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F:\2024-1-0935通投-保租房\F01保租房\"/>
    </mc:Choice>
  </mc:AlternateContent>
  <xr:revisionPtr revIDLastSave="0" documentId="13_ncr:1_{B1B06B0D-D596-4DA6-A4B3-0F4E819FE936}" xr6:coauthVersionLast="47" xr6:coauthVersionMax="47" xr10:uidLastSave="{00000000-0000-0000-0000-000000000000}"/>
  <bookViews>
    <workbookView xWindow="0" yWindow="0" windowWidth="19200" windowHeight="21000" tabRatio="899" firstSheet="29"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开间" sheetId="90" r:id="rId26"/>
    <sheet name="比较法-住宅-一居" sheetId="94" r:id="rId27"/>
    <sheet name="比较法-住宅-开间、一居" sheetId="21" state="hidden" r:id="rId28"/>
    <sheet name="比较法-住宅 -60一居" sheetId="83" state="hidden" r:id="rId29"/>
    <sheet name="比较法-住宅-二居" sheetId="95" r:id="rId30"/>
    <sheet name="比较法-住宅 -60二居 " sheetId="91" state="hidden" r:id="rId31"/>
    <sheet name="比较法-住宅 -90二居" sheetId="92" state="hidden" r:id="rId32"/>
    <sheet name="比较法-住宅-二居90" sheetId="96" r:id="rId33"/>
    <sheet name="比较法-住宅 -90三居" sheetId="86" state="hidden" r:id="rId34"/>
    <sheet name="比较法-住宅-三居90)" sheetId="99" r:id="rId35"/>
    <sheet name="比较法-住宅-三居120" sheetId="98" r:id="rId36"/>
    <sheet name="比较法-住宅 -120" sheetId="88" state="hidden" r:id="rId37"/>
    <sheet name="案例选取及结果" sheetId="89" r:id="rId38"/>
    <sheet name="房测结果户型面积统计0512" sheetId="100" r:id="rId39"/>
    <sheet name="案例" sheetId="80" r:id="rId40"/>
    <sheet name="权属" sheetId="93" r:id="rId41"/>
    <sheet name="2024户型" sheetId="81" r:id="rId42"/>
    <sheet name="Sheet2" sheetId="82" r:id="rId43"/>
    <sheet name="比较法-商业" sheetId="33" state="hidden" r:id="rId44"/>
    <sheet name="比较法-办公" sheetId="34" state="hidden" r:id="rId45"/>
    <sheet name="比较法-工业" sheetId="37" state="hidden" r:id="rId46"/>
    <sheet name="比较法-车位" sheetId="35" state="hidden" r:id="rId47"/>
    <sheet name="比较法-仓储" sheetId="36" state="hidden" r:id="rId48"/>
    <sheet name="土地比较法-住宅、综合" sheetId="39" state="hidden" r:id="rId49"/>
    <sheet name="土地比较法-工业" sheetId="40" state="hidden" r:id="rId50"/>
    <sheet name="典型户型修正" sheetId="31" state="hidden" r:id="rId51"/>
    <sheet name="基准地价（汇总）" sheetId="76" state="hidden" r:id="rId52"/>
    <sheet name="基准地价修正" sheetId="43" state="hidden" r:id="rId53"/>
    <sheet name="修正" sheetId="45" state="hidden" r:id="rId54"/>
    <sheet name="容积率修正" sheetId="46" state="hidden" r:id="rId55"/>
    <sheet name="成本法（废）" sheetId="11" state="hidden" r:id="rId56"/>
    <sheet name="区片价" sheetId="44" state="hidden" r:id="rId57"/>
    <sheet name="因素修正幅度" sheetId="65" state="hidden" r:id="rId58"/>
    <sheet name="区片价（范围）" sheetId="75" state="hidden" r:id="rId59"/>
    <sheet name="地价-分区" sheetId="79" state="hidden" r:id="rId60"/>
    <sheet name="地价" sheetId="71" state="hidden" r:id="rId61"/>
    <sheet name="存贷款利率" sheetId="73" state="hidden" r:id="rId62"/>
  </sheets>
  <externalReferences>
    <externalReference r:id="rId63"/>
  </externalReferences>
  <definedNames>
    <definedName name="_xlnm._FilterDatabase" localSheetId="44" hidden="1">'比较法-办公'!$A$1:$L$50</definedName>
    <definedName name="_xlnm._FilterDatabase" localSheetId="47" hidden="1">'比较法-仓储'!$A$1:$L$37</definedName>
    <definedName name="_xlnm._FilterDatabase" localSheetId="46" hidden="1">'比较法-车位'!$A$1:$L$39</definedName>
    <definedName name="_xlnm._FilterDatabase" localSheetId="45" hidden="1">'比较法-工业'!$A$1:$L$43</definedName>
    <definedName name="_xlnm._FilterDatabase" localSheetId="43" hidden="1">'比较法-商业'!$A$1:$L$49</definedName>
    <definedName name="_xlnm._FilterDatabase" localSheetId="36" hidden="1">'比较法-住宅 -120'!$A$1:$L$49</definedName>
    <definedName name="_xlnm._FilterDatabase" localSheetId="30" hidden="1">'比较法-住宅 -60二居 '!$A$1:$L$49</definedName>
    <definedName name="_xlnm._FilterDatabase" localSheetId="28" hidden="1">'比较法-住宅 -60一居'!$A$1:$L$49</definedName>
    <definedName name="_xlnm._FilterDatabase" localSheetId="31" hidden="1">'比较法-住宅 -90二居'!$A$1:$L$49</definedName>
    <definedName name="_xlnm._FilterDatabase" localSheetId="33" hidden="1">'比较法-住宅 -90三居'!$A$1:$L$49</definedName>
    <definedName name="_xlnm._FilterDatabase" localSheetId="29" hidden="1">'比较法-住宅-二居'!$A$1:$L$54</definedName>
    <definedName name="_xlnm._FilterDatabase" localSheetId="32" hidden="1">'比较法-住宅-二居90'!$A$1:$L$54</definedName>
    <definedName name="_xlnm._FilterDatabase" localSheetId="25" hidden="1">'比较法-住宅-开间'!$A$1:$L$54</definedName>
    <definedName name="_xlnm._FilterDatabase" localSheetId="27" hidden="1">'比较法-住宅-开间、一居'!$A$1:$L$49</definedName>
    <definedName name="_xlnm._FilterDatabase" localSheetId="35" hidden="1">'比较法-住宅-三居120'!$A$1:$L$54</definedName>
    <definedName name="_xlnm._FilterDatabase" localSheetId="34" hidden="1">'比较法-住宅-三居90)'!$A$1:$L$54</definedName>
    <definedName name="_xlnm._FilterDatabase" localSheetId="26" hidden="1">'比较法-住宅-一居'!$A$1:$L$54</definedName>
    <definedName name="_xlnm._FilterDatabase" localSheetId="38" hidden="1">房测结果户型面积统计0512!$A$1:$M$192</definedName>
    <definedName name="_xlnm._FilterDatabase" localSheetId="12" hidden="1">'数据-基础表'!$A$12:$AT$587</definedName>
    <definedName name="_xlnm._FilterDatabase" localSheetId="49"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47">'比较法-仓储'!$A$1:$K$42,'比较法-仓储'!$A$45:$M$96</definedName>
    <definedName name="_xlnm.Print_Area" localSheetId="46">'比较法-车位'!$A$1:$K$44,'比较法-车位'!$A$47:$M$102</definedName>
    <definedName name="_xlnm.Print_Area" localSheetId="45">'比较法-工业'!$A$1:$K$48,'比较法-工业'!$A$51:$M$113</definedName>
    <definedName name="_xlnm.Print_Area" localSheetId="43">'比较法-商业'!$A$1:$K$54,'比较法-商业'!$A$57:$M$131</definedName>
    <definedName name="_xlnm.Print_Area" localSheetId="36">'比较法-住宅 -120'!$A$1:$K$54,'比较法-住宅 -120'!$A$57:$M$131</definedName>
    <definedName name="_xlnm.Print_Area" localSheetId="30">'比较法-住宅 -60二居 '!$A$1:$K$54</definedName>
    <definedName name="_xlnm.Print_Area" localSheetId="28">'比较法-住宅 -60一居'!$A$1:$K$54,'比较法-住宅 -60一居'!$A$57:$M$131</definedName>
    <definedName name="_xlnm.Print_Area" localSheetId="31">'比较法-住宅 -90二居'!$A$1:$K$54,'比较法-住宅 -90二居'!$A$57:$M$131</definedName>
    <definedName name="_xlnm.Print_Area" localSheetId="33">'比较法-住宅 -90三居'!$A$1:$K$54,'比较法-住宅 -90三居'!$A$57:$M$131</definedName>
    <definedName name="_xlnm.Print_Area" localSheetId="29">'比较法-住宅-二居'!$A$1:$K$59,'比较法-住宅-二居'!$A$62:$M$136</definedName>
    <definedName name="_xlnm.Print_Area" localSheetId="32">'比较法-住宅-二居90'!$A$1:$K$59,'比较法-住宅-二居90'!$A$62:$M$136</definedName>
    <definedName name="_xlnm.Print_Area" localSheetId="25">'比较法-住宅-开间'!$A$1:$K$59,'比较法-住宅-开间'!$A$62:$M$136</definedName>
    <definedName name="_xlnm.Print_Area" localSheetId="27">'比较法-住宅-开间、一居'!$A$1:$K$54,'比较法-住宅-开间、一居'!$A$57:$M$131</definedName>
    <definedName name="_xlnm.Print_Area" localSheetId="35">'比较法-住宅-三居120'!$A$1:$K$59,'比较法-住宅-三居120'!$A$62:$M$136</definedName>
    <definedName name="_xlnm.Print_Area" localSheetId="34">'比较法-住宅-三居90)'!$A$1:$K$59,'比较法-住宅-三居90)'!$A$62:$M$136</definedName>
    <definedName name="_xlnm.Print_Area" localSheetId="26">'比较法-住宅-一居'!$A$1:$K$59,'比较法-住宅-一居'!$A$62:$M$136</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5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9">'土地比较法-工业'!$A$1:$K$61,'土地比较法-工业'!$A$64:$M$121</definedName>
    <definedName name="_xlnm.Print_Area" localSheetId="4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6">'比较法-住宅 -120'!$B$88:$M$88</definedName>
    <definedName name="住宅朝向" localSheetId="30">'比较法-住宅 -60二居 '!$B$88:$M$88</definedName>
    <definedName name="住宅朝向" localSheetId="28">'比较法-住宅 -60一居'!$B$88:$M$88</definedName>
    <definedName name="住宅朝向" localSheetId="31">'比较法-住宅 -90二居'!$B$88:$M$88</definedName>
    <definedName name="住宅朝向" localSheetId="33">'比较法-住宅 -90三居'!$B$88:$M$88</definedName>
    <definedName name="住宅朝向" localSheetId="29">'比较法-住宅-二居'!$B$93:$M$93</definedName>
    <definedName name="住宅朝向" localSheetId="32">'比较法-住宅-二居90'!$B$93:$M$93</definedName>
    <definedName name="住宅朝向" localSheetId="25">'比较法-住宅-开间'!$B$93:$M$93</definedName>
    <definedName name="住宅朝向" localSheetId="35">'比较法-住宅-三居120'!$B$93:$M$93</definedName>
    <definedName name="住宅朝向" localSheetId="34">'比较法-住宅-三居90)'!$B$93:$M$93</definedName>
    <definedName name="住宅朝向" localSheetId="26">'比较法-住宅-一居'!$B$93:$M$93</definedName>
    <definedName name="住宅朝向">'比较法-住宅-开间、一居'!$B$88:$M$88</definedName>
    <definedName name="住宅房型" localSheetId="36">'比较法-住宅 -120'!$B$118:$M$118</definedName>
    <definedName name="住宅房型" localSheetId="30">'比较法-住宅 -60二居 '!$B$118:$M$118</definedName>
    <definedName name="住宅房型" localSheetId="28">'比较法-住宅 -60一居'!$B$118:$M$118</definedName>
    <definedName name="住宅房型" localSheetId="31">'比较法-住宅 -90二居'!$B$118:$M$118</definedName>
    <definedName name="住宅房型" localSheetId="33">'比较法-住宅 -90三居'!$B$118:$M$118</definedName>
    <definedName name="住宅房型" localSheetId="29">'比较法-住宅-二居'!$B$123:$M$123</definedName>
    <definedName name="住宅房型" localSheetId="32">'比较法-住宅-二居90'!$B$123:$M$123</definedName>
    <definedName name="住宅房型" localSheetId="25">'比较法-住宅-开间'!$B$123:$M$123</definedName>
    <definedName name="住宅房型" localSheetId="35">'比较法-住宅-三居120'!$B$123:$M$123</definedName>
    <definedName name="住宅房型" localSheetId="34">'比较法-住宅-三居90)'!$B$123:$M$123</definedName>
    <definedName name="住宅房型" localSheetId="26">'比较法-住宅-一居'!$B$123:$M$123</definedName>
    <definedName name="住宅房型">'比较法-住宅-开间、一居'!$B$118:$M$118</definedName>
    <definedName name="住宅公共部分装修" localSheetId="36">'比较法-住宅 -120'!$B$109:$M$109</definedName>
    <definedName name="住宅公共部分装修" localSheetId="30">'比较法-住宅 -60二居 '!$B$109:$M$109</definedName>
    <definedName name="住宅公共部分装修" localSheetId="28">'比较法-住宅 -60一居'!$B$109:$M$109</definedName>
    <definedName name="住宅公共部分装修" localSheetId="31">'比较法-住宅 -90二居'!$B$109:$M$109</definedName>
    <definedName name="住宅公共部分装修" localSheetId="33">'比较法-住宅 -90三居'!$B$109:$M$109</definedName>
    <definedName name="住宅公共部分装修" localSheetId="29">'比较法-住宅-二居'!$B$114:$M$114</definedName>
    <definedName name="住宅公共部分装修" localSheetId="32">'比较法-住宅-二居90'!$B$114:$M$114</definedName>
    <definedName name="住宅公共部分装修" localSheetId="25">'比较法-住宅-开间'!$B$114:$M$114</definedName>
    <definedName name="住宅公共部分装修" localSheetId="35">'比较法-住宅-三居120'!$B$114:$M$114</definedName>
    <definedName name="住宅公共部分装修" localSheetId="34">'比较法-住宅-三居90)'!$B$114:$M$114</definedName>
    <definedName name="住宅公共部分装修" localSheetId="26">'比较法-住宅-一居'!$B$114:$M$114</definedName>
    <definedName name="住宅公共部分装修">'比较法-住宅-开间、一居'!$B$109:$M$109</definedName>
    <definedName name="住宅基础设施水平" localSheetId="36">'比较法-住宅 -120'!$B$116:$M$116</definedName>
    <definedName name="住宅基础设施水平" localSheetId="30">'比较法-住宅 -60二居 '!$B$116:$M$116</definedName>
    <definedName name="住宅基础设施水平" localSheetId="28">'比较法-住宅 -60一居'!$B$116:$M$116</definedName>
    <definedName name="住宅基础设施水平" localSheetId="31">'比较法-住宅 -90二居'!$B$116:$M$116</definedName>
    <definedName name="住宅基础设施水平" localSheetId="33">'比较法-住宅 -90三居'!$B$116:$M$116</definedName>
    <definedName name="住宅基础设施水平" localSheetId="29">'比较法-住宅-二居'!$B$121:$M$121</definedName>
    <definedName name="住宅基础设施水平" localSheetId="32">'比较法-住宅-二居90'!$B$121:$M$121</definedName>
    <definedName name="住宅基础设施水平" localSheetId="25">'比较法-住宅-开间'!$B$121:$M$121</definedName>
    <definedName name="住宅基础设施水平" localSheetId="35">'比较法-住宅-三居120'!$B$121:$M$121</definedName>
    <definedName name="住宅基础设施水平" localSheetId="34">'比较法-住宅-三居90)'!$B$121:$M$121</definedName>
    <definedName name="住宅基础设施水平" localSheetId="26">'比较法-住宅-一居'!$B$121:$M$121</definedName>
    <definedName name="住宅基础设施水平">'比较法-住宅-开间、一居'!$B$116:$M$116</definedName>
    <definedName name="住宅建筑结构" localSheetId="36">'比较法-住宅 -120'!$B$105:$M$105</definedName>
    <definedName name="住宅建筑结构" localSheetId="30">'比较法-住宅 -60二居 '!$B$105:$M$105</definedName>
    <definedName name="住宅建筑结构" localSheetId="28">'比较法-住宅 -60一居'!$B$105:$M$105</definedName>
    <definedName name="住宅建筑结构" localSheetId="31">'比较法-住宅 -90二居'!$B$105:$M$105</definedName>
    <definedName name="住宅建筑结构" localSheetId="33">'比较法-住宅 -90三居'!$B$105:$M$105</definedName>
    <definedName name="住宅建筑结构" localSheetId="29">'比较法-住宅-二居'!$B$110:$M$110</definedName>
    <definedName name="住宅建筑结构" localSheetId="32">'比较法-住宅-二居90'!$B$110:$M$110</definedName>
    <definedName name="住宅建筑结构" localSheetId="25">'比较法-住宅-开间'!$B$110:$M$110</definedName>
    <definedName name="住宅建筑结构" localSheetId="35">'比较法-住宅-三居120'!$B$110:$M$110</definedName>
    <definedName name="住宅建筑结构" localSheetId="34">'比较法-住宅-三居90)'!$B$110:$M$110</definedName>
    <definedName name="住宅建筑结构" localSheetId="26">'比较法-住宅-一居'!$B$110:$M$110</definedName>
    <definedName name="住宅建筑结构">'比较法-住宅-开间、一居'!$B$105:$M$105</definedName>
    <definedName name="住宅建筑类型" localSheetId="36">'比较法-住宅 -120'!$B$100:$M$100</definedName>
    <definedName name="住宅建筑类型" localSheetId="30">'比较法-住宅 -60二居 '!$B$100:$M$100</definedName>
    <definedName name="住宅建筑类型" localSheetId="28">'比较法-住宅 -60一居'!$B$100:$M$100</definedName>
    <definedName name="住宅建筑类型" localSheetId="31">'比较法-住宅 -90二居'!$B$100:$M$100</definedName>
    <definedName name="住宅建筑类型" localSheetId="33">'比较法-住宅 -90三居'!$B$100:$M$100</definedName>
    <definedName name="住宅建筑类型" localSheetId="29">'比较法-住宅-二居'!$B$105:$M$105</definedName>
    <definedName name="住宅建筑类型" localSheetId="32">'比较法-住宅-二居90'!$B$105:$M$105</definedName>
    <definedName name="住宅建筑类型" localSheetId="25">'比较法-住宅-开间'!$B$105:$M$105</definedName>
    <definedName name="住宅建筑类型" localSheetId="35">'比较法-住宅-三居120'!$B$105:$M$105</definedName>
    <definedName name="住宅建筑类型" localSheetId="34">'比较法-住宅-三居90)'!$B$105:$M$105</definedName>
    <definedName name="住宅建筑类型" localSheetId="26">'比较法-住宅-一居'!$B$105:$M$105</definedName>
    <definedName name="住宅建筑类型">'比较法-住宅-开间、一居'!$B$100:$M$100</definedName>
    <definedName name="住宅建筑品质" localSheetId="36">'比较法-住宅 -120'!$B$107:$M$107</definedName>
    <definedName name="住宅建筑品质" localSheetId="30">'比较法-住宅 -60二居 '!$B$107:$M$107</definedName>
    <definedName name="住宅建筑品质" localSheetId="28">'比较法-住宅 -60一居'!$B$107:$M$107</definedName>
    <definedName name="住宅建筑品质" localSheetId="31">'比较法-住宅 -90二居'!$B$107:$M$107</definedName>
    <definedName name="住宅建筑品质" localSheetId="33">'比较法-住宅 -90三居'!$B$107:$M$107</definedName>
    <definedName name="住宅建筑品质" localSheetId="29">'比较法-住宅-二居'!$B$112:$M$112</definedName>
    <definedName name="住宅建筑品质" localSheetId="32">'比较法-住宅-二居90'!$B$112:$M$112</definedName>
    <definedName name="住宅建筑品质" localSheetId="25">'比较法-住宅-开间'!$B$112:$M$112</definedName>
    <definedName name="住宅建筑品质" localSheetId="35">'比较法-住宅-三居120'!$B$112:$M$112</definedName>
    <definedName name="住宅建筑品质" localSheetId="34">'比较法-住宅-三居90)'!$B$112:$M$112</definedName>
    <definedName name="住宅建筑品质" localSheetId="26">'比较法-住宅-一居'!$B$112:$M$112</definedName>
    <definedName name="住宅建筑品质">'比较法-住宅-开间、一居'!$B$107:$M$107</definedName>
    <definedName name="住宅交易情况" localSheetId="36">'比较法-住宅 -120'!$A$61:$M$61</definedName>
    <definedName name="住宅交易情况" localSheetId="30">'比较法-住宅 -60二居 '!$A$61:$M$61</definedName>
    <definedName name="住宅交易情况" localSheetId="28">'比较法-住宅 -60一居'!$A$61:$M$61</definedName>
    <definedName name="住宅交易情况" localSheetId="31">'比较法-住宅 -90二居'!$A$61:$M$61</definedName>
    <definedName name="住宅交易情况" localSheetId="33">'比较法-住宅 -90三居'!$A$61:$M$61</definedName>
    <definedName name="住宅交易情况" localSheetId="29">'比较法-住宅-二居'!$A$66:$M$66</definedName>
    <definedName name="住宅交易情况" localSheetId="32">'比较法-住宅-二居90'!$A$66:$M$66</definedName>
    <definedName name="住宅交易情况" localSheetId="25">'比较法-住宅-开间'!$A$66:$M$66</definedName>
    <definedName name="住宅交易情况" localSheetId="35">'比较法-住宅-三居120'!$A$66:$M$66</definedName>
    <definedName name="住宅交易情况" localSheetId="34">'比较法-住宅-三居90)'!$A$66:$M$66</definedName>
    <definedName name="住宅交易情况" localSheetId="26">'比较法-住宅-一居'!$A$66:$M$66</definedName>
    <definedName name="住宅交易情况">'比较法-住宅-开间、一居'!$A$61:$M$61</definedName>
    <definedName name="住宅楼层" localSheetId="36">'比较法-住宅 -120'!$B$86:$M$86</definedName>
    <definedName name="住宅楼层" localSheetId="30">'比较法-住宅 -60二居 '!$B$86:$M$86</definedName>
    <definedName name="住宅楼层" localSheetId="28">'比较法-住宅 -60一居'!$B$86:$M$86</definedName>
    <definedName name="住宅楼层" localSheetId="31">'比较法-住宅 -90二居'!$B$86:$M$86</definedName>
    <definedName name="住宅楼层" localSheetId="33">'比较法-住宅 -90三居'!$B$86:$M$86</definedName>
    <definedName name="住宅楼层" localSheetId="29">'比较法-住宅-二居'!$B$91:$M$91</definedName>
    <definedName name="住宅楼层" localSheetId="32">'比较法-住宅-二居90'!$B$91:$M$91</definedName>
    <definedName name="住宅楼层" localSheetId="25">'比较法-住宅-开间'!$B$91:$M$91</definedName>
    <definedName name="住宅楼层" localSheetId="35">'比较法-住宅-三居120'!$B$91:$M$91</definedName>
    <definedName name="住宅楼层" localSheetId="34">'比较法-住宅-三居90)'!$B$91:$M$91</definedName>
    <definedName name="住宅楼层" localSheetId="26">'比较法-住宅-一居'!$B$91:$M$91</definedName>
    <definedName name="住宅楼层">'比较法-住宅-开间、一居'!$B$86:$M$86</definedName>
    <definedName name="住宅内部装修" localSheetId="36">'比较法-住宅 -120'!$B$122:$M$122</definedName>
    <definedName name="住宅内部装修" localSheetId="30">'比较法-住宅 -60二居 '!$B$122:$M$122</definedName>
    <definedName name="住宅内部装修" localSheetId="28">'比较法-住宅 -60一居'!$B$122:$M$122</definedName>
    <definedName name="住宅内部装修" localSheetId="31">'比较法-住宅 -90二居'!$B$122:$M$122</definedName>
    <definedName name="住宅内部装修" localSheetId="33">'比较法-住宅 -90三居'!$B$122:$M$122</definedName>
    <definedName name="住宅内部装修" localSheetId="29">'比较法-住宅-二居'!$B$127:$M$127</definedName>
    <definedName name="住宅内部装修" localSheetId="32">'比较法-住宅-二居90'!$B$127:$M$127</definedName>
    <definedName name="住宅内部装修" localSheetId="25">'比较法-住宅-开间'!$B$127:$M$127</definedName>
    <definedName name="住宅内部装修" localSheetId="35">'比较法-住宅-三居120'!$B$127:$M$127</definedName>
    <definedName name="住宅内部装修" localSheetId="34">'比较法-住宅-三居90)'!$B$127:$M$127</definedName>
    <definedName name="住宅内部装修" localSheetId="26">'比较法-住宅-一居'!$B$127:$M$127</definedName>
    <definedName name="住宅内部装修">'比较法-住宅-开间、一居'!$B$122:$M$122</definedName>
    <definedName name="住宅物业管理" localSheetId="36">'比较法-住宅 -120'!$B$114:$M$114</definedName>
    <definedName name="住宅物业管理" localSheetId="30">'比较法-住宅 -60二居 '!$B$114:$M$114</definedName>
    <definedName name="住宅物业管理" localSheetId="28">'比较法-住宅 -60一居'!$B$114:$M$114</definedName>
    <definedName name="住宅物业管理" localSheetId="31">'比较法-住宅 -90二居'!$B$114:$M$114</definedName>
    <definedName name="住宅物业管理" localSheetId="33">'比较法-住宅 -90三居'!$B$114:$M$114</definedName>
    <definedName name="住宅物业管理" localSheetId="29">'比较法-住宅-二居'!$B$119:$M$119</definedName>
    <definedName name="住宅物业管理" localSheetId="32">'比较法-住宅-二居90'!$B$119:$M$119</definedName>
    <definedName name="住宅物业管理" localSheetId="25">'比较法-住宅-开间'!$B$119:$M$119</definedName>
    <definedName name="住宅物业管理" localSheetId="35">'比较法-住宅-三居120'!$B$119:$M$119</definedName>
    <definedName name="住宅物业管理" localSheetId="34">'比较法-住宅-三居90)'!$B$119:$M$119</definedName>
    <definedName name="住宅物业管理" localSheetId="26">'比较法-住宅-一居'!$B$119:$M$119</definedName>
    <definedName name="住宅物业管理">'比较法-住宅-开间、一居'!$B$114:$M$114</definedName>
    <definedName name="住宅用途" localSheetId="36">'比较法-住宅 -120'!$B$63:$M$63</definedName>
    <definedName name="住宅用途" localSheetId="30">'比较法-住宅 -60二居 '!$B$63:$M$63</definedName>
    <definedName name="住宅用途" localSheetId="28">'比较法-住宅 -60一居'!$B$63:$M$63</definedName>
    <definedName name="住宅用途" localSheetId="31">'比较法-住宅 -90二居'!$B$63:$M$63</definedName>
    <definedName name="住宅用途" localSheetId="33">'比较法-住宅 -90三居'!$B$63:$M$63</definedName>
    <definedName name="住宅用途" localSheetId="29">'比较法-住宅-二居'!$B$68:$M$68</definedName>
    <definedName name="住宅用途" localSheetId="32">'比较法-住宅-二居90'!$B$68:$M$68</definedName>
    <definedName name="住宅用途" localSheetId="25">'比较法-住宅-开间'!$B$68:$M$68</definedName>
    <definedName name="住宅用途" localSheetId="35">'比较法-住宅-三居120'!$B$68:$M$68</definedName>
    <definedName name="住宅用途" localSheetId="34">'比较法-住宅-三居90)'!$B$68:$M$68</definedName>
    <definedName name="住宅用途" localSheetId="26">'比较法-住宅-一居'!$B$68:$M$68</definedName>
    <definedName name="住宅用途">'比较法-住宅-开间、一居'!$B$63:$M$63</definedName>
    <definedName name="住宅主力户型面积" localSheetId="36">'比较法-住宅 -120'!$B$120:$M$120</definedName>
    <definedName name="住宅主力户型面积" localSheetId="30">'比较法-住宅 -60二居 '!$B$120:$M$120</definedName>
    <definedName name="住宅主力户型面积" localSheetId="28">'比较法-住宅 -60一居'!$B$120:$M$120</definedName>
    <definedName name="住宅主力户型面积" localSheetId="31">'比较法-住宅 -90二居'!$B$120:$M$120</definedName>
    <definedName name="住宅主力户型面积" localSheetId="33">'比较法-住宅 -90三居'!$B$120:$M$120</definedName>
    <definedName name="住宅主力户型面积" localSheetId="29">'比较法-住宅-二居'!$B$125:$M$125</definedName>
    <definedName name="住宅主力户型面积" localSheetId="32">'比较法-住宅-二居90'!$B$125:$M$125</definedName>
    <definedName name="住宅主力户型面积" localSheetId="25">'比较法-住宅-开间'!$B$125:$M$125</definedName>
    <definedName name="住宅主力户型面积" localSheetId="35">'比较法-住宅-三居120'!$B$125:$M$125</definedName>
    <definedName name="住宅主力户型面积" localSheetId="34">'比较法-住宅-三居90)'!$B$125:$M$125</definedName>
    <definedName name="住宅主力户型面积" localSheetId="26">'比较法-住宅-一居'!$B$125:$M$125</definedName>
    <definedName name="住宅主力户型面积">'比较法-住宅-开间、一居'!$B$120:$M$120</definedName>
    <definedName name="注册房地产估价师">估价师及机构信息!$A$3:$A$16</definedName>
  </definedNames>
  <calcPr calcId="181029"/>
</workbook>
</file>

<file path=xl/calcChain.xml><?xml version="1.0" encoding="utf-8"?>
<calcChain xmlns="http://schemas.openxmlformats.org/spreadsheetml/2006/main">
  <c r="Q14" i="100" l="1"/>
  <c r="Q15" i="100"/>
  <c r="Q16" i="100"/>
  <c r="Q17" i="100"/>
  <c r="Q18" i="100"/>
  <c r="Q19" i="100"/>
  <c r="Q20" i="100"/>
  <c r="Q21" i="100"/>
  <c r="Q22" i="100"/>
  <c r="Q23" i="100"/>
  <c r="Q24" i="100"/>
  <c r="Q25" i="100"/>
  <c r="Q26" i="100"/>
  <c r="Q27" i="100"/>
  <c r="Q28" i="100"/>
  <c r="Q29" i="100"/>
  <c r="Q30" i="100"/>
  <c r="Q31" i="100"/>
  <c r="Q32" i="100"/>
  <c r="Q33" i="100"/>
  <c r="Q34" i="100"/>
  <c r="Q35" i="100"/>
  <c r="Q36" i="100"/>
  <c r="Q37" i="100"/>
  <c r="Q38" i="100"/>
  <c r="Q39" i="100"/>
  <c r="Q40" i="100"/>
  <c r="Q41" i="100"/>
  <c r="Q42" i="100"/>
  <c r="Q43" i="100"/>
  <c r="Q44" i="100"/>
  <c r="AD7" i="100" s="1"/>
  <c r="Q45" i="100"/>
  <c r="Q46" i="100"/>
  <c r="Q13" i="100"/>
  <c r="AD11" i="100" s="1"/>
  <c r="I17" i="100"/>
  <c r="Q7" i="100"/>
  <c r="Q6" i="100"/>
  <c r="Q5" i="100"/>
  <c r="Q4" i="100"/>
  <c r="Z13" i="100"/>
  <c r="AB12" i="100"/>
  <c r="AB11" i="100"/>
  <c r="AB10" i="100"/>
  <c r="AB9" i="100"/>
  <c r="AB8" i="100"/>
  <c r="AB7" i="100"/>
  <c r="H192" i="100"/>
  <c r="L191" i="100"/>
  <c r="I191" i="100"/>
  <c r="L190" i="100"/>
  <c r="I190" i="100"/>
  <c r="L189" i="100"/>
  <c r="J189" i="100"/>
  <c r="I189" i="100"/>
  <c r="L188" i="100"/>
  <c r="R28" i="100" s="1"/>
  <c r="I188" i="100"/>
  <c r="L187" i="100"/>
  <c r="I187" i="100"/>
  <c r="L186" i="100"/>
  <c r="I186" i="100"/>
  <c r="L185" i="100"/>
  <c r="I185" i="100"/>
  <c r="L184" i="100"/>
  <c r="J184" i="100"/>
  <c r="I184" i="100"/>
  <c r="L183" i="100"/>
  <c r="R40" i="100" s="1"/>
  <c r="I183" i="100"/>
  <c r="L182" i="100"/>
  <c r="I182" i="100"/>
  <c r="L181" i="100"/>
  <c r="I181" i="100"/>
  <c r="L180" i="100"/>
  <c r="I180" i="100"/>
  <c r="L179" i="100"/>
  <c r="J179" i="100"/>
  <c r="I179" i="100"/>
  <c r="L178" i="100"/>
  <c r="I178" i="100"/>
  <c r="L177" i="100"/>
  <c r="I177" i="100"/>
  <c r="L176" i="100"/>
  <c r="I176" i="100"/>
  <c r="L175" i="100"/>
  <c r="I175" i="100"/>
  <c r="L174" i="100"/>
  <c r="I174" i="100"/>
  <c r="L173" i="100"/>
  <c r="J173" i="100"/>
  <c r="I173" i="100"/>
  <c r="L172" i="100"/>
  <c r="I172" i="100"/>
  <c r="L171" i="100"/>
  <c r="I171" i="100"/>
  <c r="L170" i="100"/>
  <c r="I170" i="100"/>
  <c r="L169" i="100"/>
  <c r="J169" i="100"/>
  <c r="I169" i="100"/>
  <c r="L168" i="100"/>
  <c r="I168" i="100"/>
  <c r="L167" i="100"/>
  <c r="I167" i="100"/>
  <c r="L166" i="100"/>
  <c r="I166" i="100"/>
  <c r="L165" i="100"/>
  <c r="I165" i="100"/>
  <c r="L164" i="100"/>
  <c r="I164" i="100"/>
  <c r="L163" i="100"/>
  <c r="J163" i="100"/>
  <c r="I163" i="100"/>
  <c r="L162" i="100"/>
  <c r="I162" i="100"/>
  <c r="L161" i="100"/>
  <c r="I161" i="100"/>
  <c r="L160" i="100"/>
  <c r="I160" i="100"/>
  <c r="L159" i="100"/>
  <c r="J159" i="100"/>
  <c r="I159" i="100"/>
  <c r="L158" i="100"/>
  <c r="I158" i="100"/>
  <c r="L157" i="100"/>
  <c r="I157" i="100"/>
  <c r="L156" i="100"/>
  <c r="I156" i="100"/>
  <c r="L155" i="100"/>
  <c r="J155" i="100"/>
  <c r="I155" i="100"/>
  <c r="L154" i="100"/>
  <c r="I154" i="100"/>
  <c r="L153" i="100"/>
  <c r="I153" i="100"/>
  <c r="L152" i="100"/>
  <c r="I152" i="100"/>
  <c r="L151" i="100"/>
  <c r="I151" i="100"/>
  <c r="L150" i="100"/>
  <c r="I150" i="100"/>
  <c r="L149" i="100"/>
  <c r="J149" i="100"/>
  <c r="I149" i="100"/>
  <c r="L148" i="100"/>
  <c r="R41" i="100" s="1"/>
  <c r="I148" i="100"/>
  <c r="L147" i="100"/>
  <c r="I147" i="100"/>
  <c r="L146" i="100"/>
  <c r="I146" i="100"/>
  <c r="L145" i="100"/>
  <c r="J145" i="100"/>
  <c r="I145" i="100"/>
  <c r="L144" i="100"/>
  <c r="I144" i="100"/>
  <c r="L143" i="100"/>
  <c r="I143" i="100"/>
  <c r="L142" i="100"/>
  <c r="I142" i="100"/>
  <c r="L141" i="100"/>
  <c r="I141" i="100"/>
  <c r="L140" i="100"/>
  <c r="J140" i="100"/>
  <c r="I140" i="100"/>
  <c r="L139" i="100"/>
  <c r="I139" i="100"/>
  <c r="L138" i="100"/>
  <c r="I138" i="100"/>
  <c r="L137" i="100"/>
  <c r="J137" i="100"/>
  <c r="I137" i="100"/>
  <c r="L136" i="100"/>
  <c r="R39" i="100" s="1"/>
  <c r="I136" i="100"/>
  <c r="L135" i="100"/>
  <c r="I135" i="100"/>
  <c r="L134" i="100"/>
  <c r="I134" i="100"/>
  <c r="L133" i="100"/>
  <c r="I133" i="100"/>
  <c r="L132" i="100"/>
  <c r="J132" i="100"/>
  <c r="I132" i="100"/>
  <c r="L131" i="100"/>
  <c r="R27" i="100" s="1"/>
  <c r="I131" i="100"/>
  <c r="L130" i="100"/>
  <c r="I130" i="100"/>
  <c r="L129" i="100"/>
  <c r="I129" i="100"/>
  <c r="L128" i="100"/>
  <c r="I128" i="100"/>
  <c r="L127" i="100"/>
  <c r="I127" i="100"/>
  <c r="L126" i="100"/>
  <c r="J126" i="100"/>
  <c r="I126" i="100"/>
  <c r="L125" i="100"/>
  <c r="I125" i="100"/>
  <c r="L124" i="100"/>
  <c r="I124" i="100"/>
  <c r="L123" i="100"/>
  <c r="I123" i="100"/>
  <c r="L122" i="100"/>
  <c r="J122" i="100"/>
  <c r="I122" i="100"/>
  <c r="L121" i="100"/>
  <c r="I121" i="100"/>
  <c r="L120" i="100"/>
  <c r="I120" i="100"/>
  <c r="L119" i="100"/>
  <c r="I119" i="100"/>
  <c r="L118" i="100"/>
  <c r="J118" i="100"/>
  <c r="I118" i="100"/>
  <c r="L117" i="100"/>
  <c r="I117" i="100"/>
  <c r="L116" i="100"/>
  <c r="I116" i="100"/>
  <c r="L115" i="100"/>
  <c r="I115" i="100"/>
  <c r="L114" i="100"/>
  <c r="J114" i="100"/>
  <c r="I114" i="100"/>
  <c r="L113" i="100"/>
  <c r="R46" i="100" s="1"/>
  <c r="I113" i="100"/>
  <c r="L112" i="100"/>
  <c r="R45" i="100" s="1"/>
  <c r="J112" i="100"/>
  <c r="I112" i="100"/>
  <c r="L111" i="100"/>
  <c r="I111" i="100"/>
  <c r="L110" i="100"/>
  <c r="I110" i="100"/>
  <c r="L109" i="100"/>
  <c r="I109" i="100"/>
  <c r="L108" i="100"/>
  <c r="I108" i="100"/>
  <c r="L107" i="100"/>
  <c r="I107" i="100"/>
  <c r="L106" i="100"/>
  <c r="J106" i="100"/>
  <c r="I106" i="100"/>
  <c r="L105" i="100"/>
  <c r="I105" i="100"/>
  <c r="L104" i="100"/>
  <c r="I104" i="100"/>
  <c r="L103" i="100"/>
  <c r="I103" i="100"/>
  <c r="L102" i="100"/>
  <c r="J102" i="100"/>
  <c r="I102" i="100"/>
  <c r="L101" i="100"/>
  <c r="I101" i="100"/>
  <c r="L100" i="100"/>
  <c r="I100" i="100"/>
  <c r="L99" i="100"/>
  <c r="I99" i="100"/>
  <c r="L98" i="100"/>
  <c r="J98" i="100"/>
  <c r="I98" i="100"/>
  <c r="L97" i="100"/>
  <c r="I97" i="100"/>
  <c r="L96" i="100"/>
  <c r="I96" i="100"/>
  <c r="L95" i="100"/>
  <c r="I95" i="100"/>
  <c r="L94" i="100"/>
  <c r="I94" i="100"/>
  <c r="L93" i="100"/>
  <c r="I93" i="100"/>
  <c r="L92" i="100"/>
  <c r="J92" i="100"/>
  <c r="I92" i="100"/>
  <c r="L91" i="100"/>
  <c r="I91" i="100"/>
  <c r="L90" i="100"/>
  <c r="I90" i="100"/>
  <c r="L89" i="100"/>
  <c r="I89" i="100"/>
  <c r="L88" i="100"/>
  <c r="I88" i="100"/>
  <c r="L87" i="100"/>
  <c r="I87" i="100"/>
  <c r="L86" i="100"/>
  <c r="I86" i="100"/>
  <c r="L85" i="100"/>
  <c r="I85" i="100"/>
  <c r="L84" i="100"/>
  <c r="I84" i="100"/>
  <c r="L83" i="100"/>
  <c r="I83" i="100"/>
  <c r="L82" i="100"/>
  <c r="J82" i="100"/>
  <c r="I82" i="100"/>
  <c r="L81" i="100"/>
  <c r="I81" i="100"/>
  <c r="L80" i="100"/>
  <c r="I80" i="100"/>
  <c r="L79" i="100"/>
  <c r="I79" i="100"/>
  <c r="L78" i="100"/>
  <c r="I78" i="100"/>
  <c r="L77" i="100"/>
  <c r="I77" i="100"/>
  <c r="L76" i="100"/>
  <c r="J76" i="100"/>
  <c r="I76" i="100"/>
  <c r="L75" i="100"/>
  <c r="I75" i="100"/>
  <c r="L74" i="100"/>
  <c r="I74" i="100"/>
  <c r="L73" i="100"/>
  <c r="I73" i="100"/>
  <c r="L72" i="100"/>
  <c r="R29" i="100" s="1"/>
  <c r="I72" i="100"/>
  <c r="L71" i="100"/>
  <c r="I71" i="100"/>
  <c r="L70" i="100"/>
  <c r="I70" i="100"/>
  <c r="L69" i="100"/>
  <c r="I69" i="100"/>
  <c r="L68" i="100"/>
  <c r="I68" i="100"/>
  <c r="L67" i="100"/>
  <c r="J67" i="100"/>
  <c r="I67" i="100"/>
  <c r="L66" i="100"/>
  <c r="I66" i="100"/>
  <c r="L65" i="100"/>
  <c r="I65" i="100"/>
  <c r="L64" i="100"/>
  <c r="J64" i="100"/>
  <c r="I64" i="100"/>
  <c r="L63" i="100"/>
  <c r="I63" i="100"/>
  <c r="L62" i="100"/>
  <c r="I62" i="100"/>
  <c r="L61" i="100"/>
  <c r="I61" i="100"/>
  <c r="L60" i="100"/>
  <c r="I60" i="100"/>
  <c r="L59" i="100"/>
  <c r="I59" i="100"/>
  <c r="L58" i="100"/>
  <c r="I58" i="100"/>
  <c r="L57" i="100"/>
  <c r="J57" i="100"/>
  <c r="I57" i="100"/>
  <c r="L56" i="100"/>
  <c r="I56" i="100"/>
  <c r="L55" i="100"/>
  <c r="I55" i="100"/>
  <c r="L54" i="100"/>
  <c r="I54" i="100"/>
  <c r="L53" i="100"/>
  <c r="I53" i="100"/>
  <c r="L52" i="100"/>
  <c r="J52" i="100"/>
  <c r="I52" i="100"/>
  <c r="L51" i="100"/>
  <c r="I51" i="100"/>
  <c r="L50" i="100"/>
  <c r="I50" i="100"/>
  <c r="L49" i="100"/>
  <c r="I49" i="100"/>
  <c r="L48" i="100"/>
  <c r="I48" i="100"/>
  <c r="L47" i="100"/>
  <c r="J47" i="100"/>
  <c r="I47" i="100"/>
  <c r="L46" i="100"/>
  <c r="R24" i="100" s="1"/>
  <c r="I46" i="100"/>
  <c r="L45" i="100"/>
  <c r="I45" i="100"/>
  <c r="L44" i="100"/>
  <c r="I44" i="100"/>
  <c r="L43" i="100"/>
  <c r="I43" i="100"/>
  <c r="L42" i="100"/>
  <c r="I42" i="100"/>
  <c r="L41" i="100"/>
  <c r="I41" i="100"/>
  <c r="L40" i="100"/>
  <c r="I40" i="100"/>
  <c r="L39" i="100"/>
  <c r="I39" i="100"/>
  <c r="L38" i="100"/>
  <c r="J38" i="100"/>
  <c r="I38" i="100"/>
  <c r="L37" i="100"/>
  <c r="I37" i="100"/>
  <c r="L36" i="100"/>
  <c r="I36" i="100"/>
  <c r="L35" i="100"/>
  <c r="I35" i="100"/>
  <c r="L34" i="100"/>
  <c r="J34" i="100"/>
  <c r="I34" i="100"/>
  <c r="L33" i="100"/>
  <c r="I33" i="100"/>
  <c r="L32" i="100"/>
  <c r="I32" i="100"/>
  <c r="L31" i="100"/>
  <c r="I31" i="100"/>
  <c r="L30" i="100"/>
  <c r="I30" i="100"/>
  <c r="L29" i="100"/>
  <c r="I29" i="100"/>
  <c r="L28" i="100"/>
  <c r="I28" i="100"/>
  <c r="L27" i="100"/>
  <c r="J27" i="100"/>
  <c r="I27" i="100"/>
  <c r="L26" i="100"/>
  <c r="I26" i="100"/>
  <c r="L25" i="100"/>
  <c r="I25" i="100"/>
  <c r="L24" i="100"/>
  <c r="R34" i="100" s="1"/>
  <c r="I24" i="100"/>
  <c r="L23" i="100"/>
  <c r="I23" i="100"/>
  <c r="L22" i="100"/>
  <c r="J22" i="100"/>
  <c r="I22" i="100"/>
  <c r="L21" i="100"/>
  <c r="I21" i="100"/>
  <c r="L20" i="100"/>
  <c r="I20" i="100"/>
  <c r="L19" i="100"/>
  <c r="I19" i="100"/>
  <c r="L18" i="100"/>
  <c r="I18" i="100"/>
  <c r="L17" i="100"/>
  <c r="J17" i="100"/>
  <c r="L16" i="100"/>
  <c r="I16" i="100"/>
  <c r="L15" i="100"/>
  <c r="I15" i="100"/>
  <c r="L14" i="100"/>
  <c r="I14" i="100"/>
  <c r="L13" i="100"/>
  <c r="I13" i="100"/>
  <c r="L12" i="100"/>
  <c r="I12" i="100"/>
  <c r="L11" i="100"/>
  <c r="J11" i="100"/>
  <c r="I11" i="100"/>
  <c r="L10" i="100"/>
  <c r="R22" i="100" s="1"/>
  <c r="I10" i="100"/>
  <c r="L9" i="100"/>
  <c r="I9" i="100"/>
  <c r="L8" i="100"/>
  <c r="I8" i="100"/>
  <c r="L7" i="100"/>
  <c r="R43" i="100" s="1"/>
  <c r="I7" i="100"/>
  <c r="L6" i="100"/>
  <c r="I6" i="100"/>
  <c r="L5" i="100"/>
  <c r="I5" i="100"/>
  <c r="L4" i="100"/>
  <c r="I4" i="100"/>
  <c r="L3" i="100"/>
  <c r="I3" i="100"/>
  <c r="L2" i="100"/>
  <c r="J2" i="100"/>
  <c r="I2" i="100"/>
  <c r="I52" i="90"/>
  <c r="G52" i="95"/>
  <c r="I52" i="96"/>
  <c r="G37" i="96"/>
  <c r="L36" i="89"/>
  <c r="L37" i="89"/>
  <c r="Q28" i="89"/>
  <c r="Q27" i="89"/>
  <c r="I15" i="98"/>
  <c r="G15" i="98"/>
  <c r="E15" i="98"/>
  <c r="I15" i="99"/>
  <c r="G15" i="99"/>
  <c r="E15" i="99"/>
  <c r="I21" i="98"/>
  <c r="G21" i="98"/>
  <c r="E21" i="98"/>
  <c r="G21" i="96"/>
  <c r="I21" i="96"/>
  <c r="E21" i="96"/>
  <c r="I21" i="99"/>
  <c r="G21" i="99"/>
  <c r="E21" i="99"/>
  <c r="E19" i="96"/>
  <c r="E26" i="98"/>
  <c r="I17" i="98"/>
  <c r="G17" i="98"/>
  <c r="E17" i="98"/>
  <c r="C150" i="99"/>
  <c r="J147" i="99"/>
  <c r="J145" i="99"/>
  <c r="K146" i="99" s="1"/>
  <c r="K144" i="99"/>
  <c r="K150" i="99" s="1"/>
  <c r="B135" i="99"/>
  <c r="B133" i="99"/>
  <c r="B131" i="99"/>
  <c r="H116" i="99"/>
  <c r="G116" i="99"/>
  <c r="F116" i="99"/>
  <c r="E116" i="99"/>
  <c r="D116" i="99"/>
  <c r="C116" i="99"/>
  <c r="M107" i="99"/>
  <c r="L107" i="99"/>
  <c r="K107" i="99"/>
  <c r="J107" i="99"/>
  <c r="I107" i="99"/>
  <c r="H107" i="99"/>
  <c r="G107" i="99"/>
  <c r="F107" i="99"/>
  <c r="E107" i="99"/>
  <c r="D107" i="99"/>
  <c r="C107" i="99"/>
  <c r="D106" i="99"/>
  <c r="E106" i="99" s="1"/>
  <c r="F106" i="99" s="1"/>
  <c r="G106" i="99" s="1"/>
  <c r="H106" i="99" s="1"/>
  <c r="I106" i="99" s="1"/>
  <c r="J106" i="99" s="1"/>
  <c r="K106" i="99" s="1"/>
  <c r="L106" i="99" s="1"/>
  <c r="M106" i="99" s="1"/>
  <c r="B103" i="99"/>
  <c r="B101" i="99"/>
  <c r="B99" i="99"/>
  <c r="B97" i="99"/>
  <c r="B95" i="99"/>
  <c r="F94" i="99"/>
  <c r="G94" i="99" s="1"/>
  <c r="H94" i="99" s="1"/>
  <c r="I94" i="99" s="1"/>
  <c r="J94" i="99" s="1"/>
  <c r="K94" i="99" s="1"/>
  <c r="L94" i="99" s="1"/>
  <c r="M94" i="99" s="1"/>
  <c r="E94" i="99"/>
  <c r="D94" i="99"/>
  <c r="M92" i="99"/>
  <c r="L92" i="99"/>
  <c r="K92" i="99"/>
  <c r="J92" i="99"/>
  <c r="I92" i="99"/>
  <c r="H92" i="99"/>
  <c r="G92" i="99"/>
  <c r="F92" i="99"/>
  <c r="E92" i="99"/>
  <c r="D92" i="99"/>
  <c r="B79" i="99"/>
  <c r="B77" i="99"/>
  <c r="B75" i="99"/>
  <c r="E74" i="99"/>
  <c r="F74" i="99" s="1"/>
  <c r="G74" i="99" s="1"/>
  <c r="H74" i="99" s="1"/>
  <c r="I74" i="99" s="1"/>
  <c r="J74" i="99" s="1"/>
  <c r="K74" i="99" s="1"/>
  <c r="L74" i="99" s="1"/>
  <c r="M74" i="99" s="1"/>
  <c r="D74" i="99"/>
  <c r="M72" i="99"/>
  <c r="L72" i="99"/>
  <c r="K72" i="99"/>
  <c r="J72" i="99"/>
  <c r="I72" i="99"/>
  <c r="H72" i="99"/>
  <c r="G72" i="99"/>
  <c r="F72" i="99"/>
  <c r="E72" i="99"/>
  <c r="D72" i="99"/>
  <c r="C72" i="99"/>
  <c r="C68" i="99"/>
  <c r="I55" i="99"/>
  <c r="G55" i="99"/>
  <c r="E55" i="99"/>
  <c r="P54" i="99"/>
  <c r="P53" i="99"/>
  <c r="K53" i="99"/>
  <c r="T52" i="99"/>
  <c r="P52" i="99"/>
  <c r="I52" i="99"/>
  <c r="I59" i="99" s="1"/>
  <c r="J59" i="99" s="1"/>
  <c r="G52" i="99"/>
  <c r="E52" i="99"/>
  <c r="R52" i="99" s="1"/>
  <c r="Q51" i="99"/>
  <c r="Z51" i="99" s="1"/>
  <c r="J51" i="99"/>
  <c r="AC51" i="99" s="1"/>
  <c r="H51" i="99"/>
  <c r="AB51" i="99" s="1"/>
  <c r="F51" i="99"/>
  <c r="S51" i="99" s="1"/>
  <c r="AC50" i="99"/>
  <c r="AB50" i="99"/>
  <c r="AA50" i="99"/>
  <c r="W50" i="99"/>
  <c r="U50" i="99"/>
  <c r="S50" i="99"/>
  <c r="Q50" i="99"/>
  <c r="Z50" i="99" s="1"/>
  <c r="Q49" i="99"/>
  <c r="Z49" i="99" s="1"/>
  <c r="J49" i="99"/>
  <c r="AC49" i="99" s="1"/>
  <c r="H49" i="99"/>
  <c r="AB49" i="99" s="1"/>
  <c r="F49" i="99"/>
  <c r="AA49" i="99" s="1"/>
  <c r="AC48" i="99"/>
  <c r="AB48" i="99"/>
  <c r="AA48" i="99"/>
  <c r="W48" i="99"/>
  <c r="U48" i="99"/>
  <c r="S48" i="99"/>
  <c r="Q48" i="99"/>
  <c r="Z48" i="99" s="1"/>
  <c r="M48" i="99"/>
  <c r="K48" i="99"/>
  <c r="D130" i="99" s="1"/>
  <c r="E130" i="99" s="1"/>
  <c r="F130" i="99" s="1"/>
  <c r="G130" i="99" s="1"/>
  <c r="Q47" i="99"/>
  <c r="Z47" i="99" s="1"/>
  <c r="M47" i="99"/>
  <c r="K47" i="99"/>
  <c r="D128" i="99" s="1"/>
  <c r="AB46" i="99"/>
  <c r="U46" i="99"/>
  <c r="Q46" i="99"/>
  <c r="Z46" i="99" s="1"/>
  <c r="M46" i="99"/>
  <c r="K46" i="99"/>
  <c r="J46" i="99"/>
  <c r="AC46" i="99" s="1"/>
  <c r="H46" i="99"/>
  <c r="F46" i="99"/>
  <c r="AA46" i="99" s="1"/>
  <c r="Q45" i="99"/>
  <c r="Z45" i="99" s="1"/>
  <c r="K45" i="99"/>
  <c r="D124" i="99" s="1"/>
  <c r="AC44" i="99"/>
  <c r="W44" i="99"/>
  <c r="Q44" i="99"/>
  <c r="Z44" i="99" s="1"/>
  <c r="K44" i="99"/>
  <c r="D122" i="99" s="1"/>
  <c r="E122" i="99" s="1"/>
  <c r="F122" i="99" s="1"/>
  <c r="G122" i="99" s="1"/>
  <c r="J44" i="99"/>
  <c r="H44" i="99"/>
  <c r="AB44" i="99" s="1"/>
  <c r="F44" i="99"/>
  <c r="AA44" i="99" s="1"/>
  <c r="Q43" i="99"/>
  <c r="Z43" i="99" s="1"/>
  <c r="K43" i="99"/>
  <c r="D120" i="99" s="1"/>
  <c r="Q42" i="99"/>
  <c r="Z42" i="99" s="1"/>
  <c r="K42" i="99"/>
  <c r="D118" i="99" s="1"/>
  <c r="E118" i="99" s="1"/>
  <c r="F118" i="99" s="1"/>
  <c r="G118" i="99" s="1"/>
  <c r="AC41" i="99"/>
  <c r="AB41" i="99"/>
  <c r="AA41" i="99"/>
  <c r="W41" i="99"/>
  <c r="U41" i="99"/>
  <c r="S41" i="99"/>
  <c r="Q41" i="99"/>
  <c r="Z41" i="99" s="1"/>
  <c r="K41" i="99"/>
  <c r="E41" i="99"/>
  <c r="AA40" i="99"/>
  <c r="S40" i="99"/>
  <c r="Q40" i="99"/>
  <c r="Z40" i="99" s="1"/>
  <c r="K40" i="99"/>
  <c r="D115" i="99" s="1"/>
  <c r="E115" i="99" s="1"/>
  <c r="F115" i="99" s="1"/>
  <c r="G115" i="99" s="1"/>
  <c r="H115" i="99" s="1"/>
  <c r="I115" i="99" s="1"/>
  <c r="J115" i="99" s="1"/>
  <c r="K115" i="99" s="1"/>
  <c r="L115" i="99" s="1"/>
  <c r="M115" i="99" s="1"/>
  <c r="J40" i="99"/>
  <c r="AC40" i="99" s="1"/>
  <c r="H40" i="99"/>
  <c r="F40" i="99"/>
  <c r="AA39" i="99"/>
  <c r="S39" i="99"/>
  <c r="Q39" i="99"/>
  <c r="Z39" i="99" s="1"/>
  <c r="K39" i="99"/>
  <c r="D113" i="99" s="1"/>
  <c r="E113" i="99" s="1"/>
  <c r="F113" i="99" s="1"/>
  <c r="G113" i="99" s="1"/>
  <c r="H113" i="99" s="1"/>
  <c r="I113" i="99" s="1"/>
  <c r="J113" i="99" s="1"/>
  <c r="K113" i="99" s="1"/>
  <c r="L113" i="99" s="1"/>
  <c r="M113" i="99" s="1"/>
  <c r="J39" i="99"/>
  <c r="AC39" i="99" s="1"/>
  <c r="H39" i="99"/>
  <c r="F39" i="99"/>
  <c r="AA38" i="99"/>
  <c r="S38" i="99"/>
  <c r="Q38" i="99"/>
  <c r="Z38" i="99" s="1"/>
  <c r="K38" i="99"/>
  <c r="D111" i="99" s="1"/>
  <c r="E111" i="99" s="1"/>
  <c r="F111" i="99" s="1"/>
  <c r="G111" i="99" s="1"/>
  <c r="H111" i="99" s="1"/>
  <c r="I111" i="99" s="1"/>
  <c r="J111" i="99" s="1"/>
  <c r="K111" i="99" s="1"/>
  <c r="L111" i="99" s="1"/>
  <c r="M111" i="99" s="1"/>
  <c r="J38" i="99"/>
  <c r="AC38" i="99" s="1"/>
  <c r="H38" i="99"/>
  <c r="F38" i="99"/>
  <c r="Z37" i="99"/>
  <c r="Q37" i="99"/>
  <c r="I37" i="99"/>
  <c r="G37" i="99"/>
  <c r="H37" i="99" s="1"/>
  <c r="E37" i="99"/>
  <c r="C37" i="99"/>
  <c r="AC36" i="99"/>
  <c r="W36" i="99"/>
  <c r="Q36" i="99"/>
  <c r="Z36" i="99" s="1"/>
  <c r="J36" i="99"/>
  <c r="H36" i="99"/>
  <c r="AB36" i="99" s="1"/>
  <c r="F36" i="99"/>
  <c r="S36" i="99" s="1"/>
  <c r="Z35" i="99"/>
  <c r="Q35" i="99"/>
  <c r="J35" i="99"/>
  <c r="W35" i="99" s="1"/>
  <c r="H35" i="99"/>
  <c r="U35" i="99" s="1"/>
  <c r="F35" i="99"/>
  <c r="AA35" i="99" s="1"/>
  <c r="AB34" i="99"/>
  <c r="Q34" i="99"/>
  <c r="Z34" i="99" s="1"/>
  <c r="J34" i="99"/>
  <c r="W34" i="99" s="1"/>
  <c r="H34" i="99"/>
  <c r="U34" i="99" s="1"/>
  <c r="F34" i="99"/>
  <c r="S34" i="99" s="1"/>
  <c r="Q33" i="99"/>
  <c r="Z33" i="99" s="1"/>
  <c r="J33" i="99"/>
  <c r="AC33" i="99" s="1"/>
  <c r="H33" i="99"/>
  <c r="U33" i="99" s="1"/>
  <c r="F33" i="99"/>
  <c r="S33" i="99" s="1"/>
  <c r="Z32" i="99"/>
  <c r="Q32" i="99"/>
  <c r="J32" i="99"/>
  <c r="W32" i="99" s="1"/>
  <c r="H32" i="99"/>
  <c r="AB32" i="99" s="1"/>
  <c r="F32" i="99"/>
  <c r="S32" i="99" s="1"/>
  <c r="AB31" i="99"/>
  <c r="Q31" i="99"/>
  <c r="Z31" i="99" s="1"/>
  <c r="J31" i="99"/>
  <c r="W31" i="99" s="1"/>
  <c r="H31" i="99"/>
  <c r="U31" i="99" s="1"/>
  <c r="F31" i="99"/>
  <c r="AA31" i="99" s="1"/>
  <c r="AC30" i="99"/>
  <c r="Q30" i="99"/>
  <c r="Z30" i="99" s="1"/>
  <c r="J30" i="99"/>
  <c r="W30" i="99" s="1"/>
  <c r="H30" i="99"/>
  <c r="U30" i="99" s="1"/>
  <c r="F30" i="99"/>
  <c r="S30" i="99" s="1"/>
  <c r="Z29" i="99"/>
  <c r="Q29" i="99"/>
  <c r="J29" i="99"/>
  <c r="AC29" i="99" s="1"/>
  <c r="H29" i="99"/>
  <c r="U29" i="99" s="1"/>
  <c r="F29" i="99"/>
  <c r="S29" i="99" s="1"/>
  <c r="Q28" i="99"/>
  <c r="Z28" i="99" s="1"/>
  <c r="K28" i="99"/>
  <c r="I28" i="99"/>
  <c r="J28" i="99" s="1"/>
  <c r="W28" i="99" s="1"/>
  <c r="G28" i="99"/>
  <c r="H28" i="99" s="1"/>
  <c r="E28" i="99"/>
  <c r="F28" i="99" s="1"/>
  <c r="K27" i="99"/>
  <c r="I27" i="99"/>
  <c r="G27" i="99"/>
  <c r="E27" i="99"/>
  <c r="AC26" i="99"/>
  <c r="AB26" i="99"/>
  <c r="AA26" i="99"/>
  <c r="W26" i="99"/>
  <c r="U26" i="99"/>
  <c r="S26" i="99"/>
  <c r="Q26" i="99"/>
  <c r="Z26" i="99" s="1"/>
  <c r="K26" i="99"/>
  <c r="I26" i="99"/>
  <c r="G26" i="99"/>
  <c r="E26" i="99"/>
  <c r="AC25" i="99"/>
  <c r="AB25" i="99"/>
  <c r="W25" i="99"/>
  <c r="U25" i="99"/>
  <c r="Q25" i="99"/>
  <c r="Z25" i="99" s="1"/>
  <c r="K25" i="99"/>
  <c r="D90" i="99" s="1"/>
  <c r="E90" i="99" s="1"/>
  <c r="F90" i="99" s="1"/>
  <c r="G90" i="99" s="1"/>
  <c r="I25" i="99"/>
  <c r="G25" i="99"/>
  <c r="F25" i="99"/>
  <c r="AA25" i="99" s="1"/>
  <c r="E25" i="99"/>
  <c r="K24" i="99"/>
  <c r="AB23" i="99"/>
  <c r="U23" i="99"/>
  <c r="Q23" i="99"/>
  <c r="Z23" i="99" s="1"/>
  <c r="K23" i="99"/>
  <c r="D88" i="99" s="1"/>
  <c r="E88" i="99" s="1"/>
  <c r="F88" i="99" s="1"/>
  <c r="G88" i="99" s="1"/>
  <c r="J23" i="99"/>
  <c r="AC23" i="99" s="1"/>
  <c r="H23" i="99"/>
  <c r="F23" i="99"/>
  <c r="AA23" i="99" s="1"/>
  <c r="C23" i="99"/>
  <c r="K22" i="99"/>
  <c r="AB21" i="99"/>
  <c r="U21" i="99"/>
  <c r="Q21" i="99"/>
  <c r="Z21" i="99" s="1"/>
  <c r="K21" i="99"/>
  <c r="D86" i="99" s="1"/>
  <c r="E86" i="99" s="1"/>
  <c r="F86" i="99" s="1"/>
  <c r="G86" i="99" s="1"/>
  <c r="J21" i="99"/>
  <c r="AC21" i="99" s="1"/>
  <c r="H21" i="99"/>
  <c r="F21" i="99"/>
  <c r="AA21" i="99" s="1"/>
  <c r="C21" i="99"/>
  <c r="K20" i="99"/>
  <c r="I20" i="99"/>
  <c r="E20" i="99"/>
  <c r="AB19" i="99"/>
  <c r="AA19" i="99"/>
  <c r="U19" i="99"/>
  <c r="S19" i="99"/>
  <c r="Q19" i="99"/>
  <c r="Z19" i="99" s="1"/>
  <c r="K19" i="99"/>
  <c r="D84" i="99" s="1"/>
  <c r="E84" i="99" s="1"/>
  <c r="F84" i="99" s="1"/>
  <c r="G84" i="99" s="1"/>
  <c r="J19" i="99"/>
  <c r="AC19" i="99" s="1"/>
  <c r="I19" i="99"/>
  <c r="G19" i="99"/>
  <c r="E19" i="99"/>
  <c r="C19" i="99"/>
  <c r="Q18" i="99"/>
  <c r="Z18" i="99" s="1"/>
  <c r="K18" i="99"/>
  <c r="I18" i="99"/>
  <c r="G18" i="99"/>
  <c r="E18" i="99"/>
  <c r="AC17" i="99"/>
  <c r="AB17" i="99"/>
  <c r="AA17" i="99"/>
  <c r="W17" i="99"/>
  <c r="U17" i="99"/>
  <c r="S17" i="99"/>
  <c r="Q17" i="99"/>
  <c r="Z17" i="99" s="1"/>
  <c r="K17" i="99"/>
  <c r="I17" i="99"/>
  <c r="G17" i="99"/>
  <c r="E17" i="99"/>
  <c r="Q15" i="99"/>
  <c r="Z15" i="99" s="1"/>
  <c r="K15" i="99"/>
  <c r="D82" i="99" s="1"/>
  <c r="E82" i="99" s="1"/>
  <c r="F82" i="99" s="1"/>
  <c r="G82" i="99" s="1"/>
  <c r="H15" i="99"/>
  <c r="AB15" i="99" s="1"/>
  <c r="C15" i="99"/>
  <c r="Q14" i="99"/>
  <c r="Z14" i="99" s="1"/>
  <c r="J14" i="99"/>
  <c r="AC14" i="99" s="1"/>
  <c r="H14" i="99"/>
  <c r="AB14" i="99" s="1"/>
  <c r="F14" i="99"/>
  <c r="AA14" i="99" s="1"/>
  <c r="Q13" i="99"/>
  <c r="Z13" i="99" s="1"/>
  <c r="J13" i="99"/>
  <c r="AC13" i="99" s="1"/>
  <c r="H13" i="99"/>
  <c r="AB13" i="99" s="1"/>
  <c r="F13" i="99"/>
  <c r="AA13" i="99" s="1"/>
  <c r="Q12" i="99"/>
  <c r="Z12" i="99" s="1"/>
  <c r="J12" i="99"/>
  <c r="AC12" i="99" s="1"/>
  <c r="H12" i="99"/>
  <c r="AB12" i="99" s="1"/>
  <c r="F12" i="99"/>
  <c r="AA12" i="99" s="1"/>
  <c r="Q11" i="99"/>
  <c r="Z11" i="99" s="1"/>
  <c r="J11" i="99"/>
  <c r="AC11" i="99" s="1"/>
  <c r="H11" i="99"/>
  <c r="AB11" i="99" s="1"/>
  <c r="F11" i="99"/>
  <c r="AA11" i="99" s="1"/>
  <c r="Q10" i="99"/>
  <c r="Z10" i="99" s="1"/>
  <c r="J10" i="99"/>
  <c r="AC10" i="99" s="1"/>
  <c r="H10" i="99"/>
  <c r="AB10" i="99" s="1"/>
  <c r="F10" i="99"/>
  <c r="AA10" i="99" s="1"/>
  <c r="Q9" i="99"/>
  <c r="Z9" i="99" s="1"/>
  <c r="J9" i="99"/>
  <c r="AC9" i="99" s="1"/>
  <c r="H9" i="99"/>
  <c r="AB9" i="99" s="1"/>
  <c r="F9" i="99"/>
  <c r="AA9" i="99" s="1"/>
  <c r="AC8" i="99"/>
  <c r="W8" i="99"/>
  <c r="U8" i="99"/>
  <c r="J8" i="99"/>
  <c r="H8" i="99"/>
  <c r="AB8" i="99" s="1"/>
  <c r="F8" i="99"/>
  <c r="S8" i="99" s="1"/>
  <c r="I7" i="99"/>
  <c r="G7" i="99"/>
  <c r="C7" i="99"/>
  <c r="C63" i="99" s="1"/>
  <c r="D63" i="99" s="1"/>
  <c r="I5" i="99"/>
  <c r="G5" i="99"/>
  <c r="E5" i="99"/>
  <c r="D3" i="99"/>
  <c r="B2" i="99"/>
  <c r="B3" i="99" s="1"/>
  <c r="I19" i="96"/>
  <c r="E19" i="94"/>
  <c r="G19" i="94"/>
  <c r="I19" i="94"/>
  <c r="C19" i="94"/>
  <c r="C19" i="95"/>
  <c r="C19" i="96"/>
  <c r="I26" i="94"/>
  <c r="G26" i="94"/>
  <c r="E26" i="94"/>
  <c r="AA26" i="94" s="1"/>
  <c r="I37" i="98"/>
  <c r="G37" i="98"/>
  <c r="H37" i="98" s="1"/>
  <c r="AB37" i="98" s="1"/>
  <c r="E37" i="98"/>
  <c r="C37" i="98"/>
  <c r="I52" i="98"/>
  <c r="V52" i="98" s="1"/>
  <c r="G52" i="98"/>
  <c r="E59" i="98" s="1"/>
  <c r="F59" i="98" s="1"/>
  <c r="E52" i="98"/>
  <c r="R52" i="98" s="1"/>
  <c r="E5" i="98"/>
  <c r="C150" i="98"/>
  <c r="J147" i="98"/>
  <c r="J145" i="98"/>
  <c r="K144" i="98"/>
  <c r="K148" i="98" s="1"/>
  <c r="B135" i="98"/>
  <c r="B133" i="98"/>
  <c r="B131" i="98"/>
  <c r="J49" i="98" s="1"/>
  <c r="D130" i="98"/>
  <c r="E130" i="98" s="1"/>
  <c r="F130" i="98" s="1"/>
  <c r="G130" i="98" s="1"/>
  <c r="G124" i="98"/>
  <c r="H124" i="98" s="1"/>
  <c r="I124" i="98" s="1"/>
  <c r="J124" i="98" s="1"/>
  <c r="K124" i="98" s="1"/>
  <c r="L124" i="98" s="1"/>
  <c r="M124" i="98" s="1"/>
  <c r="D124" i="98"/>
  <c r="E124" i="98" s="1"/>
  <c r="F124" i="98" s="1"/>
  <c r="H116" i="98"/>
  <c r="G116" i="98"/>
  <c r="F116" i="98"/>
  <c r="E116" i="98"/>
  <c r="D116" i="98"/>
  <c r="C116" i="98"/>
  <c r="M107" i="98"/>
  <c r="L107" i="98"/>
  <c r="K107" i="98"/>
  <c r="J107" i="98"/>
  <c r="I107" i="98"/>
  <c r="H107" i="98"/>
  <c r="G107" i="98"/>
  <c r="F107" i="98"/>
  <c r="E107" i="98"/>
  <c r="D107" i="98"/>
  <c r="C107" i="98"/>
  <c r="D106" i="98"/>
  <c r="E106" i="98" s="1"/>
  <c r="F106" i="98" s="1"/>
  <c r="G106" i="98" s="1"/>
  <c r="H106" i="98" s="1"/>
  <c r="I106" i="98" s="1"/>
  <c r="J106" i="98" s="1"/>
  <c r="K106" i="98" s="1"/>
  <c r="L106" i="98" s="1"/>
  <c r="M106" i="98" s="1"/>
  <c r="B103" i="98"/>
  <c r="B101" i="98"/>
  <c r="B99" i="98"/>
  <c r="B97" i="98"/>
  <c r="B95" i="98"/>
  <c r="J94" i="98"/>
  <c r="K94" i="98" s="1"/>
  <c r="L94" i="98" s="1"/>
  <c r="M94" i="98" s="1"/>
  <c r="F94" i="98"/>
  <c r="G94" i="98" s="1"/>
  <c r="H94" i="98" s="1"/>
  <c r="I94" i="98" s="1"/>
  <c r="E94" i="98"/>
  <c r="D94" i="98"/>
  <c r="M92" i="98"/>
  <c r="L92" i="98"/>
  <c r="K92" i="98"/>
  <c r="J92" i="98"/>
  <c r="I92" i="98"/>
  <c r="H92" i="98"/>
  <c r="G92" i="98"/>
  <c r="F92" i="98"/>
  <c r="E92" i="98"/>
  <c r="D92" i="98"/>
  <c r="B79" i="98"/>
  <c r="B77" i="98"/>
  <c r="B75" i="98"/>
  <c r="E74" i="98"/>
  <c r="F74" i="98" s="1"/>
  <c r="G74" i="98" s="1"/>
  <c r="H74" i="98" s="1"/>
  <c r="I74" i="98" s="1"/>
  <c r="J74" i="98" s="1"/>
  <c r="K74" i="98" s="1"/>
  <c r="L74" i="98" s="1"/>
  <c r="M74" i="98" s="1"/>
  <c r="D74" i="98"/>
  <c r="M72" i="98"/>
  <c r="L72" i="98"/>
  <c r="K72" i="98"/>
  <c r="J72" i="98"/>
  <c r="I72" i="98"/>
  <c r="H72" i="98"/>
  <c r="G72" i="98"/>
  <c r="F72" i="98"/>
  <c r="E72" i="98"/>
  <c r="D72" i="98"/>
  <c r="C72" i="98"/>
  <c r="C68" i="98"/>
  <c r="I55" i="98"/>
  <c r="G55" i="98"/>
  <c r="E55" i="98"/>
  <c r="P54" i="98"/>
  <c r="P53" i="98"/>
  <c r="K53" i="98"/>
  <c r="P52" i="98"/>
  <c r="T52" i="98"/>
  <c r="Q51" i="98"/>
  <c r="Z51" i="98" s="1"/>
  <c r="J51" i="98"/>
  <c r="AC51" i="98" s="1"/>
  <c r="H51" i="98"/>
  <c r="AB51" i="98" s="1"/>
  <c r="F51" i="98"/>
  <c r="AA51" i="98" s="1"/>
  <c r="AC50" i="98"/>
  <c r="AB50" i="98"/>
  <c r="AA50" i="98"/>
  <c r="W50" i="98"/>
  <c r="U50" i="98"/>
  <c r="S50" i="98"/>
  <c r="Q50" i="98"/>
  <c r="Z50" i="98" s="1"/>
  <c r="Q49" i="98"/>
  <c r="Z49" i="98" s="1"/>
  <c r="H49" i="98"/>
  <c r="AB49" i="98" s="1"/>
  <c r="F49" i="98"/>
  <c r="S49" i="98" s="1"/>
  <c r="AC48" i="98"/>
  <c r="AB48" i="98"/>
  <c r="AA48" i="98"/>
  <c r="W48" i="98"/>
  <c r="U48" i="98"/>
  <c r="S48" i="98"/>
  <c r="Q48" i="98"/>
  <c r="Z48" i="98" s="1"/>
  <c r="M48" i="98"/>
  <c r="K48" i="98"/>
  <c r="Q47" i="98"/>
  <c r="Z47" i="98" s="1"/>
  <c r="M47" i="98"/>
  <c r="K47" i="98"/>
  <c r="D128" i="98" s="1"/>
  <c r="E128" i="98" s="1"/>
  <c r="AC46" i="98"/>
  <c r="W46" i="98"/>
  <c r="Q46" i="98"/>
  <c r="Z46" i="98" s="1"/>
  <c r="M46" i="98"/>
  <c r="K46" i="98"/>
  <c r="J46" i="98"/>
  <c r="H46" i="98"/>
  <c r="AB46" i="98" s="1"/>
  <c r="F46" i="98"/>
  <c r="AC45" i="98"/>
  <c r="W45" i="98"/>
  <c r="Q45" i="98"/>
  <c r="Z45" i="98" s="1"/>
  <c r="K45" i="98"/>
  <c r="J45" i="98"/>
  <c r="H45" i="98"/>
  <c r="AB45" i="98" s="1"/>
  <c r="F45" i="98"/>
  <c r="Q44" i="98"/>
  <c r="Z44" i="98" s="1"/>
  <c r="J44" i="98"/>
  <c r="W44" i="98" s="1"/>
  <c r="H44" i="98"/>
  <c r="F44" i="98"/>
  <c r="AA44" i="98" s="1"/>
  <c r="Z43" i="98"/>
  <c r="Q43" i="98"/>
  <c r="K43" i="98"/>
  <c r="D120" i="98" s="1"/>
  <c r="J43" i="98" s="1"/>
  <c r="H43" i="98"/>
  <c r="F43" i="98"/>
  <c r="AA43" i="98" s="1"/>
  <c r="Q42" i="98"/>
  <c r="Z42" i="98" s="1"/>
  <c r="AC41" i="98"/>
  <c r="AB41" i="98"/>
  <c r="AA41" i="98"/>
  <c r="W41" i="98"/>
  <c r="U41" i="98"/>
  <c r="S41" i="98"/>
  <c r="Q41" i="98"/>
  <c r="Z41" i="98" s="1"/>
  <c r="K41" i="98"/>
  <c r="E41" i="98"/>
  <c r="AB40" i="98"/>
  <c r="U40" i="98"/>
  <c r="Q40" i="98"/>
  <c r="Z40" i="98" s="1"/>
  <c r="K40" i="98"/>
  <c r="D115" i="98" s="1"/>
  <c r="E115" i="98" s="1"/>
  <c r="F115" i="98" s="1"/>
  <c r="G115" i="98" s="1"/>
  <c r="H115" i="98" s="1"/>
  <c r="I115" i="98" s="1"/>
  <c r="J115" i="98" s="1"/>
  <c r="K115" i="98" s="1"/>
  <c r="L115" i="98" s="1"/>
  <c r="M115" i="98" s="1"/>
  <c r="J40" i="98"/>
  <c r="AC40" i="98" s="1"/>
  <c r="H40" i="98"/>
  <c r="F40" i="98"/>
  <c r="AA40" i="98" s="1"/>
  <c r="AC39" i="98"/>
  <c r="AB39" i="98"/>
  <c r="U39" i="98"/>
  <c r="Q39" i="98"/>
  <c r="Z39" i="98" s="1"/>
  <c r="K39" i="98"/>
  <c r="D113" i="98" s="1"/>
  <c r="E113" i="98" s="1"/>
  <c r="F113" i="98" s="1"/>
  <c r="G113" i="98" s="1"/>
  <c r="H113" i="98" s="1"/>
  <c r="I113" i="98" s="1"/>
  <c r="J113" i="98" s="1"/>
  <c r="K113" i="98" s="1"/>
  <c r="L113" i="98" s="1"/>
  <c r="M113" i="98" s="1"/>
  <c r="J39" i="98"/>
  <c r="W39" i="98" s="1"/>
  <c r="H39" i="98"/>
  <c r="F39" i="98"/>
  <c r="AA39" i="98" s="1"/>
  <c r="AC38" i="98"/>
  <c r="AB38" i="98"/>
  <c r="U38" i="98"/>
  <c r="Q38" i="98"/>
  <c r="Z38" i="98" s="1"/>
  <c r="K38" i="98"/>
  <c r="D111" i="98" s="1"/>
  <c r="E111" i="98" s="1"/>
  <c r="F111" i="98" s="1"/>
  <c r="G111" i="98" s="1"/>
  <c r="H111" i="98" s="1"/>
  <c r="I111" i="98" s="1"/>
  <c r="J111" i="98" s="1"/>
  <c r="K111" i="98" s="1"/>
  <c r="L111" i="98" s="1"/>
  <c r="M111" i="98" s="1"/>
  <c r="J38" i="98"/>
  <c r="W38" i="98" s="1"/>
  <c r="H38" i="98"/>
  <c r="F38" i="98"/>
  <c r="AA38" i="98" s="1"/>
  <c r="Q37" i="98"/>
  <c r="Z37" i="98" s="1"/>
  <c r="J37" i="98"/>
  <c r="F37" i="98"/>
  <c r="AB36" i="98"/>
  <c r="Q36" i="98"/>
  <c r="Z36" i="98" s="1"/>
  <c r="J36" i="98"/>
  <c r="AC36" i="98" s="1"/>
  <c r="H36" i="98"/>
  <c r="U36" i="98" s="1"/>
  <c r="F36" i="98"/>
  <c r="AA36" i="98" s="1"/>
  <c r="Q35" i="98"/>
  <c r="Z35" i="98" s="1"/>
  <c r="F35" i="98"/>
  <c r="S35" i="98" s="1"/>
  <c r="W34" i="98"/>
  <c r="Q34" i="98"/>
  <c r="Z34" i="98" s="1"/>
  <c r="J34" i="98"/>
  <c r="AC34" i="98" s="1"/>
  <c r="H34" i="98"/>
  <c r="AB34" i="98" s="1"/>
  <c r="F34" i="98"/>
  <c r="AA34" i="98" s="1"/>
  <c r="AC33" i="98"/>
  <c r="U33" i="98"/>
  <c r="Q33" i="98"/>
  <c r="Z33" i="98" s="1"/>
  <c r="J33" i="98"/>
  <c r="W33" i="98" s="1"/>
  <c r="H33" i="98"/>
  <c r="AB33" i="98" s="1"/>
  <c r="F33" i="98"/>
  <c r="AA33" i="98" s="1"/>
  <c r="AB32" i="98"/>
  <c r="Q32" i="98"/>
  <c r="Z32" i="98" s="1"/>
  <c r="J32" i="98"/>
  <c r="AC32" i="98" s="1"/>
  <c r="H32" i="98"/>
  <c r="U32" i="98" s="1"/>
  <c r="F32" i="98"/>
  <c r="AA32" i="98" s="1"/>
  <c r="Q31" i="98"/>
  <c r="Z31" i="98" s="1"/>
  <c r="F31" i="98"/>
  <c r="S31" i="98" s="1"/>
  <c r="W30" i="98"/>
  <c r="Q30" i="98"/>
  <c r="Z30" i="98" s="1"/>
  <c r="J30" i="98"/>
  <c r="AC30" i="98" s="1"/>
  <c r="H30" i="98"/>
  <c r="AB30" i="98" s="1"/>
  <c r="F30" i="98"/>
  <c r="AA30" i="98" s="1"/>
  <c r="U29" i="98"/>
  <c r="Q29" i="98"/>
  <c r="Z29" i="98" s="1"/>
  <c r="J29" i="98"/>
  <c r="W29" i="98" s="1"/>
  <c r="H29" i="98"/>
  <c r="AB29" i="98" s="1"/>
  <c r="F29" i="98"/>
  <c r="AA29" i="98" s="1"/>
  <c r="Q28" i="98"/>
  <c r="Z28" i="98" s="1"/>
  <c r="I28" i="98"/>
  <c r="G28" i="98"/>
  <c r="E28" i="98"/>
  <c r="K27" i="98"/>
  <c r="I27" i="98"/>
  <c r="G27" i="98"/>
  <c r="E27" i="98"/>
  <c r="AC26" i="98"/>
  <c r="AB26" i="98"/>
  <c r="AA26" i="98"/>
  <c r="W26" i="98"/>
  <c r="U26" i="98"/>
  <c r="S26" i="98"/>
  <c r="Q26" i="98"/>
  <c r="Z26" i="98" s="1"/>
  <c r="I26" i="98"/>
  <c r="G26" i="98"/>
  <c r="AC25" i="98"/>
  <c r="AB25" i="98"/>
  <c r="W25" i="98"/>
  <c r="U25" i="98"/>
  <c r="Q25" i="98"/>
  <c r="Z25" i="98" s="1"/>
  <c r="I25" i="98"/>
  <c r="G25" i="98"/>
  <c r="E25" i="98"/>
  <c r="K24" i="98"/>
  <c r="Q23" i="98"/>
  <c r="Z23" i="98" s="1"/>
  <c r="K23" i="98"/>
  <c r="D88" i="98" s="1"/>
  <c r="E88" i="98" s="1"/>
  <c r="F88" i="98" s="1"/>
  <c r="G88" i="98" s="1"/>
  <c r="J23" i="98"/>
  <c r="AC23" i="98" s="1"/>
  <c r="H23" i="98"/>
  <c r="AB23" i="98" s="1"/>
  <c r="F23" i="98"/>
  <c r="AA23" i="98" s="1"/>
  <c r="C23" i="98"/>
  <c r="K22" i="98"/>
  <c r="Q21" i="98"/>
  <c r="Z21" i="98" s="1"/>
  <c r="K21" i="98"/>
  <c r="D86" i="98" s="1"/>
  <c r="C21" i="98"/>
  <c r="K20" i="98"/>
  <c r="I20" i="98"/>
  <c r="E20" i="98"/>
  <c r="AB19" i="98"/>
  <c r="AA19" i="98"/>
  <c r="U19" i="98"/>
  <c r="S19" i="98"/>
  <c r="Q19" i="98"/>
  <c r="Z19" i="98" s="1"/>
  <c r="K19" i="98"/>
  <c r="D84" i="98" s="1"/>
  <c r="E84" i="98" s="1"/>
  <c r="F84" i="98" s="1"/>
  <c r="G84" i="98" s="1"/>
  <c r="I19" i="98"/>
  <c r="G19" i="98"/>
  <c r="E19" i="98"/>
  <c r="Q18" i="98"/>
  <c r="Z18" i="98" s="1"/>
  <c r="K18" i="98"/>
  <c r="I18" i="98"/>
  <c r="G18" i="98"/>
  <c r="E18" i="98"/>
  <c r="AC17" i="98"/>
  <c r="AB17" i="98"/>
  <c r="AA17" i="98"/>
  <c r="W17" i="98"/>
  <c r="U17" i="98"/>
  <c r="S17" i="98"/>
  <c r="Q17" i="98"/>
  <c r="Z17" i="98" s="1"/>
  <c r="Q15" i="98"/>
  <c r="Z15" i="98" s="1"/>
  <c r="K15" i="98"/>
  <c r="D82"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AB8" i="98"/>
  <c r="W8" i="98"/>
  <c r="S8" i="98"/>
  <c r="J8" i="98"/>
  <c r="AC8" i="98" s="1"/>
  <c r="H8" i="98"/>
  <c r="U8" i="98" s="1"/>
  <c r="F8" i="98"/>
  <c r="AA8" i="98" s="1"/>
  <c r="G7" i="98"/>
  <c r="I7" i="98" s="1"/>
  <c r="C7" i="98"/>
  <c r="C63" i="98" s="1"/>
  <c r="D63" i="98" s="1"/>
  <c r="E63" i="98" s="1"/>
  <c r="I5" i="98"/>
  <c r="G5" i="98"/>
  <c r="D3" i="98"/>
  <c r="B2" i="98"/>
  <c r="B3" i="98" s="1"/>
  <c r="I26" i="96"/>
  <c r="I27" i="96"/>
  <c r="I28" i="96"/>
  <c r="I25" i="96"/>
  <c r="I18" i="96"/>
  <c r="I17" i="96"/>
  <c r="G26" i="96"/>
  <c r="G27" i="96"/>
  <c r="G28" i="96"/>
  <c r="G25" i="96"/>
  <c r="G18" i="96"/>
  <c r="G19" i="96"/>
  <c r="G17" i="96"/>
  <c r="E41" i="96"/>
  <c r="I37" i="96"/>
  <c r="E37" i="96"/>
  <c r="C37" i="96"/>
  <c r="E26" i="96"/>
  <c r="E27" i="96"/>
  <c r="E28" i="96"/>
  <c r="E25" i="96"/>
  <c r="E18" i="96"/>
  <c r="E20" i="96"/>
  <c r="E17" i="96"/>
  <c r="I20" i="96"/>
  <c r="G52" i="96"/>
  <c r="E52" i="96"/>
  <c r="I55" i="96"/>
  <c r="G55" i="96"/>
  <c r="E55" i="96"/>
  <c r="I5" i="96"/>
  <c r="G5" i="96"/>
  <c r="E5" i="96"/>
  <c r="C150" i="96"/>
  <c r="J147" i="96"/>
  <c r="J145" i="96"/>
  <c r="K150" i="96" s="1"/>
  <c r="K144" i="96"/>
  <c r="B135" i="96"/>
  <c r="B133" i="96"/>
  <c r="B131" i="96"/>
  <c r="J49" i="96" s="1"/>
  <c r="D130" i="96"/>
  <c r="E130" i="96" s="1"/>
  <c r="F130" i="96" s="1"/>
  <c r="G130" i="96" s="1"/>
  <c r="D124" i="96"/>
  <c r="E124" i="96" s="1"/>
  <c r="F124" i="96" s="1"/>
  <c r="G124" i="96" s="1"/>
  <c r="H124" i="96" s="1"/>
  <c r="I124" i="96" s="1"/>
  <c r="J124" i="96" s="1"/>
  <c r="K124" i="96" s="1"/>
  <c r="L124" i="96" s="1"/>
  <c r="M124" i="96" s="1"/>
  <c r="H116" i="96"/>
  <c r="G116" i="96"/>
  <c r="F116" i="96"/>
  <c r="E116" i="96"/>
  <c r="D116" i="96"/>
  <c r="C116" i="96"/>
  <c r="H113" i="96"/>
  <c r="I113" i="96" s="1"/>
  <c r="J113" i="96" s="1"/>
  <c r="K113" i="96" s="1"/>
  <c r="L113" i="96" s="1"/>
  <c r="M113" i="96" s="1"/>
  <c r="D113" i="96"/>
  <c r="E113" i="96" s="1"/>
  <c r="F113" i="96" s="1"/>
  <c r="G113" i="96" s="1"/>
  <c r="M107" i="96"/>
  <c r="L107" i="96"/>
  <c r="K107" i="96"/>
  <c r="J107" i="96"/>
  <c r="I107" i="96"/>
  <c r="H107" i="96"/>
  <c r="G107" i="96"/>
  <c r="F107" i="96"/>
  <c r="E107" i="96"/>
  <c r="D107" i="96"/>
  <c r="C107" i="96"/>
  <c r="G106" i="96"/>
  <c r="H106" i="96" s="1"/>
  <c r="I106" i="96" s="1"/>
  <c r="J106" i="96" s="1"/>
  <c r="K106" i="96" s="1"/>
  <c r="L106" i="96" s="1"/>
  <c r="M106" i="96" s="1"/>
  <c r="D106" i="96"/>
  <c r="E106" i="96" s="1"/>
  <c r="F106" i="96" s="1"/>
  <c r="B103" i="96"/>
  <c r="B101" i="96"/>
  <c r="B99" i="96"/>
  <c r="B97" i="96"/>
  <c r="B95" i="96"/>
  <c r="F94" i="96"/>
  <c r="G94" i="96" s="1"/>
  <c r="H94" i="96" s="1"/>
  <c r="I94" i="96" s="1"/>
  <c r="J94" i="96" s="1"/>
  <c r="K94" i="96" s="1"/>
  <c r="L94" i="96" s="1"/>
  <c r="M94" i="96" s="1"/>
  <c r="E94" i="96"/>
  <c r="D94" i="96"/>
  <c r="M92" i="96"/>
  <c r="L92" i="96"/>
  <c r="K92" i="96"/>
  <c r="J92" i="96"/>
  <c r="I92" i="96"/>
  <c r="H92" i="96"/>
  <c r="G92" i="96"/>
  <c r="F92" i="96"/>
  <c r="E92" i="96"/>
  <c r="D92" i="96"/>
  <c r="B79" i="96"/>
  <c r="B77" i="96"/>
  <c r="B75" i="96"/>
  <c r="E74" i="96"/>
  <c r="F74" i="96" s="1"/>
  <c r="G74" i="96" s="1"/>
  <c r="H74" i="96" s="1"/>
  <c r="I74" i="96" s="1"/>
  <c r="J74" i="96" s="1"/>
  <c r="K74" i="96" s="1"/>
  <c r="L74" i="96" s="1"/>
  <c r="M74" i="96" s="1"/>
  <c r="D74" i="96"/>
  <c r="M72" i="96"/>
  <c r="L72" i="96"/>
  <c r="K72" i="96"/>
  <c r="J72" i="96"/>
  <c r="I72" i="96"/>
  <c r="H72" i="96"/>
  <c r="G72" i="96"/>
  <c r="F72" i="96"/>
  <c r="E72" i="96"/>
  <c r="D72" i="96"/>
  <c r="C72" i="96"/>
  <c r="C68" i="96"/>
  <c r="P54" i="96"/>
  <c r="P53" i="96"/>
  <c r="K53" i="96"/>
  <c r="P52" i="96"/>
  <c r="V52" i="96"/>
  <c r="T52" i="96"/>
  <c r="R52" i="96"/>
  <c r="U51" i="96"/>
  <c r="Q51" i="96"/>
  <c r="Z51" i="96" s="1"/>
  <c r="J51" i="96"/>
  <c r="AC51" i="96" s="1"/>
  <c r="H51" i="96"/>
  <c r="AB51" i="96" s="1"/>
  <c r="F51" i="96"/>
  <c r="AA51" i="96" s="1"/>
  <c r="AC50" i="96"/>
  <c r="AB50" i="96"/>
  <c r="AA50" i="96"/>
  <c r="W50" i="96"/>
  <c r="U50" i="96"/>
  <c r="S50" i="96"/>
  <c r="Q50" i="96"/>
  <c r="Z50" i="96" s="1"/>
  <c r="AB49" i="96"/>
  <c r="AA49" i="96"/>
  <c r="S49" i="96"/>
  <c r="Q49" i="96"/>
  <c r="Z49" i="96" s="1"/>
  <c r="H49" i="96"/>
  <c r="U49" i="96" s="1"/>
  <c r="F49" i="96"/>
  <c r="AC48" i="96"/>
  <c r="AB48" i="96"/>
  <c r="AA48" i="96"/>
  <c r="W48" i="96"/>
  <c r="U48" i="96"/>
  <c r="S48" i="96"/>
  <c r="Q48" i="96"/>
  <c r="Z48" i="96" s="1"/>
  <c r="M48" i="96"/>
  <c r="K48" i="96"/>
  <c r="Q47" i="96"/>
  <c r="Z47" i="96" s="1"/>
  <c r="M47" i="96"/>
  <c r="K47" i="96"/>
  <c r="D128" i="96" s="1"/>
  <c r="F47" i="96"/>
  <c r="AC46" i="96"/>
  <c r="W46" i="96"/>
  <c r="Q46" i="96"/>
  <c r="Z46" i="96" s="1"/>
  <c r="M46" i="96"/>
  <c r="K46" i="96"/>
  <c r="J46" i="96"/>
  <c r="H46" i="96"/>
  <c r="F46" i="96"/>
  <c r="S45" i="96"/>
  <c r="Q45" i="96"/>
  <c r="Z45" i="96" s="1"/>
  <c r="K45" i="96"/>
  <c r="J45" i="96"/>
  <c r="AC45" i="96" s="1"/>
  <c r="H45" i="96"/>
  <c r="F45" i="96"/>
  <c r="AA45" i="96" s="1"/>
  <c r="Q44" i="96"/>
  <c r="Z44" i="96" s="1"/>
  <c r="K44" i="96"/>
  <c r="D122" i="96" s="1"/>
  <c r="E122" i="96" s="1"/>
  <c r="F122" i="96" s="1"/>
  <c r="G122" i="96" s="1"/>
  <c r="J44" i="96"/>
  <c r="AC44" i="96" s="1"/>
  <c r="H44" i="96"/>
  <c r="F44" i="96"/>
  <c r="AA44" i="96" s="1"/>
  <c r="Q43" i="96"/>
  <c r="Z43" i="96" s="1"/>
  <c r="K43" i="96"/>
  <c r="D120" i="96" s="1"/>
  <c r="H43" i="96"/>
  <c r="F43" i="96"/>
  <c r="AA43" i="96" s="1"/>
  <c r="Q42" i="96"/>
  <c r="Z42" i="96" s="1"/>
  <c r="AC41" i="96"/>
  <c r="AB41" i="96"/>
  <c r="AA41" i="96"/>
  <c r="W41" i="96"/>
  <c r="U41" i="96"/>
  <c r="S41" i="96"/>
  <c r="Q41" i="96"/>
  <c r="Z41" i="96" s="1"/>
  <c r="K41" i="96"/>
  <c r="AA40" i="96"/>
  <c r="Q40" i="96"/>
  <c r="Z40" i="96" s="1"/>
  <c r="K40" i="96"/>
  <c r="D115" i="96" s="1"/>
  <c r="E115" i="96" s="1"/>
  <c r="F115" i="96" s="1"/>
  <c r="G115" i="96" s="1"/>
  <c r="H115" i="96" s="1"/>
  <c r="I115" i="96" s="1"/>
  <c r="J115" i="96" s="1"/>
  <c r="K115" i="96" s="1"/>
  <c r="L115" i="96" s="1"/>
  <c r="M115" i="96" s="1"/>
  <c r="J40" i="96"/>
  <c r="H40" i="96"/>
  <c r="AB40" i="96" s="1"/>
  <c r="F40" i="96"/>
  <c r="S40" i="96" s="1"/>
  <c r="AA39" i="96"/>
  <c r="U39" i="96"/>
  <c r="S39" i="96"/>
  <c r="Q39" i="96"/>
  <c r="Z39" i="96" s="1"/>
  <c r="K39" i="96"/>
  <c r="J39" i="96"/>
  <c r="H39" i="96"/>
  <c r="AB39" i="96" s="1"/>
  <c r="F39" i="96"/>
  <c r="AB38" i="96"/>
  <c r="AA38" i="96"/>
  <c r="U38" i="96"/>
  <c r="S38" i="96"/>
  <c r="Q38" i="96"/>
  <c r="Z38" i="96" s="1"/>
  <c r="K38" i="96"/>
  <c r="D111" i="96" s="1"/>
  <c r="E111" i="96" s="1"/>
  <c r="F111" i="96" s="1"/>
  <c r="G111" i="96" s="1"/>
  <c r="H111" i="96" s="1"/>
  <c r="I111" i="96" s="1"/>
  <c r="J111" i="96" s="1"/>
  <c r="K111" i="96" s="1"/>
  <c r="L111" i="96" s="1"/>
  <c r="M111" i="96" s="1"/>
  <c r="J38" i="96"/>
  <c r="H38" i="96"/>
  <c r="F38" i="96"/>
  <c r="Q37" i="96"/>
  <c r="Z37" i="96" s="1"/>
  <c r="F37" i="96"/>
  <c r="AA37" i="96" s="1"/>
  <c r="H37" i="96"/>
  <c r="Q36" i="96"/>
  <c r="Z36" i="96" s="1"/>
  <c r="J36" i="96"/>
  <c r="AC36" i="96" s="1"/>
  <c r="H36" i="96"/>
  <c r="AB36" i="96" s="1"/>
  <c r="F36" i="96"/>
  <c r="AA36" i="96" s="1"/>
  <c r="Q35" i="96"/>
  <c r="Z35" i="96" s="1"/>
  <c r="J35" i="96"/>
  <c r="AC35" i="96" s="1"/>
  <c r="W34" i="96"/>
  <c r="Q34" i="96"/>
  <c r="Z34" i="96" s="1"/>
  <c r="J34" i="96"/>
  <c r="AC34" i="96" s="1"/>
  <c r="H34" i="96"/>
  <c r="U34" i="96" s="1"/>
  <c r="F34" i="96"/>
  <c r="AA34" i="96" s="1"/>
  <c r="U33" i="96"/>
  <c r="Q33" i="96"/>
  <c r="Z33" i="96" s="1"/>
  <c r="J33" i="96"/>
  <c r="AC33" i="96" s="1"/>
  <c r="H33" i="96"/>
  <c r="AB33" i="96" s="1"/>
  <c r="F33" i="96"/>
  <c r="S33" i="96" s="1"/>
  <c r="Q32" i="96"/>
  <c r="Z32" i="96" s="1"/>
  <c r="J32" i="96"/>
  <c r="AC32" i="96" s="1"/>
  <c r="H32" i="96"/>
  <c r="AB32" i="96" s="1"/>
  <c r="F32" i="96"/>
  <c r="AA32" i="96" s="1"/>
  <c r="Q31" i="96"/>
  <c r="Z31" i="96" s="1"/>
  <c r="J31" i="96"/>
  <c r="AC31" i="96" s="1"/>
  <c r="W30" i="96"/>
  <c r="Q30" i="96"/>
  <c r="Z30" i="96" s="1"/>
  <c r="J30" i="96"/>
  <c r="AC30" i="96" s="1"/>
  <c r="H30" i="96"/>
  <c r="U30" i="96" s="1"/>
  <c r="F30" i="96"/>
  <c r="Q29" i="96"/>
  <c r="Z29" i="96" s="1"/>
  <c r="J29" i="96"/>
  <c r="AC29" i="96" s="1"/>
  <c r="H29" i="96"/>
  <c r="AB29" i="96" s="1"/>
  <c r="F29" i="96"/>
  <c r="AA29" i="96" s="1"/>
  <c r="Q28" i="96"/>
  <c r="Z28" i="96" s="1"/>
  <c r="K28" i="96"/>
  <c r="K27" i="96"/>
  <c r="AC26" i="96"/>
  <c r="AB26" i="96"/>
  <c r="AA26" i="96"/>
  <c r="W26" i="96"/>
  <c r="U26" i="96"/>
  <c r="S26" i="96"/>
  <c r="Q26" i="96"/>
  <c r="Z26" i="96" s="1"/>
  <c r="AC25" i="96"/>
  <c r="W25" i="96"/>
  <c r="Q25" i="96"/>
  <c r="Z25" i="96" s="1"/>
  <c r="K24" i="96"/>
  <c r="Q23" i="96"/>
  <c r="Z23" i="96" s="1"/>
  <c r="K23" i="96"/>
  <c r="D88" i="96" s="1"/>
  <c r="E88" i="96" s="1"/>
  <c r="F88" i="96" s="1"/>
  <c r="G88" i="96" s="1"/>
  <c r="J23" i="96"/>
  <c r="AC23" i="96" s="1"/>
  <c r="H23" i="96"/>
  <c r="U23" i="96" s="1"/>
  <c r="F23" i="96"/>
  <c r="S23" i="96" s="1"/>
  <c r="C23" i="96"/>
  <c r="K22" i="96"/>
  <c r="Q21" i="96"/>
  <c r="Z21" i="96" s="1"/>
  <c r="K21" i="96"/>
  <c r="D86" i="96" s="1"/>
  <c r="C21" i="96"/>
  <c r="K20" i="96"/>
  <c r="AB19" i="96"/>
  <c r="AA19" i="96"/>
  <c r="U19" i="96"/>
  <c r="S19" i="96"/>
  <c r="Q19" i="96"/>
  <c r="Z19" i="96" s="1"/>
  <c r="K19" i="96"/>
  <c r="D84" i="96" s="1"/>
  <c r="E84" i="96" s="1"/>
  <c r="Q18" i="96"/>
  <c r="Z18" i="96" s="1"/>
  <c r="K18" i="96"/>
  <c r="AC17" i="96"/>
  <c r="AB17" i="96"/>
  <c r="AA17" i="96"/>
  <c r="W17" i="96"/>
  <c r="U17" i="96"/>
  <c r="S17" i="96"/>
  <c r="Q17" i="96"/>
  <c r="Z17" i="96" s="1"/>
  <c r="Q15" i="96"/>
  <c r="Z15" i="96" s="1"/>
  <c r="K15" i="96"/>
  <c r="D82" i="96" s="1"/>
  <c r="C15" i="96"/>
  <c r="Q14" i="96"/>
  <c r="Z14" i="96" s="1"/>
  <c r="J14" i="96"/>
  <c r="AC14" i="96" s="1"/>
  <c r="H14" i="96"/>
  <c r="AB14" i="96" s="1"/>
  <c r="F14" i="96"/>
  <c r="AA14" i="96" s="1"/>
  <c r="Q13" i="96"/>
  <c r="Z13" i="96" s="1"/>
  <c r="J13" i="96"/>
  <c r="AC13" i="96" s="1"/>
  <c r="H13" i="96"/>
  <c r="AB13" i="96" s="1"/>
  <c r="F13" i="96"/>
  <c r="S13" i="96" s="1"/>
  <c r="Q12" i="96"/>
  <c r="Z12" i="96" s="1"/>
  <c r="J12" i="96"/>
  <c r="AC12" i="96" s="1"/>
  <c r="H12" i="96"/>
  <c r="AB12" i="96" s="1"/>
  <c r="F12" i="96"/>
  <c r="AA12" i="96" s="1"/>
  <c r="Q11" i="96"/>
  <c r="Z11" i="96" s="1"/>
  <c r="J11" i="96"/>
  <c r="AC11" i="96" s="1"/>
  <c r="H11" i="96"/>
  <c r="AB11" i="96" s="1"/>
  <c r="F11" i="96"/>
  <c r="AA11" i="96" s="1"/>
  <c r="Q10" i="96"/>
  <c r="Z10" i="96" s="1"/>
  <c r="J10" i="96"/>
  <c r="AC10" i="96" s="1"/>
  <c r="H10" i="96"/>
  <c r="AB10" i="96" s="1"/>
  <c r="F10" i="96"/>
  <c r="AA10" i="96" s="1"/>
  <c r="Q9" i="96"/>
  <c r="Z9" i="96" s="1"/>
  <c r="J9" i="96"/>
  <c r="AC9" i="96" s="1"/>
  <c r="H9" i="96"/>
  <c r="AB9" i="96" s="1"/>
  <c r="F9" i="96"/>
  <c r="AA9" i="96" s="1"/>
  <c r="AC8" i="96"/>
  <c r="W8" i="96"/>
  <c r="J8" i="96"/>
  <c r="H8" i="96"/>
  <c r="U8" i="96" s="1"/>
  <c r="F8" i="96"/>
  <c r="S8" i="96" s="1"/>
  <c r="I7" i="96"/>
  <c r="G7" i="96"/>
  <c r="C7" i="96"/>
  <c r="C63" i="96" s="1"/>
  <c r="D63" i="96" s="1"/>
  <c r="E63" i="96" s="1"/>
  <c r="D3" i="96"/>
  <c r="B2" i="96"/>
  <c r="B3" i="96" s="1"/>
  <c r="K18" i="95"/>
  <c r="K19" i="95"/>
  <c r="K20" i="95"/>
  <c r="K21" i="95"/>
  <c r="D86" i="95" s="1"/>
  <c r="K22" i="95"/>
  <c r="K24" i="95"/>
  <c r="K25" i="95"/>
  <c r="D90" i="95" s="1"/>
  <c r="K27" i="95"/>
  <c r="K92" i="95"/>
  <c r="K38" i="95"/>
  <c r="D111" i="95" s="1"/>
  <c r="E111" i="95" s="1"/>
  <c r="F111" i="95" s="1"/>
  <c r="G111" i="95" s="1"/>
  <c r="H111" i="95" s="1"/>
  <c r="I111" i="95" s="1"/>
  <c r="J111" i="95" s="1"/>
  <c r="K111" i="95" s="1"/>
  <c r="L111" i="95" s="1"/>
  <c r="M111" i="95" s="1"/>
  <c r="K39" i="95"/>
  <c r="K40" i="95"/>
  <c r="K41" i="95"/>
  <c r="K43" i="95"/>
  <c r="D120" i="95" s="1"/>
  <c r="K44" i="95"/>
  <c r="D122" i="95" s="1"/>
  <c r="E122" i="95" s="1"/>
  <c r="F122" i="95" s="1"/>
  <c r="G122" i="95" s="1"/>
  <c r="K45" i="95"/>
  <c r="K46" i="95"/>
  <c r="K47" i="95"/>
  <c r="K48" i="95"/>
  <c r="K15" i="95"/>
  <c r="I55" i="95"/>
  <c r="M48" i="95" s="1"/>
  <c r="G55" i="95"/>
  <c r="E55" i="95"/>
  <c r="I52" i="95"/>
  <c r="E52" i="95"/>
  <c r="I59" i="95" s="1"/>
  <c r="J59" i="95" s="1"/>
  <c r="I37" i="95"/>
  <c r="J37" i="95" s="1"/>
  <c r="AC37" i="95" s="1"/>
  <c r="G37" i="95"/>
  <c r="H37" i="95" s="1"/>
  <c r="E37" i="95"/>
  <c r="C37" i="95"/>
  <c r="K41" i="94"/>
  <c r="K42" i="94"/>
  <c r="K42" i="98" s="1"/>
  <c r="D118" i="98" s="1"/>
  <c r="E118" i="98" s="1"/>
  <c r="F118" i="98" s="1"/>
  <c r="G118" i="98" s="1"/>
  <c r="K43" i="94"/>
  <c r="D120" i="94" s="1"/>
  <c r="K44" i="94"/>
  <c r="D122" i="94" s="1"/>
  <c r="E122" i="94" s="1"/>
  <c r="F122" i="94" s="1"/>
  <c r="G122" i="94" s="1"/>
  <c r="K45" i="94"/>
  <c r="K46" i="94"/>
  <c r="K47" i="94"/>
  <c r="D128" i="94" s="1"/>
  <c r="K48" i="94"/>
  <c r="D130" i="94" s="1"/>
  <c r="E130" i="94" s="1"/>
  <c r="F130" i="94" s="1"/>
  <c r="G130" i="94" s="1"/>
  <c r="K40" i="94"/>
  <c r="D115" i="94" s="1"/>
  <c r="E115" i="94" s="1"/>
  <c r="F115" i="94" s="1"/>
  <c r="G115" i="94" s="1"/>
  <c r="H115" i="94" s="1"/>
  <c r="I115" i="94" s="1"/>
  <c r="J115" i="94" s="1"/>
  <c r="K115" i="94" s="1"/>
  <c r="L115" i="94" s="1"/>
  <c r="M115" i="94" s="1"/>
  <c r="K26" i="94"/>
  <c r="K26" i="95" s="1"/>
  <c r="K27" i="94"/>
  <c r="K28" i="94"/>
  <c r="K28" i="95" s="1"/>
  <c r="K25" i="94"/>
  <c r="D90" i="94" s="1"/>
  <c r="K23" i="94"/>
  <c r="K18" i="94"/>
  <c r="K19" i="94"/>
  <c r="K20" i="94"/>
  <c r="K21" i="94"/>
  <c r="D86" i="94" s="1"/>
  <c r="K17" i="94"/>
  <c r="K17" i="95" s="1"/>
  <c r="K15" i="94"/>
  <c r="I5" i="95"/>
  <c r="G5" i="95"/>
  <c r="E5" i="95"/>
  <c r="C150" i="95"/>
  <c r="J147" i="95"/>
  <c r="J145" i="95"/>
  <c r="K150" i="95" s="1"/>
  <c r="K144" i="95"/>
  <c r="K148" i="95" s="1"/>
  <c r="B135" i="95"/>
  <c r="B133" i="95"/>
  <c r="B131" i="95"/>
  <c r="F49" i="95" s="1"/>
  <c r="G130" i="95"/>
  <c r="D130" i="95"/>
  <c r="E130" i="95" s="1"/>
  <c r="F130" i="95" s="1"/>
  <c r="D128" i="95"/>
  <c r="E128" i="95" s="1"/>
  <c r="F128" i="95" s="1"/>
  <c r="G128" i="95" s="1"/>
  <c r="H128" i="95" s="1"/>
  <c r="I128" i="95" s="1"/>
  <c r="J128" i="95" s="1"/>
  <c r="K128" i="95" s="1"/>
  <c r="L128" i="95" s="1"/>
  <c r="M128" i="95" s="1"/>
  <c r="D124" i="95"/>
  <c r="E124" i="95" s="1"/>
  <c r="F124" i="95" s="1"/>
  <c r="G124" i="95" s="1"/>
  <c r="H124" i="95" s="1"/>
  <c r="I124" i="95" s="1"/>
  <c r="J124" i="95" s="1"/>
  <c r="K124" i="95" s="1"/>
  <c r="L124" i="95" s="1"/>
  <c r="M124" i="95" s="1"/>
  <c r="H116" i="95"/>
  <c r="G116" i="95"/>
  <c r="F116" i="95"/>
  <c r="E116" i="95"/>
  <c r="D116" i="95"/>
  <c r="C116" i="95"/>
  <c r="D115" i="95"/>
  <c r="E115" i="95" s="1"/>
  <c r="F115" i="95" s="1"/>
  <c r="G115" i="95" s="1"/>
  <c r="H115" i="95" s="1"/>
  <c r="I115" i="95" s="1"/>
  <c r="J115" i="95" s="1"/>
  <c r="K115" i="95" s="1"/>
  <c r="L115" i="95" s="1"/>
  <c r="M115" i="95" s="1"/>
  <c r="D113" i="95"/>
  <c r="E113" i="95" s="1"/>
  <c r="F113" i="95" s="1"/>
  <c r="G113" i="95" s="1"/>
  <c r="H113" i="95" s="1"/>
  <c r="I113" i="95" s="1"/>
  <c r="J113" i="95" s="1"/>
  <c r="K113" i="95" s="1"/>
  <c r="L113" i="95" s="1"/>
  <c r="M113" i="95" s="1"/>
  <c r="M107" i="95"/>
  <c r="L107" i="95"/>
  <c r="K107" i="95"/>
  <c r="J107" i="95"/>
  <c r="I107" i="95"/>
  <c r="H107" i="95"/>
  <c r="G107" i="95"/>
  <c r="F107" i="95"/>
  <c r="E107" i="95"/>
  <c r="D107" i="95"/>
  <c r="C107" i="95"/>
  <c r="D106" i="95"/>
  <c r="E106" i="95" s="1"/>
  <c r="F106" i="95" s="1"/>
  <c r="G106" i="95" s="1"/>
  <c r="H106" i="95" s="1"/>
  <c r="I106" i="95" s="1"/>
  <c r="J106" i="95" s="1"/>
  <c r="K106" i="95" s="1"/>
  <c r="L106" i="95" s="1"/>
  <c r="M106" i="95" s="1"/>
  <c r="B103" i="95"/>
  <c r="B101" i="95"/>
  <c r="B99" i="95"/>
  <c r="B97" i="95"/>
  <c r="B95" i="95"/>
  <c r="D94" i="95"/>
  <c r="E94" i="95" s="1"/>
  <c r="F94" i="95" s="1"/>
  <c r="G94" i="95" s="1"/>
  <c r="H94" i="95" s="1"/>
  <c r="I94" i="95" s="1"/>
  <c r="J94" i="95" s="1"/>
  <c r="K94" i="95" s="1"/>
  <c r="L94" i="95" s="1"/>
  <c r="M94" i="95" s="1"/>
  <c r="L92" i="95"/>
  <c r="H92" i="95"/>
  <c r="D92" i="95"/>
  <c r="D84" i="95"/>
  <c r="E84" i="95" s="1"/>
  <c r="F84" i="95" s="1"/>
  <c r="G84" i="95" s="1"/>
  <c r="D82" i="95"/>
  <c r="E82" i="95" s="1"/>
  <c r="F82" i="95" s="1"/>
  <c r="G82" i="95" s="1"/>
  <c r="B79" i="95"/>
  <c r="B77" i="95"/>
  <c r="B75" i="95"/>
  <c r="E74" i="95"/>
  <c r="F74" i="95" s="1"/>
  <c r="G74" i="95" s="1"/>
  <c r="H74" i="95" s="1"/>
  <c r="I74" i="95" s="1"/>
  <c r="J74" i="95" s="1"/>
  <c r="K74" i="95" s="1"/>
  <c r="L74" i="95" s="1"/>
  <c r="M74" i="95" s="1"/>
  <c r="D74" i="95"/>
  <c r="M72" i="95"/>
  <c r="L72" i="95"/>
  <c r="K72" i="95"/>
  <c r="J72" i="95"/>
  <c r="I72" i="95"/>
  <c r="H72" i="95"/>
  <c r="G72" i="95"/>
  <c r="F72" i="95"/>
  <c r="E72" i="95"/>
  <c r="D72" i="95"/>
  <c r="C72" i="95"/>
  <c r="C68" i="95"/>
  <c r="E63" i="95"/>
  <c r="F63" i="95" s="1"/>
  <c r="G63" i="95" s="1"/>
  <c r="H63" i="95" s="1"/>
  <c r="I63" i="95" s="1"/>
  <c r="J63" i="95" s="1"/>
  <c r="K63" i="95" s="1"/>
  <c r="L63" i="95" s="1"/>
  <c r="M63" i="95" s="1"/>
  <c r="N63" i="95" s="1"/>
  <c r="O63" i="95" s="1"/>
  <c r="P54" i="95"/>
  <c r="P53" i="95"/>
  <c r="K53" i="95"/>
  <c r="P52" i="95"/>
  <c r="V52" i="95"/>
  <c r="G59" i="95"/>
  <c r="H59" i="95" s="1"/>
  <c r="W51" i="95"/>
  <c r="Q51" i="95"/>
  <c r="Z51" i="95" s="1"/>
  <c r="J51" i="95"/>
  <c r="AC51" i="95" s="1"/>
  <c r="H51" i="95"/>
  <c r="AB51" i="95" s="1"/>
  <c r="F51" i="95"/>
  <c r="AA51" i="95" s="1"/>
  <c r="AC50" i="95"/>
  <c r="AB50" i="95"/>
  <c r="AA50" i="95"/>
  <c r="W50" i="95"/>
  <c r="U50" i="95"/>
  <c r="S50" i="95"/>
  <c r="Q50" i="95"/>
  <c r="Z50" i="95" s="1"/>
  <c r="Q49" i="95"/>
  <c r="Z49" i="95" s="1"/>
  <c r="J49" i="95"/>
  <c r="AC49" i="95" s="1"/>
  <c r="H49" i="95"/>
  <c r="U49" i="95" s="1"/>
  <c r="AC48" i="95"/>
  <c r="AB48" i="95"/>
  <c r="AA48" i="95"/>
  <c r="W48" i="95"/>
  <c r="U48" i="95"/>
  <c r="S48" i="95"/>
  <c r="Q48" i="95"/>
  <c r="Z48" i="95" s="1"/>
  <c r="AB47" i="95"/>
  <c r="Q47" i="95"/>
  <c r="Z47" i="95" s="1"/>
  <c r="M47" i="95"/>
  <c r="J47" i="95"/>
  <c r="U47" i="95"/>
  <c r="F47" i="95"/>
  <c r="AA47" i="95" s="1"/>
  <c r="AB46" i="95"/>
  <c r="U46" i="95"/>
  <c r="Q46" i="95"/>
  <c r="Z46" i="95" s="1"/>
  <c r="M46" i="95"/>
  <c r="J46" i="95"/>
  <c r="H46" i="95"/>
  <c r="F46" i="95"/>
  <c r="AA46" i="95" s="1"/>
  <c r="Q45" i="95"/>
  <c r="Z45" i="95" s="1"/>
  <c r="J45" i="95"/>
  <c r="AC45" i="95" s="1"/>
  <c r="H45" i="95"/>
  <c r="AB45" i="95" s="1"/>
  <c r="F45" i="95"/>
  <c r="AA45" i="95" s="1"/>
  <c r="Q44" i="95"/>
  <c r="Z44" i="95" s="1"/>
  <c r="J44" i="95"/>
  <c r="AC44" i="95" s="1"/>
  <c r="H44" i="95"/>
  <c r="AB44" i="95" s="1"/>
  <c r="F44" i="95"/>
  <c r="S44" i="95" s="1"/>
  <c r="Q43" i="95"/>
  <c r="Z43" i="95" s="1"/>
  <c r="Q42" i="95"/>
  <c r="Z42" i="95" s="1"/>
  <c r="AC41" i="95"/>
  <c r="AB41" i="95"/>
  <c r="AA41" i="95"/>
  <c r="W41" i="95"/>
  <c r="U41" i="95"/>
  <c r="S41" i="95"/>
  <c r="Q41" i="95"/>
  <c r="Z41" i="95" s="1"/>
  <c r="U40" i="95"/>
  <c r="Q40" i="95"/>
  <c r="Z40" i="95" s="1"/>
  <c r="J40" i="95"/>
  <c r="AC40" i="95" s="1"/>
  <c r="H40" i="95"/>
  <c r="AB40" i="95" s="1"/>
  <c r="F40" i="95"/>
  <c r="AA40" i="95" s="1"/>
  <c r="Q39" i="95"/>
  <c r="Z39" i="95" s="1"/>
  <c r="J39" i="95"/>
  <c r="AC39" i="95" s="1"/>
  <c r="H39" i="95"/>
  <c r="U39" i="95" s="1"/>
  <c r="F39" i="95"/>
  <c r="AA39" i="95" s="1"/>
  <c r="Q38" i="95"/>
  <c r="Z38" i="95" s="1"/>
  <c r="J38" i="95"/>
  <c r="AC38" i="95" s="1"/>
  <c r="H38" i="95"/>
  <c r="AB38" i="95" s="1"/>
  <c r="F38" i="95"/>
  <c r="S38" i="95" s="1"/>
  <c r="Z37" i="95"/>
  <c r="Q37" i="95"/>
  <c r="F37" i="95"/>
  <c r="Q36" i="95"/>
  <c r="Z36" i="95" s="1"/>
  <c r="J36" i="95"/>
  <c r="AC36" i="95" s="1"/>
  <c r="H36" i="95"/>
  <c r="AB36" i="95" s="1"/>
  <c r="F36" i="95"/>
  <c r="S36" i="95" s="1"/>
  <c r="S35" i="95"/>
  <c r="Q35" i="95"/>
  <c r="Z35" i="95" s="1"/>
  <c r="F35" i="95"/>
  <c r="AA35" i="95" s="1"/>
  <c r="Z34" i="95"/>
  <c r="W34" i="95"/>
  <c r="Q34" i="95"/>
  <c r="J34" i="95"/>
  <c r="AC34" i="95" s="1"/>
  <c r="H34" i="95"/>
  <c r="AB34" i="95" s="1"/>
  <c r="F34" i="95"/>
  <c r="AA34" i="95" s="1"/>
  <c r="AC33" i="95"/>
  <c r="W33" i="95"/>
  <c r="U33" i="95"/>
  <c r="Q33" i="95"/>
  <c r="Z33" i="95" s="1"/>
  <c r="J33" i="95"/>
  <c r="H33" i="95"/>
  <c r="AB33" i="95" s="1"/>
  <c r="F33" i="95"/>
  <c r="AA33" i="95" s="1"/>
  <c r="Q32" i="95"/>
  <c r="Z32" i="95" s="1"/>
  <c r="J32" i="95"/>
  <c r="AC32" i="95" s="1"/>
  <c r="H32" i="95"/>
  <c r="AB32" i="95" s="1"/>
  <c r="F32" i="95"/>
  <c r="AA32" i="95" s="1"/>
  <c r="S31" i="95"/>
  <c r="Q31" i="95"/>
  <c r="Z31" i="95" s="1"/>
  <c r="F31" i="95"/>
  <c r="AA31" i="95" s="1"/>
  <c r="Z30" i="95"/>
  <c r="Q30" i="95"/>
  <c r="J30" i="95"/>
  <c r="AC30" i="95" s="1"/>
  <c r="H30" i="95"/>
  <c r="AB30" i="95" s="1"/>
  <c r="F30" i="95"/>
  <c r="AA30" i="95" s="1"/>
  <c r="Q29" i="95"/>
  <c r="Z29" i="95" s="1"/>
  <c r="J29" i="95"/>
  <c r="AC29" i="95" s="1"/>
  <c r="H29" i="95"/>
  <c r="AB29" i="95" s="1"/>
  <c r="F29" i="95"/>
  <c r="AA29" i="95" s="1"/>
  <c r="Q28" i="95"/>
  <c r="Z28" i="95" s="1"/>
  <c r="AC26" i="95"/>
  <c r="W26" i="95"/>
  <c r="Q26" i="95"/>
  <c r="Z26" i="95" s="1"/>
  <c r="AB26" i="95"/>
  <c r="AA26" i="95"/>
  <c r="AC25" i="95"/>
  <c r="W25" i="95"/>
  <c r="Q25" i="95"/>
  <c r="Z25" i="95" s="1"/>
  <c r="Q23" i="95"/>
  <c r="Z23" i="95" s="1"/>
  <c r="J23" i="95"/>
  <c r="AC23" i="95" s="1"/>
  <c r="H23" i="95"/>
  <c r="U23" i="95" s="1"/>
  <c r="F23" i="95"/>
  <c r="AA23" i="95" s="1"/>
  <c r="C23" i="95"/>
  <c r="Q21" i="95"/>
  <c r="Z21" i="95" s="1"/>
  <c r="C21" i="95"/>
  <c r="AB19" i="95"/>
  <c r="AA19" i="95"/>
  <c r="U19" i="95"/>
  <c r="S19" i="95"/>
  <c r="Q19" i="95"/>
  <c r="Z19" i="95" s="1"/>
  <c r="J19" i="95"/>
  <c r="AC19" i="95" s="1"/>
  <c r="Q18" i="95"/>
  <c r="Z18" i="95" s="1"/>
  <c r="J18" i="95"/>
  <c r="W18" i="95" s="1"/>
  <c r="H18" i="95"/>
  <c r="AB18" i="95" s="1"/>
  <c r="F18" i="95"/>
  <c r="AA18" i="95" s="1"/>
  <c r="AC17" i="95"/>
  <c r="AA17" i="95"/>
  <c r="W17" i="95"/>
  <c r="S17" i="95"/>
  <c r="Q17" i="95"/>
  <c r="Z17" i="95" s="1"/>
  <c r="AB17" i="95"/>
  <c r="Q15" i="95"/>
  <c r="Z15" i="95" s="1"/>
  <c r="J15" i="95"/>
  <c r="W15" i="95" s="1"/>
  <c r="H15" i="95"/>
  <c r="AB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AB8" i="95"/>
  <c r="AA8" i="95"/>
  <c r="S8" i="95"/>
  <c r="J8" i="95"/>
  <c r="W8" i="95" s="1"/>
  <c r="H8" i="95"/>
  <c r="U8" i="95" s="1"/>
  <c r="F8" i="95"/>
  <c r="G7" i="95"/>
  <c r="C7" i="95"/>
  <c r="C63" i="95" s="1"/>
  <c r="D63" i="95" s="1"/>
  <c r="D3" i="95"/>
  <c r="B2" i="95"/>
  <c r="B3" i="95" s="1"/>
  <c r="C150" i="94"/>
  <c r="J147" i="94"/>
  <c r="J145" i="94"/>
  <c r="K150" i="94" s="1"/>
  <c r="K144" i="94"/>
  <c r="K148" i="94" s="1"/>
  <c r="B135" i="94"/>
  <c r="B133" i="94"/>
  <c r="B131" i="94"/>
  <c r="F49" i="94" s="1"/>
  <c r="D124" i="94"/>
  <c r="E124" i="94" s="1"/>
  <c r="F124" i="94" s="1"/>
  <c r="G124" i="94" s="1"/>
  <c r="H124" i="94" s="1"/>
  <c r="I124" i="94" s="1"/>
  <c r="J124" i="94" s="1"/>
  <c r="K124" i="94" s="1"/>
  <c r="L124" i="94" s="1"/>
  <c r="M124" i="94" s="1"/>
  <c r="D118" i="94"/>
  <c r="E118" i="94" s="1"/>
  <c r="F118" i="94" s="1"/>
  <c r="G118" i="94" s="1"/>
  <c r="H116" i="94"/>
  <c r="G116" i="94"/>
  <c r="F116" i="94"/>
  <c r="E116" i="94"/>
  <c r="D116" i="94"/>
  <c r="C116" i="94"/>
  <c r="D113" i="94"/>
  <c r="E113" i="94" s="1"/>
  <c r="F113" i="94" s="1"/>
  <c r="G113" i="94" s="1"/>
  <c r="H113" i="94" s="1"/>
  <c r="I113" i="94" s="1"/>
  <c r="J113" i="94" s="1"/>
  <c r="K113" i="94" s="1"/>
  <c r="L113" i="94" s="1"/>
  <c r="M113" i="94" s="1"/>
  <c r="J111" i="94"/>
  <c r="K111" i="94" s="1"/>
  <c r="L111" i="94" s="1"/>
  <c r="M111" i="94" s="1"/>
  <c r="F111" i="94"/>
  <c r="G111" i="94" s="1"/>
  <c r="H111" i="94" s="1"/>
  <c r="I111" i="94" s="1"/>
  <c r="E111" i="94"/>
  <c r="D111" i="94"/>
  <c r="M107" i="94"/>
  <c r="L107" i="94"/>
  <c r="K107" i="94"/>
  <c r="J107" i="94"/>
  <c r="I107" i="94"/>
  <c r="H107" i="94"/>
  <c r="G107" i="94"/>
  <c r="F107" i="94"/>
  <c r="E107" i="94"/>
  <c r="D107" i="94"/>
  <c r="C107" i="94"/>
  <c r="G106" i="94"/>
  <c r="H106" i="94" s="1"/>
  <c r="I106" i="94" s="1"/>
  <c r="J106" i="94" s="1"/>
  <c r="K106" i="94" s="1"/>
  <c r="L106" i="94" s="1"/>
  <c r="M106" i="94" s="1"/>
  <c r="D106" i="94"/>
  <c r="E106" i="94" s="1"/>
  <c r="F106" i="94" s="1"/>
  <c r="B103" i="94"/>
  <c r="B101" i="94"/>
  <c r="B99" i="94"/>
  <c r="B97" i="94"/>
  <c r="B95" i="94"/>
  <c r="F94" i="94"/>
  <c r="G94" i="94" s="1"/>
  <c r="H94" i="94" s="1"/>
  <c r="I94" i="94" s="1"/>
  <c r="J94" i="94" s="1"/>
  <c r="K94" i="94" s="1"/>
  <c r="L94" i="94" s="1"/>
  <c r="M94" i="94" s="1"/>
  <c r="E94" i="94"/>
  <c r="D94" i="94"/>
  <c r="M92" i="94"/>
  <c r="L92" i="94"/>
  <c r="K92" i="94"/>
  <c r="J92" i="94"/>
  <c r="I92" i="94"/>
  <c r="H92" i="94"/>
  <c r="G92" i="94"/>
  <c r="F92" i="94"/>
  <c r="E92" i="94"/>
  <c r="D92" i="94"/>
  <c r="D88" i="94"/>
  <c r="E88" i="94" s="1"/>
  <c r="F88" i="94" s="1"/>
  <c r="G88" i="94" s="1"/>
  <c r="D84" i="94"/>
  <c r="E84" i="94" s="1"/>
  <c r="F84" i="94" s="1"/>
  <c r="G84" i="94" s="1"/>
  <c r="D82" i="94"/>
  <c r="E82" i="94" s="1"/>
  <c r="F82" i="94" s="1"/>
  <c r="G82" i="94" s="1"/>
  <c r="B79" i="94"/>
  <c r="B77" i="94"/>
  <c r="B75" i="94"/>
  <c r="E74" i="94"/>
  <c r="F74" i="94" s="1"/>
  <c r="G74" i="94" s="1"/>
  <c r="H74" i="94" s="1"/>
  <c r="I74" i="94" s="1"/>
  <c r="J74" i="94" s="1"/>
  <c r="K74" i="94" s="1"/>
  <c r="L74" i="94" s="1"/>
  <c r="M74" i="94" s="1"/>
  <c r="D74" i="94"/>
  <c r="M72" i="94"/>
  <c r="L72" i="94"/>
  <c r="K72" i="94"/>
  <c r="J72" i="94"/>
  <c r="I72" i="94"/>
  <c r="H72" i="94"/>
  <c r="G72" i="94"/>
  <c r="F72" i="94"/>
  <c r="E72" i="94"/>
  <c r="D72" i="94"/>
  <c r="C72" i="94"/>
  <c r="C68" i="94"/>
  <c r="I59" i="94"/>
  <c r="J59" i="94" s="1"/>
  <c r="E59" i="94"/>
  <c r="F59" i="94" s="1"/>
  <c r="P54" i="94"/>
  <c r="P53" i="94"/>
  <c r="K53" i="94"/>
  <c r="P52" i="94"/>
  <c r="I52" i="94"/>
  <c r="V52" i="94" s="1"/>
  <c r="G52" i="94"/>
  <c r="G59" i="94" s="1"/>
  <c r="H59" i="94" s="1"/>
  <c r="E52" i="94"/>
  <c r="R52" i="94" s="1"/>
  <c r="Q51" i="94"/>
  <c r="Z51" i="94" s="1"/>
  <c r="J51" i="94"/>
  <c r="AC51" i="94" s="1"/>
  <c r="H51" i="94"/>
  <c r="AB51" i="94" s="1"/>
  <c r="F51" i="94"/>
  <c r="AA51" i="94" s="1"/>
  <c r="AC50" i="94"/>
  <c r="AB50" i="94"/>
  <c r="AA50" i="94"/>
  <c r="W50" i="94"/>
  <c r="U50" i="94"/>
  <c r="S50" i="94"/>
  <c r="Q50" i="94"/>
  <c r="Z50" i="94" s="1"/>
  <c r="U49" i="94"/>
  <c r="Q49" i="94"/>
  <c r="Z49" i="94" s="1"/>
  <c r="J49" i="94"/>
  <c r="AC49" i="94" s="1"/>
  <c r="H49" i="94"/>
  <c r="AB49" i="94" s="1"/>
  <c r="AC48" i="94"/>
  <c r="AB48" i="94"/>
  <c r="AA48" i="94"/>
  <c r="W48" i="94"/>
  <c r="U48" i="94"/>
  <c r="S48" i="94"/>
  <c r="Q48" i="94"/>
  <c r="Z48" i="94" s="1"/>
  <c r="M48" i="94"/>
  <c r="Q47" i="94"/>
  <c r="Z47" i="94" s="1"/>
  <c r="M47" i="94"/>
  <c r="AB46" i="94"/>
  <c r="U46" i="94"/>
  <c r="Q46" i="94"/>
  <c r="Z46" i="94" s="1"/>
  <c r="M46" i="94"/>
  <c r="J46" i="94"/>
  <c r="H46" i="94"/>
  <c r="F46" i="94"/>
  <c r="AA46" i="94" s="1"/>
  <c r="Q45" i="94"/>
  <c r="Z45" i="94" s="1"/>
  <c r="J45" i="94"/>
  <c r="AC45" i="94" s="1"/>
  <c r="H45" i="94"/>
  <c r="AB45" i="94" s="1"/>
  <c r="F45" i="94"/>
  <c r="AA45" i="94" s="1"/>
  <c r="Q44" i="94"/>
  <c r="Z44" i="94" s="1"/>
  <c r="J44" i="94"/>
  <c r="AC44" i="94" s="1"/>
  <c r="H44" i="94"/>
  <c r="AB44" i="94" s="1"/>
  <c r="F44" i="94"/>
  <c r="S44" i="94" s="1"/>
  <c r="Q43" i="94"/>
  <c r="Z43" i="94" s="1"/>
  <c r="Q42" i="94"/>
  <c r="Z42" i="94" s="1"/>
  <c r="AC41" i="94"/>
  <c r="AB41" i="94"/>
  <c r="AA41" i="94"/>
  <c r="W41" i="94"/>
  <c r="U41" i="94"/>
  <c r="S41" i="94"/>
  <c r="Q41" i="94"/>
  <c r="Z41" i="94" s="1"/>
  <c r="Q40" i="94"/>
  <c r="Z40" i="94" s="1"/>
  <c r="J40" i="94"/>
  <c r="AC40" i="94" s="1"/>
  <c r="H40" i="94"/>
  <c r="AB40" i="94" s="1"/>
  <c r="F40" i="94"/>
  <c r="AA40" i="94" s="1"/>
  <c r="AA39" i="94"/>
  <c r="Q39" i="94"/>
  <c r="Z39" i="94" s="1"/>
  <c r="J39" i="94"/>
  <c r="AC39" i="94" s="1"/>
  <c r="H39" i="94"/>
  <c r="AB39" i="94" s="1"/>
  <c r="F39" i="94"/>
  <c r="S39" i="94" s="1"/>
  <c r="Q38" i="94"/>
  <c r="Z38" i="94" s="1"/>
  <c r="J38" i="94"/>
  <c r="AC38" i="94" s="1"/>
  <c r="H38" i="94"/>
  <c r="AB38" i="94" s="1"/>
  <c r="F38" i="94"/>
  <c r="AA38" i="94" s="1"/>
  <c r="Z37" i="94"/>
  <c r="W37" i="94"/>
  <c r="Q37" i="94"/>
  <c r="J37" i="94"/>
  <c r="AC37" i="94" s="1"/>
  <c r="I37" i="94"/>
  <c r="G37" i="94"/>
  <c r="H37" i="94" s="1"/>
  <c r="F37" i="94"/>
  <c r="E37" i="94"/>
  <c r="AB36" i="94"/>
  <c r="AA36" i="94"/>
  <c r="Q36" i="94"/>
  <c r="Z36" i="94" s="1"/>
  <c r="J36" i="94"/>
  <c r="AC36" i="94" s="1"/>
  <c r="H36" i="94"/>
  <c r="U36" i="94" s="1"/>
  <c r="F36" i="94"/>
  <c r="S36" i="94" s="1"/>
  <c r="Z35" i="94"/>
  <c r="Q35" i="94"/>
  <c r="F35" i="94"/>
  <c r="S35" i="94" s="1"/>
  <c r="Q34" i="94"/>
  <c r="Z34" i="94" s="1"/>
  <c r="J34" i="94"/>
  <c r="AC34" i="94" s="1"/>
  <c r="H34" i="94"/>
  <c r="AB34" i="94" s="1"/>
  <c r="F34" i="94"/>
  <c r="AA34" i="94" s="1"/>
  <c r="AC33" i="94"/>
  <c r="AB33" i="94"/>
  <c r="U33" i="94"/>
  <c r="Q33" i="94"/>
  <c r="Z33" i="94" s="1"/>
  <c r="J33" i="94"/>
  <c r="W33" i="94" s="1"/>
  <c r="H33" i="94"/>
  <c r="F33" i="94"/>
  <c r="AA33" i="94" s="1"/>
  <c r="AB32" i="94"/>
  <c r="AA32" i="94"/>
  <c r="Q32" i="94"/>
  <c r="Z32" i="94" s="1"/>
  <c r="J32" i="94"/>
  <c r="AC32" i="94" s="1"/>
  <c r="H32" i="94"/>
  <c r="U32" i="94" s="1"/>
  <c r="F32" i="94"/>
  <c r="S32" i="94" s="1"/>
  <c r="Z31" i="94"/>
  <c r="Q31" i="94"/>
  <c r="F31" i="94"/>
  <c r="S31" i="94" s="1"/>
  <c r="Q30" i="94"/>
  <c r="Z30" i="94" s="1"/>
  <c r="J30" i="94"/>
  <c r="AC30" i="94" s="1"/>
  <c r="H30" i="94"/>
  <c r="AB30" i="94" s="1"/>
  <c r="F30" i="94"/>
  <c r="AA30" i="94" s="1"/>
  <c r="AC29" i="94"/>
  <c r="AB29" i="94"/>
  <c r="U29" i="94"/>
  <c r="Q29" i="94"/>
  <c r="Z29" i="94" s="1"/>
  <c r="J29" i="94"/>
  <c r="W29" i="94" s="1"/>
  <c r="H29" i="94"/>
  <c r="F29" i="94"/>
  <c r="AA29" i="94" s="1"/>
  <c r="Q28" i="94"/>
  <c r="Z28" i="94" s="1"/>
  <c r="AC26" i="94"/>
  <c r="W26" i="94"/>
  <c r="Q26" i="94"/>
  <c r="Z26" i="94" s="1"/>
  <c r="AB26" i="94"/>
  <c r="AC25" i="94"/>
  <c r="W25" i="94"/>
  <c r="Q25" i="94"/>
  <c r="Z25" i="94" s="1"/>
  <c r="Q23" i="94"/>
  <c r="Z23" i="94" s="1"/>
  <c r="J23" i="94"/>
  <c r="AC23" i="94" s="1"/>
  <c r="H23" i="94"/>
  <c r="U23" i="94" s="1"/>
  <c r="F23" i="94"/>
  <c r="S23" i="94" s="1"/>
  <c r="C23" i="94"/>
  <c r="Q21" i="94"/>
  <c r="Z21" i="94" s="1"/>
  <c r="C21" i="94"/>
  <c r="AB19" i="94"/>
  <c r="AA19" i="94"/>
  <c r="U19" i="94"/>
  <c r="S19" i="94"/>
  <c r="Q19" i="94"/>
  <c r="Z19" i="94" s="1"/>
  <c r="Z18" i="94"/>
  <c r="Q18" i="94"/>
  <c r="AC17" i="94"/>
  <c r="AA17" i="94"/>
  <c r="W17" i="94"/>
  <c r="S17" i="94"/>
  <c r="Q17" i="94"/>
  <c r="Z17" i="94" s="1"/>
  <c r="Q15" i="94"/>
  <c r="Z15" i="94" s="1"/>
  <c r="H15" i="94"/>
  <c r="AB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AB8" i="94"/>
  <c r="AA8" i="94"/>
  <c r="S8" i="94"/>
  <c r="J8" i="94"/>
  <c r="W8" i="94" s="1"/>
  <c r="H8" i="94"/>
  <c r="U8" i="94" s="1"/>
  <c r="F8" i="94"/>
  <c r="G7" i="94"/>
  <c r="I7" i="94" s="1"/>
  <c r="C7" i="94"/>
  <c r="C63" i="94" s="1"/>
  <c r="D63" i="94" s="1"/>
  <c r="I5" i="94"/>
  <c r="G5" i="94"/>
  <c r="E5" i="94"/>
  <c r="D3" i="94"/>
  <c r="B2" i="94"/>
  <c r="B3" i="94" s="1"/>
  <c r="Q41" i="90"/>
  <c r="Z41" i="90" s="1"/>
  <c r="Q28" i="90"/>
  <c r="Z28" i="90" s="1"/>
  <c r="Q26" i="90"/>
  <c r="Z26" i="90" s="1"/>
  <c r="AC26" i="90"/>
  <c r="AB26" i="90"/>
  <c r="AA26" i="90"/>
  <c r="Q18" i="90"/>
  <c r="Z18" i="90" s="1"/>
  <c r="Q17" i="90"/>
  <c r="Z17" i="90" s="1"/>
  <c r="I59" i="93"/>
  <c r="L57" i="93"/>
  <c r="K59" i="93"/>
  <c r="K55" i="93"/>
  <c r="K56" i="93"/>
  <c r="K54" i="93"/>
  <c r="K52" i="93"/>
  <c r="K51" i="93"/>
  <c r="K48" i="93"/>
  <c r="K47" i="93"/>
  <c r="K45" i="93"/>
  <c r="K40" i="93"/>
  <c r="K41" i="93"/>
  <c r="K42" i="93"/>
  <c r="K43" i="93"/>
  <c r="K39" i="93"/>
  <c r="K37" i="93"/>
  <c r="K32" i="93"/>
  <c r="K33" i="93"/>
  <c r="K31" i="93"/>
  <c r="K20" i="93"/>
  <c r="K21" i="93"/>
  <c r="K22" i="93"/>
  <c r="K23" i="93"/>
  <c r="K24" i="93"/>
  <c r="K25" i="93"/>
  <c r="K19" i="93"/>
  <c r="K15" i="93"/>
  <c r="K14" i="93"/>
  <c r="K13" i="93"/>
  <c r="E58" i="93"/>
  <c r="E57" i="93"/>
  <c r="E54" i="93"/>
  <c r="E55" i="93"/>
  <c r="E56" i="93"/>
  <c r="E53" i="93"/>
  <c r="E52" i="93"/>
  <c r="E51" i="93"/>
  <c r="E49" i="93"/>
  <c r="E38" i="93"/>
  <c r="E39" i="93"/>
  <c r="E40" i="93"/>
  <c r="E41" i="93"/>
  <c r="E42" i="93"/>
  <c r="E43" i="93"/>
  <c r="E44" i="93"/>
  <c r="E45" i="93"/>
  <c r="E46" i="93"/>
  <c r="E47" i="93"/>
  <c r="E48" i="93"/>
  <c r="E37" i="93"/>
  <c r="E32" i="93"/>
  <c r="E33" i="93"/>
  <c r="E34" i="93"/>
  <c r="E35" i="93"/>
  <c r="E31" i="93"/>
  <c r="E29" i="93"/>
  <c r="E23" i="93"/>
  <c r="E24" i="93"/>
  <c r="E25" i="93"/>
  <c r="E26" i="93"/>
  <c r="E27" i="93"/>
  <c r="E28" i="93"/>
  <c r="E14" i="93"/>
  <c r="E15" i="93"/>
  <c r="E16" i="93"/>
  <c r="E17" i="93"/>
  <c r="E18" i="93"/>
  <c r="E19" i="93"/>
  <c r="E20" i="93"/>
  <c r="E21" i="93"/>
  <c r="E22" i="93"/>
  <c r="E13" i="93"/>
  <c r="F8" i="93"/>
  <c r="I7" i="88"/>
  <c r="G7" i="88"/>
  <c r="E7" i="88"/>
  <c r="I7" i="86"/>
  <c r="G7" i="86"/>
  <c r="E7" i="86"/>
  <c r="I7" i="92"/>
  <c r="G7" i="92"/>
  <c r="E7" i="92"/>
  <c r="G7" i="21"/>
  <c r="E7" i="21"/>
  <c r="G7" i="90"/>
  <c r="I7" i="90" s="1"/>
  <c r="I7" i="21" s="1"/>
  <c r="D127" i="21"/>
  <c r="D127" i="83" s="1"/>
  <c r="D127" i="91" s="1"/>
  <c r="K40" i="86"/>
  <c r="K40" i="92"/>
  <c r="D119" i="92" s="1"/>
  <c r="K40" i="91"/>
  <c r="K40" i="83"/>
  <c r="C145" i="92"/>
  <c r="J142" i="92"/>
  <c r="J140" i="92"/>
  <c r="K139" i="92"/>
  <c r="K141" i="92" s="1"/>
  <c r="B130" i="92"/>
  <c r="B128" i="92"/>
  <c r="B126" i="92"/>
  <c r="G125" i="92"/>
  <c r="E125" i="92"/>
  <c r="F125" i="92" s="1"/>
  <c r="D125" i="92"/>
  <c r="E117" i="92"/>
  <c r="F117" i="92" s="1"/>
  <c r="G117" i="92" s="1"/>
  <c r="D117" i="92"/>
  <c r="H111" i="92"/>
  <c r="G111" i="92"/>
  <c r="F111" i="92"/>
  <c r="E111" i="92"/>
  <c r="D111" i="92"/>
  <c r="C111" i="92"/>
  <c r="F110" i="92"/>
  <c r="G110" i="92" s="1"/>
  <c r="H110" i="92" s="1"/>
  <c r="I110" i="92" s="1"/>
  <c r="J110" i="92" s="1"/>
  <c r="K110" i="92" s="1"/>
  <c r="L110" i="92" s="1"/>
  <c r="M110" i="92" s="1"/>
  <c r="D110" i="92"/>
  <c r="E110" i="92" s="1"/>
  <c r="D108" i="92"/>
  <c r="E108" i="92" s="1"/>
  <c r="F108" i="92" s="1"/>
  <c r="G108" i="92" s="1"/>
  <c r="H108" i="92" s="1"/>
  <c r="I108" i="92" s="1"/>
  <c r="J108" i="92" s="1"/>
  <c r="K108" i="92" s="1"/>
  <c r="L108" i="92" s="1"/>
  <c r="M108" i="92" s="1"/>
  <c r="J106" i="92"/>
  <c r="K106" i="92" s="1"/>
  <c r="L106" i="92" s="1"/>
  <c r="M106" i="92" s="1"/>
  <c r="F106" i="92"/>
  <c r="G106" i="92" s="1"/>
  <c r="H106" i="92" s="1"/>
  <c r="I106" i="92" s="1"/>
  <c r="D106" i="92"/>
  <c r="E106" i="92" s="1"/>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F31" i="92" s="1"/>
  <c r="B96" i="92"/>
  <c r="B94" i="92"/>
  <c r="B92" i="92"/>
  <c r="B90" i="92"/>
  <c r="F27" i="92" s="1"/>
  <c r="D89" i="92"/>
  <c r="E89" i="92" s="1"/>
  <c r="F89" i="92" s="1"/>
  <c r="G89" i="92" s="1"/>
  <c r="H89" i="92" s="1"/>
  <c r="I89" i="92" s="1"/>
  <c r="J89" i="92" s="1"/>
  <c r="K89" i="92" s="1"/>
  <c r="L89" i="92" s="1"/>
  <c r="M89" i="92" s="1"/>
  <c r="M87" i="92"/>
  <c r="L87" i="92"/>
  <c r="K87" i="92"/>
  <c r="J87" i="92"/>
  <c r="I87" i="92"/>
  <c r="H87" i="92"/>
  <c r="G87" i="92"/>
  <c r="F87" i="92"/>
  <c r="E87" i="92"/>
  <c r="D87" i="92"/>
  <c r="D83" i="92"/>
  <c r="E83" i="92" s="1"/>
  <c r="F83" i="92" s="1"/>
  <c r="G83" i="92" s="1"/>
  <c r="B74" i="92"/>
  <c r="B72" i="92"/>
  <c r="B70" i="92"/>
  <c r="I69" i="92"/>
  <c r="J69" i="92" s="1"/>
  <c r="K69" i="92" s="1"/>
  <c r="L69" i="92" s="1"/>
  <c r="M69" i="92" s="1"/>
  <c r="E69" i="92"/>
  <c r="F69" i="92" s="1"/>
  <c r="G69" i="92" s="1"/>
  <c r="H69" i="92" s="1"/>
  <c r="D69" i="92"/>
  <c r="M67" i="92"/>
  <c r="L67" i="92"/>
  <c r="K67" i="92"/>
  <c r="J67" i="92"/>
  <c r="I67" i="92"/>
  <c r="H67" i="92"/>
  <c r="G67" i="92"/>
  <c r="F67" i="92"/>
  <c r="E67" i="92"/>
  <c r="D67" i="92"/>
  <c r="C67" i="92"/>
  <c r="C63" i="92"/>
  <c r="I54" i="92"/>
  <c r="J54" i="92" s="1"/>
  <c r="E54" i="92"/>
  <c r="F54" i="92" s="1"/>
  <c r="P49" i="92"/>
  <c r="P48" i="92"/>
  <c r="K48" i="92"/>
  <c r="P47" i="92"/>
  <c r="I47" i="92"/>
  <c r="V47" i="92" s="1"/>
  <c r="G47" i="92"/>
  <c r="G54" i="92" s="1"/>
  <c r="H54" i="92" s="1"/>
  <c r="E47" i="92"/>
  <c r="R47" i="92" s="1"/>
  <c r="Q46" i="92"/>
  <c r="Z46" i="92" s="1"/>
  <c r="J46" i="92"/>
  <c r="AC46" i="92" s="1"/>
  <c r="H46" i="92"/>
  <c r="AB46" i="92" s="1"/>
  <c r="F46" i="92"/>
  <c r="AA46" i="92" s="1"/>
  <c r="U45" i="92"/>
  <c r="Q45" i="92"/>
  <c r="Z45" i="92" s="1"/>
  <c r="J45" i="92"/>
  <c r="AC45" i="92" s="1"/>
  <c r="H45" i="92"/>
  <c r="AB45" i="92" s="1"/>
  <c r="F45" i="92"/>
  <c r="AA45" i="92" s="1"/>
  <c r="Q44" i="92"/>
  <c r="Z44" i="92" s="1"/>
  <c r="Q43" i="92"/>
  <c r="Z43" i="92" s="1"/>
  <c r="M43" i="92"/>
  <c r="J43" i="92"/>
  <c r="AC43" i="92" s="1"/>
  <c r="H43" i="92"/>
  <c r="AB43" i="92" s="1"/>
  <c r="F43" i="92"/>
  <c r="Z42" i="92"/>
  <c r="Q42" i="92"/>
  <c r="M42" i="92"/>
  <c r="K42" i="92"/>
  <c r="D123" i="92" s="1"/>
  <c r="J42" i="92" s="1"/>
  <c r="G42" i="92"/>
  <c r="E42" i="92"/>
  <c r="AC41" i="92"/>
  <c r="W41" i="92"/>
  <c r="Q41" i="92"/>
  <c r="Z41" i="92" s="1"/>
  <c r="M41" i="92"/>
  <c r="J41" i="92"/>
  <c r="H41" i="92"/>
  <c r="AB41" i="92" s="1"/>
  <c r="F41" i="92"/>
  <c r="AA41" i="92" s="1"/>
  <c r="Q40" i="92"/>
  <c r="Z40" i="92" s="1"/>
  <c r="Q39" i="92"/>
  <c r="Z39" i="92" s="1"/>
  <c r="J39" i="92"/>
  <c r="AC39" i="92" s="1"/>
  <c r="H39" i="92"/>
  <c r="AB39" i="92" s="1"/>
  <c r="F39" i="92"/>
  <c r="AA39" i="92" s="1"/>
  <c r="S38" i="92"/>
  <c r="Q38" i="92"/>
  <c r="Z38" i="92" s="1"/>
  <c r="K38" i="92"/>
  <c r="D115" i="92" s="1"/>
  <c r="E115" i="92" s="1"/>
  <c r="F115" i="92" s="1"/>
  <c r="G115" i="92" s="1"/>
  <c r="H115" i="92" s="1"/>
  <c r="I115" i="92" s="1"/>
  <c r="J115" i="92" s="1"/>
  <c r="K115" i="92" s="1"/>
  <c r="L115" i="92" s="1"/>
  <c r="M115" i="92" s="1"/>
  <c r="I38" i="92"/>
  <c r="J38" i="92" s="1"/>
  <c r="G38" i="92"/>
  <c r="H38" i="92" s="1"/>
  <c r="E38" i="92"/>
  <c r="F38" i="92" s="1"/>
  <c r="AA38" i="92" s="1"/>
  <c r="Q37" i="92"/>
  <c r="Z37" i="92" s="1"/>
  <c r="K37" i="92"/>
  <c r="D113" i="92" s="1"/>
  <c r="E113" i="92" s="1"/>
  <c r="F113" i="92" s="1"/>
  <c r="Q36" i="92"/>
  <c r="Z36" i="92" s="1"/>
  <c r="J36" i="92"/>
  <c r="AC36" i="92" s="1"/>
  <c r="H36" i="92"/>
  <c r="AB36" i="92" s="1"/>
  <c r="F36" i="92"/>
  <c r="AA36" i="92" s="1"/>
  <c r="W35" i="92"/>
  <c r="Q35" i="92"/>
  <c r="Z35" i="92" s="1"/>
  <c r="J35" i="92"/>
  <c r="AC35" i="92" s="1"/>
  <c r="H35" i="92"/>
  <c r="AB35" i="92" s="1"/>
  <c r="F35" i="92"/>
  <c r="AA35" i="92" s="1"/>
  <c r="Q34" i="92"/>
  <c r="Z34" i="92" s="1"/>
  <c r="J34" i="92"/>
  <c r="AC34" i="92" s="1"/>
  <c r="H34" i="92"/>
  <c r="AB34" i="92" s="1"/>
  <c r="F34" i="92"/>
  <c r="AA34" i="92" s="1"/>
  <c r="AA33" i="92"/>
  <c r="Q33" i="92"/>
  <c r="Z33" i="92" s="1"/>
  <c r="I33" i="92"/>
  <c r="J33" i="92" s="1"/>
  <c r="H33" i="92"/>
  <c r="U33" i="92" s="1"/>
  <c r="G33" i="92"/>
  <c r="E33" i="92"/>
  <c r="F33" i="92" s="1"/>
  <c r="S33" i="92" s="1"/>
  <c r="Z32" i="92"/>
  <c r="Q32" i="92"/>
  <c r="J32" i="92"/>
  <c r="AC32" i="92" s="1"/>
  <c r="H32" i="92"/>
  <c r="AB32" i="92" s="1"/>
  <c r="F32" i="92"/>
  <c r="AA32" i="92" s="1"/>
  <c r="AB31" i="92"/>
  <c r="U31" i="92"/>
  <c r="Q31" i="92"/>
  <c r="Z31" i="92" s="1"/>
  <c r="J31" i="92"/>
  <c r="W31" i="92" s="1"/>
  <c r="H31" i="92"/>
  <c r="AC30" i="92"/>
  <c r="AB30" i="92"/>
  <c r="Q30" i="92"/>
  <c r="Z30" i="92" s="1"/>
  <c r="J30" i="92"/>
  <c r="W30" i="92" s="1"/>
  <c r="H30" i="92"/>
  <c r="U30" i="92" s="1"/>
  <c r="F30" i="92"/>
  <c r="S30" i="92" s="1"/>
  <c r="Z29" i="92"/>
  <c r="Q29" i="92"/>
  <c r="J29" i="92"/>
  <c r="AC29" i="92" s="1"/>
  <c r="H29" i="92"/>
  <c r="U29" i="92" s="1"/>
  <c r="F29" i="92"/>
  <c r="S29" i="92" s="1"/>
  <c r="AA28" i="92"/>
  <c r="Z28" i="92"/>
  <c r="Q28" i="92"/>
  <c r="J28" i="92"/>
  <c r="W28" i="92" s="1"/>
  <c r="H28" i="92"/>
  <c r="AB28" i="92" s="1"/>
  <c r="F28" i="92"/>
  <c r="S28" i="92" s="1"/>
  <c r="AB27" i="92"/>
  <c r="U27" i="92"/>
  <c r="Q27" i="92"/>
  <c r="Z27" i="92" s="1"/>
  <c r="J27" i="92"/>
  <c r="W27" i="92" s="1"/>
  <c r="H27" i="92"/>
  <c r="AB26" i="92"/>
  <c r="Q26" i="92"/>
  <c r="Z26" i="92" s="1"/>
  <c r="J26" i="92"/>
  <c r="W26" i="92" s="1"/>
  <c r="H26" i="92"/>
  <c r="U26" i="92" s="1"/>
  <c r="F26" i="92"/>
  <c r="S26" i="92" s="1"/>
  <c r="Z25" i="92"/>
  <c r="Q25" i="92"/>
  <c r="J25" i="92"/>
  <c r="H25" i="92"/>
  <c r="U25" i="92" s="1"/>
  <c r="F25" i="92"/>
  <c r="S25" i="92" s="1"/>
  <c r="I24" i="92"/>
  <c r="G24" i="92"/>
  <c r="E24" i="92"/>
  <c r="Q23" i="92"/>
  <c r="Z23" i="92" s="1"/>
  <c r="K23" i="92"/>
  <c r="D85" i="92" s="1"/>
  <c r="C23" i="92"/>
  <c r="Q21" i="92"/>
  <c r="Z21" i="92" s="1"/>
  <c r="J21" i="92"/>
  <c r="AC21" i="92" s="1"/>
  <c r="H21" i="92"/>
  <c r="AB21" i="92" s="1"/>
  <c r="F21" i="92"/>
  <c r="AA21" i="92" s="1"/>
  <c r="C21" i="92"/>
  <c r="I20" i="92"/>
  <c r="G20" i="92"/>
  <c r="Q19" i="92"/>
  <c r="Z19" i="92" s="1"/>
  <c r="K19" i="92"/>
  <c r="D81" i="92" s="1"/>
  <c r="C19" i="92"/>
  <c r="I18" i="92"/>
  <c r="G18" i="92"/>
  <c r="E18" i="92"/>
  <c r="Q17" i="92"/>
  <c r="Z17" i="92" s="1"/>
  <c r="K17" i="92"/>
  <c r="D79" i="92" s="1"/>
  <c r="E79" i="92" s="1"/>
  <c r="C17" i="92"/>
  <c r="I16" i="92"/>
  <c r="G16" i="92"/>
  <c r="E16" i="92"/>
  <c r="Q15" i="92"/>
  <c r="Z15" i="92" s="1"/>
  <c r="K15" i="92"/>
  <c r="D77"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B8" i="92"/>
  <c r="AA8" i="92"/>
  <c r="S8" i="92"/>
  <c r="J8" i="92"/>
  <c r="W8" i="92" s="1"/>
  <c r="H8" i="92"/>
  <c r="U8" i="92" s="1"/>
  <c r="F8" i="92"/>
  <c r="I5" i="92"/>
  <c r="G5" i="92"/>
  <c r="E5" i="92"/>
  <c r="D3" i="92"/>
  <c r="B2" i="92"/>
  <c r="B3" i="92" s="1"/>
  <c r="C145" i="91"/>
  <c r="J142" i="91"/>
  <c r="J140" i="91"/>
  <c r="K145" i="91" s="1"/>
  <c r="K139" i="91"/>
  <c r="K143" i="91" s="1"/>
  <c r="B130" i="91"/>
  <c r="B128" i="91"/>
  <c r="B126" i="91"/>
  <c r="G125" i="91"/>
  <c r="D125" i="91"/>
  <c r="E125" i="91" s="1"/>
  <c r="F125" i="91" s="1"/>
  <c r="D119" i="91"/>
  <c r="E119" i="91" s="1"/>
  <c r="F119" i="91" s="1"/>
  <c r="G119" i="91" s="1"/>
  <c r="H119" i="91" s="1"/>
  <c r="I119" i="91" s="1"/>
  <c r="J119" i="91" s="1"/>
  <c r="K119" i="91" s="1"/>
  <c r="L119" i="91" s="1"/>
  <c r="M119" i="91" s="1"/>
  <c r="G117" i="91"/>
  <c r="D117" i="91"/>
  <c r="E117" i="91" s="1"/>
  <c r="F117" i="91" s="1"/>
  <c r="H111" i="91"/>
  <c r="G111" i="91"/>
  <c r="F111" i="91"/>
  <c r="E111" i="91"/>
  <c r="D111" i="91"/>
  <c r="C111" i="91"/>
  <c r="J110" i="91"/>
  <c r="K110" i="91" s="1"/>
  <c r="L110" i="91" s="1"/>
  <c r="M110" i="91" s="1"/>
  <c r="F110" i="91"/>
  <c r="G110" i="91" s="1"/>
  <c r="H110" i="91" s="1"/>
  <c r="I110" i="91" s="1"/>
  <c r="D110" i="91"/>
  <c r="E110" i="91" s="1"/>
  <c r="L108" i="91"/>
  <c r="M108" i="91" s="1"/>
  <c r="H108" i="91"/>
  <c r="I108" i="91" s="1"/>
  <c r="J108" i="91" s="1"/>
  <c r="K108" i="91" s="1"/>
  <c r="D108" i="91"/>
  <c r="E108" i="91" s="1"/>
  <c r="F108" i="91" s="1"/>
  <c r="G108" i="91" s="1"/>
  <c r="F106" i="91"/>
  <c r="G106" i="91" s="1"/>
  <c r="H106" i="91" s="1"/>
  <c r="I106" i="91" s="1"/>
  <c r="J106" i="91" s="1"/>
  <c r="K106" i="91" s="1"/>
  <c r="L106" i="91" s="1"/>
  <c r="M106" i="91" s="1"/>
  <c r="D106" i="91"/>
  <c r="E106" i="91" s="1"/>
  <c r="M102" i="91"/>
  <c r="L102" i="91"/>
  <c r="K102" i="91"/>
  <c r="J102" i="91"/>
  <c r="I102" i="91"/>
  <c r="H102" i="91"/>
  <c r="G102" i="91"/>
  <c r="F102" i="91"/>
  <c r="E102" i="91"/>
  <c r="D102" i="91"/>
  <c r="C102" i="91"/>
  <c r="D101" i="91"/>
  <c r="E101" i="91" s="1"/>
  <c r="F101" i="91" s="1"/>
  <c r="G101" i="91" s="1"/>
  <c r="H101" i="91" s="1"/>
  <c r="I101" i="91" s="1"/>
  <c r="J101" i="91" s="1"/>
  <c r="K101" i="91" s="1"/>
  <c r="L101" i="91" s="1"/>
  <c r="M101" i="91" s="1"/>
  <c r="B98" i="91"/>
  <c r="B96" i="91"/>
  <c r="B94" i="91"/>
  <c r="B92" i="91"/>
  <c r="B90" i="91"/>
  <c r="D89" i="91"/>
  <c r="E89" i="91" s="1"/>
  <c r="F89" i="91" s="1"/>
  <c r="G89" i="91" s="1"/>
  <c r="H89" i="91" s="1"/>
  <c r="I89" i="91" s="1"/>
  <c r="J89" i="91" s="1"/>
  <c r="K89" i="91" s="1"/>
  <c r="L89" i="91" s="1"/>
  <c r="M89" i="91" s="1"/>
  <c r="M87" i="91"/>
  <c r="L87" i="91"/>
  <c r="K87" i="91"/>
  <c r="J87" i="91"/>
  <c r="I87" i="91"/>
  <c r="H87" i="91"/>
  <c r="G87" i="91"/>
  <c r="F87" i="91"/>
  <c r="E87" i="91"/>
  <c r="D87" i="91"/>
  <c r="D83" i="91"/>
  <c r="E83" i="91" s="1"/>
  <c r="F83" i="91" s="1"/>
  <c r="G83"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E54" i="91"/>
  <c r="F54" i="91" s="1"/>
  <c r="P49" i="91"/>
  <c r="P48" i="91"/>
  <c r="K48" i="91"/>
  <c r="P47" i="91"/>
  <c r="I47" i="91"/>
  <c r="V47" i="91" s="1"/>
  <c r="G47" i="91"/>
  <c r="G54" i="91" s="1"/>
  <c r="H54" i="91" s="1"/>
  <c r="E47" i="91"/>
  <c r="R47" i="91" s="1"/>
  <c r="AC46" i="91"/>
  <c r="W46" i="91"/>
  <c r="Q46" i="91"/>
  <c r="Z46" i="91" s="1"/>
  <c r="J46" i="91"/>
  <c r="H46" i="91"/>
  <c r="AB46" i="91" s="1"/>
  <c r="F46" i="91"/>
  <c r="AA46" i="91" s="1"/>
  <c r="Q45" i="91"/>
  <c r="Z45" i="91" s="1"/>
  <c r="J45" i="91"/>
  <c r="AC45" i="91" s="1"/>
  <c r="H45" i="91"/>
  <c r="AB45" i="91" s="1"/>
  <c r="F45" i="91"/>
  <c r="AA45" i="91" s="1"/>
  <c r="Q44" i="91"/>
  <c r="Z44" i="91" s="1"/>
  <c r="Z43" i="91"/>
  <c r="Q43" i="91"/>
  <c r="M43" i="91"/>
  <c r="J43" i="91"/>
  <c r="AC43" i="91" s="1"/>
  <c r="H43" i="91"/>
  <c r="AB43" i="91" s="1"/>
  <c r="F43" i="91"/>
  <c r="Q42" i="91"/>
  <c r="Z42" i="91" s="1"/>
  <c r="M42" i="91"/>
  <c r="K42" i="91"/>
  <c r="D123" i="91" s="1"/>
  <c r="H42" i="91" s="1"/>
  <c r="AA41" i="91"/>
  <c r="S41" i="91"/>
  <c r="Q41" i="91"/>
  <c r="Z41" i="91" s="1"/>
  <c r="M41" i="91"/>
  <c r="J41" i="91"/>
  <c r="AC41" i="91" s="1"/>
  <c r="H41" i="91"/>
  <c r="F41" i="91"/>
  <c r="Q40" i="91"/>
  <c r="Z40" i="91" s="1"/>
  <c r="H40" i="91"/>
  <c r="AB40" i="91" s="1"/>
  <c r="Q39" i="91"/>
  <c r="Z39" i="91" s="1"/>
  <c r="J39" i="91"/>
  <c r="AC39" i="91" s="1"/>
  <c r="H39" i="91"/>
  <c r="AB39" i="91" s="1"/>
  <c r="F39" i="91"/>
  <c r="AA39" i="91" s="1"/>
  <c r="Q38" i="91"/>
  <c r="Z38" i="91" s="1"/>
  <c r="K38" i="91"/>
  <c r="D115" i="91" s="1"/>
  <c r="F38" i="91"/>
  <c r="AA38" i="91" s="1"/>
  <c r="Q37" i="91"/>
  <c r="Z37" i="91" s="1"/>
  <c r="K37" i="91"/>
  <c r="D113" i="91" s="1"/>
  <c r="Q36" i="91"/>
  <c r="Z36" i="91" s="1"/>
  <c r="J36" i="91"/>
  <c r="AC36" i="91" s="1"/>
  <c r="H36" i="91"/>
  <c r="AB36" i="91" s="1"/>
  <c r="F36" i="91"/>
  <c r="AA36" i="91" s="1"/>
  <c r="Z35" i="91"/>
  <c r="Q35" i="91"/>
  <c r="J35" i="91"/>
  <c r="AC35" i="91" s="1"/>
  <c r="H35" i="91"/>
  <c r="AB35" i="91" s="1"/>
  <c r="F35" i="91"/>
  <c r="AA35" i="91" s="1"/>
  <c r="AC34" i="91"/>
  <c r="W34" i="91"/>
  <c r="Q34" i="91"/>
  <c r="Z34" i="91" s="1"/>
  <c r="J34" i="91"/>
  <c r="H34" i="91"/>
  <c r="AB34" i="91" s="1"/>
  <c r="F34" i="91"/>
  <c r="AA34" i="91" s="1"/>
  <c r="Z33" i="91"/>
  <c r="Q33" i="91"/>
  <c r="I33" i="91"/>
  <c r="J33" i="91" s="1"/>
  <c r="G33" i="91"/>
  <c r="H33" i="91" s="1"/>
  <c r="E33" i="91"/>
  <c r="F33" i="91" s="1"/>
  <c r="AA33" i="91" s="1"/>
  <c r="AC32" i="91"/>
  <c r="Z32" i="91"/>
  <c r="U32" i="91"/>
  <c r="Q32" i="91"/>
  <c r="J32" i="91"/>
  <c r="W32" i="91" s="1"/>
  <c r="H32" i="91"/>
  <c r="AB32" i="91" s="1"/>
  <c r="F32" i="91"/>
  <c r="AA32" i="91" s="1"/>
  <c r="AB31" i="91"/>
  <c r="Q31" i="91"/>
  <c r="Z31" i="91" s="1"/>
  <c r="J31" i="91"/>
  <c r="W31" i="91" s="1"/>
  <c r="H31" i="91"/>
  <c r="U31" i="91" s="1"/>
  <c r="F31" i="91"/>
  <c r="AA31" i="91" s="1"/>
  <c r="AA30" i="91"/>
  <c r="Q30" i="91"/>
  <c r="Z30" i="91" s="1"/>
  <c r="J30" i="91"/>
  <c r="AC30" i="91" s="1"/>
  <c r="H30" i="91"/>
  <c r="AB30" i="91" s="1"/>
  <c r="F30" i="91"/>
  <c r="S30" i="91" s="1"/>
  <c r="AC29" i="91"/>
  <c r="Z29" i="91"/>
  <c r="Q29" i="91"/>
  <c r="J29" i="91"/>
  <c r="W29" i="91" s="1"/>
  <c r="H29" i="91"/>
  <c r="AB29" i="91" s="1"/>
  <c r="F29" i="91"/>
  <c r="S29" i="91" s="1"/>
  <c r="W28" i="91"/>
  <c r="Q28" i="91"/>
  <c r="Z28" i="91" s="1"/>
  <c r="J28" i="91"/>
  <c r="AC28" i="91" s="1"/>
  <c r="H28" i="91"/>
  <c r="U28" i="91" s="1"/>
  <c r="F28" i="91"/>
  <c r="AA28" i="91" s="1"/>
  <c r="AC27" i="91"/>
  <c r="AA27" i="91"/>
  <c r="Q27" i="91"/>
  <c r="Z27" i="91" s="1"/>
  <c r="J27" i="91"/>
  <c r="W27" i="91" s="1"/>
  <c r="H27" i="91"/>
  <c r="AB27" i="91" s="1"/>
  <c r="F27" i="91"/>
  <c r="S27" i="91" s="1"/>
  <c r="AB26" i="91"/>
  <c r="Z26" i="91"/>
  <c r="Q26" i="91"/>
  <c r="J26" i="91"/>
  <c r="AC26" i="91" s="1"/>
  <c r="H26" i="91"/>
  <c r="U26" i="91" s="1"/>
  <c r="F26" i="91"/>
  <c r="S26" i="91" s="1"/>
  <c r="Q25" i="91"/>
  <c r="Z25" i="91" s="1"/>
  <c r="J25" i="91"/>
  <c r="W25" i="91" s="1"/>
  <c r="H25" i="91"/>
  <c r="AB25" i="91" s="1"/>
  <c r="F25" i="91"/>
  <c r="AA25" i="91" s="1"/>
  <c r="Q23" i="91"/>
  <c r="Z23" i="91" s="1"/>
  <c r="K23" i="91"/>
  <c r="D85" i="91" s="1"/>
  <c r="C23" i="91"/>
  <c r="Q21" i="91"/>
  <c r="Z21" i="91" s="1"/>
  <c r="J21" i="91"/>
  <c r="AC21" i="91" s="1"/>
  <c r="H21" i="91"/>
  <c r="AB21" i="91" s="1"/>
  <c r="F21" i="91"/>
  <c r="AA21" i="91" s="1"/>
  <c r="C21" i="91"/>
  <c r="Q19" i="91"/>
  <c r="Z19" i="91" s="1"/>
  <c r="K19" i="91"/>
  <c r="D81" i="91" s="1"/>
  <c r="C19" i="91"/>
  <c r="Q17" i="91"/>
  <c r="Z17" i="91" s="1"/>
  <c r="K17" i="91"/>
  <c r="D79" i="91" s="1"/>
  <c r="E79" i="91" s="1"/>
  <c r="C17" i="91"/>
  <c r="Q15" i="91"/>
  <c r="Z15" i="91" s="1"/>
  <c r="K15" i="91"/>
  <c r="D77"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C8" i="91"/>
  <c r="W8" i="91"/>
  <c r="U8" i="91"/>
  <c r="J8" i="91"/>
  <c r="H8" i="91"/>
  <c r="AB8" i="91" s="1"/>
  <c r="F8" i="91"/>
  <c r="AA8" i="91" s="1"/>
  <c r="I5" i="91"/>
  <c r="G5" i="91"/>
  <c r="E5" i="91"/>
  <c r="D3" i="91"/>
  <c r="B2" i="91"/>
  <c r="B3" i="91" s="1"/>
  <c r="C150" i="90"/>
  <c r="K144" i="90" s="1"/>
  <c r="J147" i="90"/>
  <c r="J145" i="90"/>
  <c r="B135" i="90"/>
  <c r="H51" i="90" s="1"/>
  <c r="AB51" i="90" s="1"/>
  <c r="B133" i="90"/>
  <c r="AC50" i="90" s="1"/>
  <c r="B131" i="90"/>
  <c r="J49" i="90" s="1"/>
  <c r="D130" i="90"/>
  <c r="E130" i="90" s="1"/>
  <c r="F130" i="90" s="1"/>
  <c r="G130" i="90" s="1"/>
  <c r="D128" i="90"/>
  <c r="H47" i="90" s="1"/>
  <c r="AB47" i="90" s="1"/>
  <c r="D124" i="90"/>
  <c r="E124" i="90" s="1"/>
  <c r="F124" i="90" s="1"/>
  <c r="G124" i="90" s="1"/>
  <c r="H124" i="90" s="1"/>
  <c r="I124" i="90" s="1"/>
  <c r="J124" i="90" s="1"/>
  <c r="K124" i="90" s="1"/>
  <c r="L124" i="90" s="1"/>
  <c r="M124" i="90" s="1"/>
  <c r="D122" i="90"/>
  <c r="E122" i="90" s="1"/>
  <c r="F122" i="90" s="1"/>
  <c r="G122" i="90" s="1"/>
  <c r="D120" i="90"/>
  <c r="E120" i="90" s="1"/>
  <c r="F120" i="90" s="1"/>
  <c r="G120" i="90" s="1"/>
  <c r="H120" i="90" s="1"/>
  <c r="I120" i="90" s="1"/>
  <c r="J120" i="90" s="1"/>
  <c r="K120" i="90" s="1"/>
  <c r="L120" i="90" s="1"/>
  <c r="M120" i="90" s="1"/>
  <c r="D118" i="90"/>
  <c r="E118" i="90" s="1"/>
  <c r="F118" i="90" s="1"/>
  <c r="G118" i="90" s="1"/>
  <c r="H116" i="90"/>
  <c r="G116" i="90"/>
  <c r="F116" i="90"/>
  <c r="E116" i="90"/>
  <c r="D116" i="90"/>
  <c r="C116" i="90"/>
  <c r="D115" i="90"/>
  <c r="E115" i="90" s="1"/>
  <c r="F115" i="90" s="1"/>
  <c r="G115" i="90" s="1"/>
  <c r="H115" i="90" s="1"/>
  <c r="I115" i="90" s="1"/>
  <c r="J115" i="90" s="1"/>
  <c r="K115" i="90" s="1"/>
  <c r="L115" i="90" s="1"/>
  <c r="M115" i="90" s="1"/>
  <c r="D113" i="90"/>
  <c r="E113" i="90" s="1"/>
  <c r="F113" i="90" s="1"/>
  <c r="G113" i="90" s="1"/>
  <c r="H113" i="90" s="1"/>
  <c r="I113" i="90" s="1"/>
  <c r="J113" i="90" s="1"/>
  <c r="K113" i="90" s="1"/>
  <c r="L113" i="90" s="1"/>
  <c r="M113" i="90" s="1"/>
  <c r="D111" i="90"/>
  <c r="E111" i="90" s="1"/>
  <c r="F111" i="90" s="1"/>
  <c r="G111" i="90" s="1"/>
  <c r="H111" i="90" s="1"/>
  <c r="I111" i="90" s="1"/>
  <c r="J111" i="90" s="1"/>
  <c r="K111" i="90" s="1"/>
  <c r="L111" i="90" s="1"/>
  <c r="M111" i="90" s="1"/>
  <c r="M107" i="90"/>
  <c r="L107" i="90"/>
  <c r="K107" i="90"/>
  <c r="J107" i="90"/>
  <c r="I107" i="90"/>
  <c r="H107" i="90"/>
  <c r="G107" i="90"/>
  <c r="F107" i="90"/>
  <c r="E107" i="90"/>
  <c r="D107" i="90"/>
  <c r="C107" i="90"/>
  <c r="D106" i="90"/>
  <c r="E106" i="90" s="1"/>
  <c r="F106" i="90" s="1"/>
  <c r="G106" i="90" s="1"/>
  <c r="H106" i="90" s="1"/>
  <c r="I106" i="90" s="1"/>
  <c r="J106" i="90" s="1"/>
  <c r="K106" i="90" s="1"/>
  <c r="L106" i="90" s="1"/>
  <c r="M106" i="90" s="1"/>
  <c r="B103" i="90"/>
  <c r="F35" i="90" s="1"/>
  <c r="B101" i="90"/>
  <c r="J34" i="90" s="1"/>
  <c r="AC34" i="90" s="1"/>
  <c r="B99" i="90"/>
  <c r="J33" i="90" s="1"/>
  <c r="AC33" i="90" s="1"/>
  <c r="B97" i="90"/>
  <c r="J32" i="90" s="1"/>
  <c r="AC32" i="90" s="1"/>
  <c r="B95" i="90"/>
  <c r="F31" i="90" s="1"/>
  <c r="D94" i="90"/>
  <c r="E94" i="90" s="1"/>
  <c r="F94" i="90" s="1"/>
  <c r="G94" i="90" s="1"/>
  <c r="H94" i="90" s="1"/>
  <c r="I94" i="90" s="1"/>
  <c r="J94" i="90" s="1"/>
  <c r="K94" i="90" s="1"/>
  <c r="L94" i="90" s="1"/>
  <c r="M94" i="90" s="1"/>
  <c r="M92" i="90"/>
  <c r="L92" i="90"/>
  <c r="K92" i="90"/>
  <c r="J92" i="90"/>
  <c r="I92" i="90"/>
  <c r="H92" i="90"/>
  <c r="G92" i="90"/>
  <c r="F92" i="90"/>
  <c r="E92" i="90"/>
  <c r="D92" i="90"/>
  <c r="D90" i="90"/>
  <c r="E90" i="90" s="1"/>
  <c r="D88" i="90"/>
  <c r="E88" i="90" s="1"/>
  <c r="F88" i="90" s="1"/>
  <c r="G88" i="90" s="1"/>
  <c r="D86" i="90"/>
  <c r="E86" i="90" s="1"/>
  <c r="F86" i="90" s="1"/>
  <c r="G86" i="90" s="1"/>
  <c r="D84" i="90"/>
  <c r="E84" i="90" s="1"/>
  <c r="F84" i="90" s="1"/>
  <c r="G84" i="90" s="1"/>
  <c r="D82" i="90"/>
  <c r="E82" i="90" s="1"/>
  <c r="F82" i="90" s="1"/>
  <c r="G82" i="90" s="1"/>
  <c r="B79" i="90"/>
  <c r="J14" i="90" s="1"/>
  <c r="AC14" i="90" s="1"/>
  <c r="B77" i="90"/>
  <c r="F13" i="90" s="1"/>
  <c r="AA13" i="90" s="1"/>
  <c r="B75" i="90"/>
  <c r="H12" i="90" s="1"/>
  <c r="U12" i="90" s="1"/>
  <c r="D74" i="90"/>
  <c r="E74" i="90" s="1"/>
  <c r="F74" i="90" s="1"/>
  <c r="G74" i="90" s="1"/>
  <c r="H74" i="90" s="1"/>
  <c r="I74" i="90" s="1"/>
  <c r="J74" i="90" s="1"/>
  <c r="K74" i="90" s="1"/>
  <c r="L74" i="90" s="1"/>
  <c r="M74" i="90" s="1"/>
  <c r="M72" i="90"/>
  <c r="L72" i="90"/>
  <c r="K72" i="90"/>
  <c r="J72" i="90"/>
  <c r="I72" i="90"/>
  <c r="H72" i="90"/>
  <c r="G72" i="90"/>
  <c r="F72" i="90"/>
  <c r="E72" i="90"/>
  <c r="D72" i="90"/>
  <c r="C72" i="90"/>
  <c r="C68" i="90"/>
  <c r="J9" i="90" s="1"/>
  <c r="AC9" i="90" s="1"/>
  <c r="P54" i="90"/>
  <c r="P53" i="90"/>
  <c r="K53" i="90"/>
  <c r="P52" i="90"/>
  <c r="V52" i="90"/>
  <c r="G52" i="90"/>
  <c r="E52" i="90"/>
  <c r="R52" i="90" s="1"/>
  <c r="Q51" i="90"/>
  <c r="Z51" i="90" s="1"/>
  <c r="Q50" i="90"/>
  <c r="Z50" i="90" s="1"/>
  <c r="Q49" i="90"/>
  <c r="Z49" i="90" s="1"/>
  <c r="Q48" i="90"/>
  <c r="Z48" i="90" s="1"/>
  <c r="M48" i="90"/>
  <c r="AC48" i="90"/>
  <c r="AB48" i="90"/>
  <c r="Q47" i="90"/>
  <c r="Z47" i="90" s="1"/>
  <c r="M47" i="90"/>
  <c r="Q46" i="90"/>
  <c r="Z46" i="90" s="1"/>
  <c r="M46" i="90"/>
  <c r="J46" i="90"/>
  <c r="AC46" i="90" s="1"/>
  <c r="H46" i="90"/>
  <c r="AB46" i="90" s="1"/>
  <c r="F46" i="90"/>
  <c r="Q45" i="90"/>
  <c r="Z45" i="90" s="1"/>
  <c r="F45" i="90"/>
  <c r="AA45" i="90" s="1"/>
  <c r="Q44" i="90"/>
  <c r="Z44" i="90" s="1"/>
  <c r="Q43" i="90"/>
  <c r="Z43" i="90" s="1"/>
  <c r="Q42" i="90"/>
  <c r="Z42" i="90" s="1"/>
  <c r="Q40" i="90"/>
  <c r="Z40" i="90" s="1"/>
  <c r="J40" i="90"/>
  <c r="AC40" i="90" s="1"/>
  <c r="H40" i="90"/>
  <c r="AB40" i="90" s="1"/>
  <c r="F40" i="90"/>
  <c r="AA40" i="90" s="1"/>
  <c r="Q39" i="90"/>
  <c r="Z39" i="90" s="1"/>
  <c r="J39" i="90"/>
  <c r="W39" i="90" s="1"/>
  <c r="H39" i="90"/>
  <c r="AB39" i="90" s="1"/>
  <c r="F39" i="90"/>
  <c r="AA39" i="90" s="1"/>
  <c r="Q38" i="90"/>
  <c r="Z38" i="90" s="1"/>
  <c r="J38" i="90"/>
  <c r="AC38" i="90" s="1"/>
  <c r="H38" i="90"/>
  <c r="U38" i="90" s="1"/>
  <c r="F38" i="90"/>
  <c r="AA38" i="90" s="1"/>
  <c r="Q37" i="90"/>
  <c r="Z37" i="90" s="1"/>
  <c r="I37" i="90"/>
  <c r="J37" i="90" s="1"/>
  <c r="G37" i="90"/>
  <c r="H37" i="90" s="1"/>
  <c r="AB37" i="90" s="1"/>
  <c r="E37" i="90"/>
  <c r="F37" i="90" s="1"/>
  <c r="AA37" i="90" s="1"/>
  <c r="Q36" i="90"/>
  <c r="Z36" i="90" s="1"/>
  <c r="J36" i="90"/>
  <c r="W36" i="90" s="1"/>
  <c r="H36" i="90"/>
  <c r="AB36" i="90" s="1"/>
  <c r="F36" i="90"/>
  <c r="AA36" i="90" s="1"/>
  <c r="Q35" i="90"/>
  <c r="Z35" i="90" s="1"/>
  <c r="H35" i="90"/>
  <c r="U35" i="90" s="1"/>
  <c r="Q34" i="90"/>
  <c r="Z34" i="90" s="1"/>
  <c r="Q33" i="90"/>
  <c r="Z33" i="90" s="1"/>
  <c r="Q32" i="90"/>
  <c r="Z32" i="90" s="1"/>
  <c r="Q31" i="90"/>
  <c r="Z31" i="90" s="1"/>
  <c r="Q30" i="90"/>
  <c r="Z30" i="90" s="1"/>
  <c r="J30" i="90"/>
  <c r="AC30" i="90" s="1"/>
  <c r="H30" i="90"/>
  <c r="U30" i="90" s="1"/>
  <c r="F30" i="90"/>
  <c r="S30" i="90" s="1"/>
  <c r="Q29" i="90"/>
  <c r="Z29" i="90" s="1"/>
  <c r="J29" i="90"/>
  <c r="AC29" i="90" s="1"/>
  <c r="H29" i="90"/>
  <c r="U29" i="90" s="1"/>
  <c r="F29" i="90"/>
  <c r="S29" i="90" s="1"/>
  <c r="Q25" i="90"/>
  <c r="Z25" i="90" s="1"/>
  <c r="F25" i="90"/>
  <c r="AA25" i="90" s="1"/>
  <c r="Q23" i="90"/>
  <c r="Z23" i="90" s="1"/>
  <c r="J23" i="90"/>
  <c r="AC23" i="90" s="1"/>
  <c r="H23" i="90"/>
  <c r="AB23" i="90" s="1"/>
  <c r="F23" i="90"/>
  <c r="S23" i="90" s="1"/>
  <c r="C23" i="90"/>
  <c r="Q21" i="90"/>
  <c r="Z21" i="90" s="1"/>
  <c r="C21" i="90"/>
  <c r="Q19" i="90"/>
  <c r="Z19" i="90" s="1"/>
  <c r="Q15" i="90"/>
  <c r="Z15" i="90" s="1"/>
  <c r="C15" i="90"/>
  <c r="Q14" i="90"/>
  <c r="Z14" i="90" s="1"/>
  <c r="Q13" i="90"/>
  <c r="Z13" i="90" s="1"/>
  <c r="H13" i="90"/>
  <c r="AB13" i="90" s="1"/>
  <c r="Q12" i="90"/>
  <c r="Z12" i="90" s="1"/>
  <c r="Q11" i="90"/>
  <c r="Z11" i="90" s="1"/>
  <c r="J11" i="90"/>
  <c r="AC11" i="90" s="1"/>
  <c r="H11" i="90"/>
  <c r="AB11" i="90" s="1"/>
  <c r="F11" i="90"/>
  <c r="AA11" i="90" s="1"/>
  <c r="Q10" i="90"/>
  <c r="Z10" i="90" s="1"/>
  <c r="J10" i="90"/>
  <c r="AC10" i="90" s="1"/>
  <c r="H10" i="90"/>
  <c r="AB10" i="90" s="1"/>
  <c r="F10" i="90"/>
  <c r="AA10" i="90" s="1"/>
  <c r="Q9" i="90"/>
  <c r="Z9" i="90" s="1"/>
  <c r="J8" i="90"/>
  <c r="W8" i="90" s="1"/>
  <c r="H8" i="90"/>
  <c r="AB8" i="90" s="1"/>
  <c r="F8" i="90"/>
  <c r="AA8" i="90" s="1"/>
  <c r="I5" i="90"/>
  <c r="G5" i="90"/>
  <c r="E5" i="90"/>
  <c r="D3" i="90"/>
  <c r="B2" i="90"/>
  <c r="Z3" i="89"/>
  <c r="Z11" i="89" s="1"/>
  <c r="V61" i="89"/>
  <c r="Z5" i="89"/>
  <c r="Z6" i="89"/>
  <c r="O8" i="89" s="1"/>
  <c r="Z7" i="89"/>
  <c r="Z8" i="89"/>
  <c r="O11" i="89" s="1"/>
  <c r="Z9" i="89"/>
  <c r="Z10" i="89"/>
  <c r="O14" i="89" s="1"/>
  <c r="Z4" i="89"/>
  <c r="O16" i="81"/>
  <c r="O10" i="81"/>
  <c r="AH463" i="81"/>
  <c r="AH451" i="81"/>
  <c r="AH439" i="81"/>
  <c r="BB427" i="81"/>
  <c r="BB402" i="81"/>
  <c r="AH346" i="81"/>
  <c r="AH318" i="81"/>
  <c r="AH305" i="81"/>
  <c r="AL291" i="81"/>
  <c r="AX277" i="81"/>
  <c r="AH263" i="81"/>
  <c r="AH249" i="81"/>
  <c r="AH235" i="81"/>
  <c r="AP221" i="81"/>
  <c r="BF206" i="81"/>
  <c r="AP191" i="81"/>
  <c r="BN176" i="81"/>
  <c r="R162" i="81"/>
  <c r="AP150" i="81"/>
  <c r="AP135" i="81"/>
  <c r="AP120" i="81"/>
  <c r="BB105" i="81"/>
  <c r="AH90" i="81"/>
  <c r="AL79" i="81"/>
  <c r="AH67" i="81"/>
  <c r="AP41" i="81"/>
  <c r="AH29" i="81"/>
  <c r="O9" i="81"/>
  <c r="AA29" i="81"/>
  <c r="AE29" i="81"/>
  <c r="AX332" i="81"/>
  <c r="AL360" i="81"/>
  <c r="AL388" i="81"/>
  <c r="AX415" i="81"/>
  <c r="AH374" i="81"/>
  <c r="K305" i="81"/>
  <c r="K235" i="81"/>
  <c r="AP52" i="81"/>
  <c r="T8" i="81"/>
  <c r="O11" i="81"/>
  <c r="AI79" i="81"/>
  <c r="K451" i="81"/>
  <c r="AE427" i="81"/>
  <c r="AE402" i="81"/>
  <c r="AA402" i="81"/>
  <c r="K360" i="81"/>
  <c r="O12" i="81"/>
  <c r="I47" i="88"/>
  <c r="G47" i="88"/>
  <c r="E47" i="88"/>
  <c r="I54" i="88" s="1"/>
  <c r="J54" i="88" s="1"/>
  <c r="I33" i="88"/>
  <c r="G33" i="88"/>
  <c r="H33" i="88" s="1"/>
  <c r="E33" i="88"/>
  <c r="C145" i="88"/>
  <c r="J142" i="88"/>
  <c r="J140" i="88"/>
  <c r="K144" i="88" s="1"/>
  <c r="K139" i="88"/>
  <c r="K145" i="88" s="1"/>
  <c r="B130" i="88"/>
  <c r="B128" i="88"/>
  <c r="J45" i="88" s="1"/>
  <c r="B126" i="88"/>
  <c r="E125" i="88"/>
  <c r="F125" i="88" s="1"/>
  <c r="G125" i="88" s="1"/>
  <c r="D125" i="88"/>
  <c r="E119" i="88"/>
  <c r="F119" i="88" s="1"/>
  <c r="G119" i="88" s="1"/>
  <c r="H119" i="88" s="1"/>
  <c r="I119" i="88" s="1"/>
  <c r="J119" i="88" s="1"/>
  <c r="K119" i="88" s="1"/>
  <c r="L119" i="88" s="1"/>
  <c r="M119" i="88" s="1"/>
  <c r="D119" i="88"/>
  <c r="E117" i="88"/>
  <c r="F117" i="88" s="1"/>
  <c r="G117" i="88" s="1"/>
  <c r="D117" i="88"/>
  <c r="H111" i="88"/>
  <c r="G111" i="88"/>
  <c r="F111" i="88"/>
  <c r="E111" i="88"/>
  <c r="D111" i="88"/>
  <c r="C111" i="88"/>
  <c r="D110" i="88"/>
  <c r="E110" i="88" s="1"/>
  <c r="F110" i="88" s="1"/>
  <c r="G110" i="88" s="1"/>
  <c r="H110" i="88" s="1"/>
  <c r="I110" i="88" s="1"/>
  <c r="J110" i="88" s="1"/>
  <c r="K110" i="88" s="1"/>
  <c r="L110" i="88" s="1"/>
  <c r="M110" i="88" s="1"/>
  <c r="D108" i="88"/>
  <c r="E108" i="88" s="1"/>
  <c r="F108" i="88" s="1"/>
  <c r="G108" i="88" s="1"/>
  <c r="H108" i="88" s="1"/>
  <c r="I108" i="88" s="1"/>
  <c r="J108" i="88" s="1"/>
  <c r="K108" i="88" s="1"/>
  <c r="L108" i="88" s="1"/>
  <c r="M108" i="88" s="1"/>
  <c r="D106" i="88"/>
  <c r="E106" i="88" s="1"/>
  <c r="F106" i="88" s="1"/>
  <c r="G106" i="88" s="1"/>
  <c r="H106" i="88" s="1"/>
  <c r="I106" i="88" s="1"/>
  <c r="J106" i="88" s="1"/>
  <c r="K106" i="88" s="1"/>
  <c r="L106" i="88" s="1"/>
  <c r="M106" i="88" s="1"/>
  <c r="M102" i="88"/>
  <c r="L102" i="88"/>
  <c r="K102" i="88"/>
  <c r="J102" i="88"/>
  <c r="I102" i="88"/>
  <c r="H102" i="88"/>
  <c r="G102" i="88"/>
  <c r="F102" i="88"/>
  <c r="E102" i="88"/>
  <c r="D102" i="88"/>
  <c r="C102" i="88"/>
  <c r="E101" i="88"/>
  <c r="F101" i="88" s="1"/>
  <c r="G101" i="88" s="1"/>
  <c r="H101" i="88" s="1"/>
  <c r="I101" i="88" s="1"/>
  <c r="J101" i="88" s="1"/>
  <c r="K101" i="88" s="1"/>
  <c r="L101" i="88" s="1"/>
  <c r="M101" i="88" s="1"/>
  <c r="D101" i="88"/>
  <c r="B98" i="88"/>
  <c r="B96" i="88"/>
  <c r="B94" i="88"/>
  <c r="B92" i="88"/>
  <c r="B90" i="88"/>
  <c r="D89" i="88"/>
  <c r="E89" i="88" s="1"/>
  <c r="F89" i="88" s="1"/>
  <c r="G89" i="88" s="1"/>
  <c r="H89" i="88" s="1"/>
  <c r="I89" i="88" s="1"/>
  <c r="J89" i="88" s="1"/>
  <c r="K89" i="88" s="1"/>
  <c r="L89" i="88" s="1"/>
  <c r="M89" i="88" s="1"/>
  <c r="M87" i="88"/>
  <c r="L87" i="88"/>
  <c r="K87" i="88"/>
  <c r="J87" i="88"/>
  <c r="I87" i="88"/>
  <c r="H87" i="88"/>
  <c r="G87" i="88"/>
  <c r="F87" i="88"/>
  <c r="E87" i="88"/>
  <c r="D87" i="88"/>
  <c r="D83" i="88"/>
  <c r="E83" i="88" s="1"/>
  <c r="F83" i="88" s="1"/>
  <c r="G83"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P49" i="88"/>
  <c r="P48" i="88"/>
  <c r="K48" i="88"/>
  <c r="P47" i="88"/>
  <c r="V47" i="88"/>
  <c r="G54" i="88"/>
  <c r="H54" i="88" s="1"/>
  <c r="Q46" i="88"/>
  <c r="Z46" i="88" s="1"/>
  <c r="J46" i="88"/>
  <c r="AC46" i="88" s="1"/>
  <c r="H46" i="88"/>
  <c r="AB46" i="88" s="1"/>
  <c r="F46" i="88"/>
  <c r="AA46" i="88" s="1"/>
  <c r="Q45" i="88"/>
  <c r="Z45" i="88" s="1"/>
  <c r="H45" i="88"/>
  <c r="AB45" i="88" s="1"/>
  <c r="F45" i="88"/>
  <c r="AA45" i="88" s="1"/>
  <c r="Q44" i="88"/>
  <c r="Z44" i="88" s="1"/>
  <c r="Q43" i="88"/>
  <c r="Z43" i="88" s="1"/>
  <c r="M43" i="88"/>
  <c r="J43" i="88"/>
  <c r="AC43" i="88" s="1"/>
  <c r="H43" i="88"/>
  <c r="AB43" i="88" s="1"/>
  <c r="F43" i="88"/>
  <c r="AA43" i="88" s="1"/>
  <c r="Q42" i="88"/>
  <c r="Z42" i="88" s="1"/>
  <c r="M42" i="88"/>
  <c r="K42" i="88"/>
  <c r="D123" i="88" s="1"/>
  <c r="H42" i="88"/>
  <c r="E42" i="88"/>
  <c r="AC41" i="88"/>
  <c r="AA41" i="88"/>
  <c r="W41" i="88"/>
  <c r="S41" i="88"/>
  <c r="Q41" i="88"/>
  <c r="Z41" i="88" s="1"/>
  <c r="M41" i="88"/>
  <c r="J41" i="88"/>
  <c r="H41" i="88"/>
  <c r="AB41" i="88" s="1"/>
  <c r="F41" i="88"/>
  <c r="AC40" i="88"/>
  <c r="W40" i="88"/>
  <c r="Q40" i="88"/>
  <c r="Z40" i="88" s="1"/>
  <c r="J40" i="88"/>
  <c r="H40" i="88"/>
  <c r="AB40" i="88" s="1"/>
  <c r="F40" i="88"/>
  <c r="AA40" i="88" s="1"/>
  <c r="Q39" i="88"/>
  <c r="Z39" i="88" s="1"/>
  <c r="J39" i="88"/>
  <c r="AC39" i="88" s="1"/>
  <c r="H39" i="88"/>
  <c r="AB39" i="88" s="1"/>
  <c r="F39" i="88"/>
  <c r="AA39" i="88" s="1"/>
  <c r="Q38" i="88"/>
  <c r="Z38" i="88" s="1"/>
  <c r="K38" i="88"/>
  <c r="D115" i="88" s="1"/>
  <c r="E115" i="88" s="1"/>
  <c r="F115" i="88" s="1"/>
  <c r="G115" i="88" s="1"/>
  <c r="H115" i="88" s="1"/>
  <c r="I115" i="88" s="1"/>
  <c r="J115" i="88" s="1"/>
  <c r="K115" i="88" s="1"/>
  <c r="L115" i="88" s="1"/>
  <c r="M115" i="88" s="1"/>
  <c r="I38" i="88"/>
  <c r="J38" i="88" s="1"/>
  <c r="G38" i="88"/>
  <c r="H38" i="88" s="1"/>
  <c r="E38" i="88"/>
  <c r="F38" i="88" s="1"/>
  <c r="AA38" i="88" s="1"/>
  <c r="Q37" i="88"/>
  <c r="Z37" i="88" s="1"/>
  <c r="K37" i="88"/>
  <c r="D113" i="88" s="1"/>
  <c r="E113" i="88" s="1"/>
  <c r="F113" i="88" s="1"/>
  <c r="Q36" i="88"/>
  <c r="Z36" i="88" s="1"/>
  <c r="J36" i="88"/>
  <c r="AC36" i="88" s="1"/>
  <c r="H36" i="88"/>
  <c r="AB36" i="88" s="1"/>
  <c r="F36" i="88"/>
  <c r="AA36" i="88" s="1"/>
  <c r="AC35" i="88"/>
  <c r="W35" i="88"/>
  <c r="Q35" i="88"/>
  <c r="Z35" i="88" s="1"/>
  <c r="J35" i="88"/>
  <c r="H35" i="88"/>
  <c r="AB35" i="88" s="1"/>
  <c r="F35" i="88"/>
  <c r="AA35" i="88" s="1"/>
  <c r="Q34" i="88"/>
  <c r="Z34" i="88" s="1"/>
  <c r="J34" i="88"/>
  <c r="AC34" i="88" s="1"/>
  <c r="H34" i="88"/>
  <c r="AB34" i="88" s="1"/>
  <c r="F34" i="88"/>
  <c r="AA34" i="88" s="1"/>
  <c r="Q33" i="88"/>
  <c r="Z33" i="88" s="1"/>
  <c r="J33" i="88"/>
  <c r="AC33" i="88" s="1"/>
  <c r="F33" i="88"/>
  <c r="AA33" i="88" s="1"/>
  <c r="AC32" i="88"/>
  <c r="W32" i="88"/>
  <c r="Q32" i="88"/>
  <c r="Z32" i="88" s="1"/>
  <c r="J32" i="88"/>
  <c r="H32" i="88"/>
  <c r="AB32" i="88" s="1"/>
  <c r="F32" i="88"/>
  <c r="AA32" i="88" s="1"/>
  <c r="U31" i="88"/>
  <c r="Q31" i="88"/>
  <c r="Z31" i="88" s="1"/>
  <c r="J31" i="88"/>
  <c r="AC31" i="88" s="1"/>
  <c r="H31" i="88"/>
  <c r="AB31" i="88" s="1"/>
  <c r="F31" i="88"/>
  <c r="AA31" i="88" s="1"/>
  <c r="AC30" i="88"/>
  <c r="W30" i="88"/>
  <c r="Q30" i="88"/>
  <c r="Z30" i="88" s="1"/>
  <c r="J30" i="88"/>
  <c r="H30" i="88"/>
  <c r="AB30" i="88" s="1"/>
  <c r="F30" i="88"/>
  <c r="AA30" i="88" s="1"/>
  <c r="AB29" i="88"/>
  <c r="U29" i="88"/>
  <c r="Q29" i="88"/>
  <c r="Z29" i="88" s="1"/>
  <c r="J29" i="88"/>
  <c r="AC29" i="88" s="1"/>
  <c r="H29" i="88"/>
  <c r="F29" i="88"/>
  <c r="AA29" i="88" s="1"/>
  <c r="AA28" i="88"/>
  <c r="Q28" i="88"/>
  <c r="Z28" i="88" s="1"/>
  <c r="J28" i="88"/>
  <c r="W28" i="88" s="1"/>
  <c r="H28" i="88"/>
  <c r="AB28" i="88" s="1"/>
  <c r="F28" i="88"/>
  <c r="S28" i="88" s="1"/>
  <c r="Z27" i="88"/>
  <c r="Q27" i="88"/>
  <c r="J27" i="88"/>
  <c r="AC27" i="88" s="1"/>
  <c r="H27" i="88"/>
  <c r="U27" i="88" s="1"/>
  <c r="F27" i="88"/>
  <c r="AA27" i="88" s="1"/>
  <c r="AA26" i="88"/>
  <c r="W26" i="88"/>
  <c r="Q26" i="88"/>
  <c r="Z26" i="88" s="1"/>
  <c r="J26" i="88"/>
  <c r="AC26" i="88" s="1"/>
  <c r="H26" i="88"/>
  <c r="AB26" i="88" s="1"/>
  <c r="F26" i="88"/>
  <c r="S26" i="88" s="1"/>
  <c r="Z25" i="88"/>
  <c r="Q25" i="88"/>
  <c r="J25" i="88"/>
  <c r="AC25" i="88" s="1"/>
  <c r="H25" i="88"/>
  <c r="U25" i="88" s="1"/>
  <c r="F25" i="88"/>
  <c r="AA25" i="88" s="1"/>
  <c r="I24" i="88"/>
  <c r="G24" i="88"/>
  <c r="E24" i="88"/>
  <c r="F23" i="88" s="1"/>
  <c r="Z23" i="88"/>
  <c r="Q23" i="88"/>
  <c r="K23" i="88"/>
  <c r="D85" i="88" s="1"/>
  <c r="E85" i="88" s="1"/>
  <c r="F85" i="88" s="1"/>
  <c r="G85" i="88" s="1"/>
  <c r="J23" i="88"/>
  <c r="AC23" i="88" s="1"/>
  <c r="H23" i="88"/>
  <c r="U23" i="88" s="1"/>
  <c r="C23" i="88"/>
  <c r="Q21" i="88"/>
  <c r="Z21" i="88" s="1"/>
  <c r="J21" i="88"/>
  <c r="AC21" i="88" s="1"/>
  <c r="H21" i="88"/>
  <c r="AB21" i="88" s="1"/>
  <c r="F21" i="88"/>
  <c r="AA21" i="88" s="1"/>
  <c r="C21" i="88"/>
  <c r="I20" i="88"/>
  <c r="J19" i="88" s="1"/>
  <c r="G20" i="88"/>
  <c r="Q19" i="88"/>
  <c r="Z19" i="88" s="1"/>
  <c r="K19" i="88"/>
  <c r="D81" i="88" s="1"/>
  <c r="E81" i="88" s="1"/>
  <c r="F81" i="88" s="1"/>
  <c r="G81" i="88" s="1"/>
  <c r="H19" i="88"/>
  <c r="AB19" i="88" s="1"/>
  <c r="F19" i="88"/>
  <c r="AA19" i="88" s="1"/>
  <c r="C19" i="88"/>
  <c r="I18" i="88"/>
  <c r="G18" i="88"/>
  <c r="E18" i="88"/>
  <c r="Q17" i="88"/>
  <c r="Z17" i="88" s="1"/>
  <c r="K17" i="88"/>
  <c r="D79" i="88" s="1"/>
  <c r="E79" i="88" s="1"/>
  <c r="F79" i="88" s="1"/>
  <c r="G79" i="88" s="1"/>
  <c r="J17" i="88"/>
  <c r="AC17" i="88" s="1"/>
  <c r="H17" i="88"/>
  <c r="AB17" i="88" s="1"/>
  <c r="F17" i="88"/>
  <c r="AA17" i="88" s="1"/>
  <c r="C17" i="88"/>
  <c r="I16" i="88"/>
  <c r="G16" i="88"/>
  <c r="E16" i="88"/>
  <c r="Q15" i="88"/>
  <c r="Z15" i="88" s="1"/>
  <c r="K15" i="88"/>
  <c r="D77" i="88" s="1"/>
  <c r="E77" i="88" s="1"/>
  <c r="F77" i="88" s="1"/>
  <c r="G77"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AC8" i="88"/>
  <c r="W8" i="88"/>
  <c r="J8" i="88"/>
  <c r="H8" i="88"/>
  <c r="U8" i="88" s="1"/>
  <c r="F8" i="88"/>
  <c r="S8" i="88" s="1"/>
  <c r="I5" i="88"/>
  <c r="G5" i="88"/>
  <c r="E5" i="88"/>
  <c r="D3" i="88"/>
  <c r="B2" i="88"/>
  <c r="B3" i="88" s="1"/>
  <c r="I38" i="86"/>
  <c r="I24" i="86"/>
  <c r="I20" i="86"/>
  <c r="I18" i="86"/>
  <c r="I16" i="86"/>
  <c r="K23" i="86"/>
  <c r="G42" i="86"/>
  <c r="G38" i="86"/>
  <c r="G24" i="86"/>
  <c r="G20" i="86"/>
  <c r="G18" i="86"/>
  <c r="G16" i="86"/>
  <c r="E42" i="86"/>
  <c r="E38" i="86"/>
  <c r="E24" i="86"/>
  <c r="E18" i="86"/>
  <c r="E16" i="86"/>
  <c r="E47" i="86"/>
  <c r="E33" i="86"/>
  <c r="E5" i="86"/>
  <c r="I47" i="86"/>
  <c r="M42" i="86"/>
  <c r="G47" i="86"/>
  <c r="I33" i="86"/>
  <c r="G33" i="86"/>
  <c r="I5" i="86"/>
  <c r="G5" i="86"/>
  <c r="K23" i="83"/>
  <c r="M43" i="83"/>
  <c r="M42" i="83"/>
  <c r="M41" i="83"/>
  <c r="K37" i="83"/>
  <c r="C145" i="86"/>
  <c r="J142" i="86"/>
  <c r="J140" i="86"/>
  <c r="K144" i="86" s="1"/>
  <c r="K139" i="86"/>
  <c r="B130" i="86"/>
  <c r="B128" i="86"/>
  <c r="B126" i="86"/>
  <c r="D125" i="86"/>
  <c r="E125" i="86" s="1"/>
  <c r="F125" i="86" s="1"/>
  <c r="G125" i="86" s="1"/>
  <c r="D119" i="86"/>
  <c r="E119" i="86" s="1"/>
  <c r="F119" i="86" s="1"/>
  <c r="G119" i="86" s="1"/>
  <c r="H119" i="86" s="1"/>
  <c r="I119" i="86" s="1"/>
  <c r="J119" i="86" s="1"/>
  <c r="K119" i="86" s="1"/>
  <c r="L119" i="86" s="1"/>
  <c r="M119" i="86" s="1"/>
  <c r="D117" i="86"/>
  <c r="E117" i="86" s="1"/>
  <c r="F117" i="86" s="1"/>
  <c r="G117" i="86" s="1"/>
  <c r="H111" i="86"/>
  <c r="G111" i="86"/>
  <c r="F111" i="86"/>
  <c r="E111" i="86"/>
  <c r="D111" i="86"/>
  <c r="C111" i="86"/>
  <c r="D110" i="86"/>
  <c r="E110" i="86" s="1"/>
  <c r="F110" i="86" s="1"/>
  <c r="G110" i="86" s="1"/>
  <c r="H110" i="86" s="1"/>
  <c r="I110" i="86" s="1"/>
  <c r="J110" i="86" s="1"/>
  <c r="K110" i="86" s="1"/>
  <c r="L110" i="86" s="1"/>
  <c r="M110" i="86" s="1"/>
  <c r="D108" i="86"/>
  <c r="E108" i="86" s="1"/>
  <c r="F108" i="86" s="1"/>
  <c r="G108" i="86" s="1"/>
  <c r="H108" i="86" s="1"/>
  <c r="I108" i="86" s="1"/>
  <c r="J108" i="86" s="1"/>
  <c r="K108" i="86" s="1"/>
  <c r="L108" i="86" s="1"/>
  <c r="M108" i="86" s="1"/>
  <c r="F106" i="86"/>
  <c r="G106" i="86" s="1"/>
  <c r="H106" i="86" s="1"/>
  <c r="I106" i="86" s="1"/>
  <c r="J106" i="86" s="1"/>
  <c r="K106" i="86" s="1"/>
  <c r="L106" i="86" s="1"/>
  <c r="M106" i="86" s="1"/>
  <c r="D106" i="86"/>
  <c r="E106" i="86" s="1"/>
  <c r="M102" i="86"/>
  <c r="L102" i="86"/>
  <c r="K102" i="86"/>
  <c r="J102" i="86"/>
  <c r="I102" i="86"/>
  <c r="H102" i="86"/>
  <c r="G102" i="86"/>
  <c r="F102" i="86"/>
  <c r="E102" i="86"/>
  <c r="D102" i="86"/>
  <c r="C102" i="86"/>
  <c r="G101" i="86"/>
  <c r="H101" i="86" s="1"/>
  <c r="I101" i="86" s="1"/>
  <c r="J101" i="86" s="1"/>
  <c r="K101" i="86" s="1"/>
  <c r="L101" i="86" s="1"/>
  <c r="M101" i="86" s="1"/>
  <c r="D101" i="86"/>
  <c r="E101" i="86" s="1"/>
  <c r="F101" i="86" s="1"/>
  <c r="B98" i="86"/>
  <c r="B96" i="86"/>
  <c r="B94" i="86"/>
  <c r="B92" i="86"/>
  <c r="F28" i="86" s="1"/>
  <c r="B90" i="86"/>
  <c r="G89" i="86"/>
  <c r="H89" i="86" s="1"/>
  <c r="I89" i="86" s="1"/>
  <c r="J89" i="86" s="1"/>
  <c r="K89" i="86" s="1"/>
  <c r="L89" i="86" s="1"/>
  <c r="M89" i="86" s="1"/>
  <c r="F89" i="86"/>
  <c r="D89" i="86"/>
  <c r="E89" i="86" s="1"/>
  <c r="M87" i="86"/>
  <c r="L87" i="86"/>
  <c r="K87" i="86"/>
  <c r="J87" i="86"/>
  <c r="I87" i="86"/>
  <c r="H87" i="86"/>
  <c r="G87" i="86"/>
  <c r="F87" i="86"/>
  <c r="E87" i="86"/>
  <c r="D87" i="86"/>
  <c r="E85" i="86"/>
  <c r="F85" i="86" s="1"/>
  <c r="G85" i="86" s="1"/>
  <c r="D85" i="86"/>
  <c r="D83" i="86"/>
  <c r="E83" i="86" s="1"/>
  <c r="F83" i="86" s="1"/>
  <c r="G83" i="86" s="1"/>
  <c r="B74" i="86"/>
  <c r="B72" i="86"/>
  <c r="B70" i="86"/>
  <c r="I69" i="86"/>
  <c r="J69" i="86" s="1"/>
  <c r="K69" i="86" s="1"/>
  <c r="L69" i="86" s="1"/>
  <c r="M69" i="86" s="1"/>
  <c r="F69" i="86"/>
  <c r="G69" i="86" s="1"/>
  <c r="H69" i="86" s="1"/>
  <c r="E69" i="86"/>
  <c r="D69" i="86"/>
  <c r="M67" i="86"/>
  <c r="L67" i="86"/>
  <c r="K67" i="86"/>
  <c r="J67" i="86"/>
  <c r="I67" i="86"/>
  <c r="H67" i="86"/>
  <c r="G67" i="86"/>
  <c r="F67" i="86"/>
  <c r="E67" i="86"/>
  <c r="D67" i="86"/>
  <c r="C67" i="86"/>
  <c r="C63" i="86"/>
  <c r="P49" i="86"/>
  <c r="P48" i="86"/>
  <c r="K48" i="86"/>
  <c r="P47" i="86"/>
  <c r="V47" i="86"/>
  <c r="G54" i="86"/>
  <c r="H54" i="86" s="1"/>
  <c r="E54" i="86"/>
  <c r="F54" i="86" s="1"/>
  <c r="W46" i="86"/>
  <c r="Q46" i="86"/>
  <c r="Z46" i="86" s="1"/>
  <c r="J46" i="86"/>
  <c r="AC46" i="86" s="1"/>
  <c r="H46" i="86"/>
  <c r="AB46" i="86" s="1"/>
  <c r="F46" i="86"/>
  <c r="AA46" i="86" s="1"/>
  <c r="AB45" i="86"/>
  <c r="U45" i="86"/>
  <c r="Q45" i="86"/>
  <c r="Z45" i="86" s="1"/>
  <c r="J45" i="86"/>
  <c r="W45" i="86" s="1"/>
  <c r="H45" i="86"/>
  <c r="F45" i="86"/>
  <c r="AA45" i="86" s="1"/>
  <c r="Q44" i="86"/>
  <c r="Z44" i="86" s="1"/>
  <c r="Z43" i="86"/>
  <c r="Q43" i="86"/>
  <c r="M43" i="86"/>
  <c r="J43" i="86"/>
  <c r="AC43" i="86" s="1"/>
  <c r="H43" i="86"/>
  <c r="F43" i="86"/>
  <c r="AA43" i="86" s="1"/>
  <c r="Q42" i="86"/>
  <c r="Z42" i="86" s="1"/>
  <c r="K42" i="86"/>
  <c r="D123" i="86" s="1"/>
  <c r="F42" i="86" s="1"/>
  <c r="AA42" i="86" s="1"/>
  <c r="J42" i="86"/>
  <c r="H42" i="86"/>
  <c r="AA41" i="86"/>
  <c r="S41" i="86"/>
  <c r="Q41" i="86"/>
  <c r="Z41" i="86" s="1"/>
  <c r="M41" i="86"/>
  <c r="J41" i="86"/>
  <c r="H41" i="86"/>
  <c r="AB41" i="86" s="1"/>
  <c r="F41" i="86"/>
  <c r="Q40" i="86"/>
  <c r="Z40" i="86" s="1"/>
  <c r="Z39" i="86"/>
  <c r="Q39" i="86"/>
  <c r="J39" i="86"/>
  <c r="AC39" i="86" s="1"/>
  <c r="H39" i="86"/>
  <c r="AB39" i="86" s="1"/>
  <c r="F39" i="86"/>
  <c r="S39" i="86" s="1"/>
  <c r="Q38" i="86"/>
  <c r="Z38" i="86" s="1"/>
  <c r="K38" i="86"/>
  <c r="D115" i="86" s="1"/>
  <c r="E115" i="86" s="1"/>
  <c r="F115" i="86" s="1"/>
  <c r="G115" i="86" s="1"/>
  <c r="H115" i="86" s="1"/>
  <c r="I115" i="86" s="1"/>
  <c r="J115" i="86" s="1"/>
  <c r="K115" i="86" s="1"/>
  <c r="L115" i="86" s="1"/>
  <c r="M115" i="86" s="1"/>
  <c r="F38" i="86"/>
  <c r="Z37" i="86"/>
  <c r="Q37" i="86"/>
  <c r="K37" i="86"/>
  <c r="D113" i="86" s="1"/>
  <c r="E113" i="86" s="1"/>
  <c r="Q36" i="86"/>
  <c r="Z36" i="86" s="1"/>
  <c r="J36" i="86"/>
  <c r="AC36" i="86" s="1"/>
  <c r="H36" i="86"/>
  <c r="AB36" i="86" s="1"/>
  <c r="F36" i="86"/>
  <c r="AA36" i="86" s="1"/>
  <c r="AC35" i="86"/>
  <c r="AB35" i="86"/>
  <c r="W35" i="86"/>
  <c r="U35" i="86"/>
  <c r="Q35" i="86"/>
  <c r="Z35" i="86" s="1"/>
  <c r="J35" i="86"/>
  <c r="H35" i="86"/>
  <c r="F35" i="86"/>
  <c r="AA35" i="86" s="1"/>
  <c r="AC34" i="86"/>
  <c r="AA34" i="86"/>
  <c r="Q34" i="86"/>
  <c r="Z34" i="86" s="1"/>
  <c r="J34" i="86"/>
  <c r="W34" i="86" s="1"/>
  <c r="H34" i="86"/>
  <c r="U34" i="86" s="1"/>
  <c r="F34" i="86"/>
  <c r="S34" i="86" s="1"/>
  <c r="Z33" i="86"/>
  <c r="Q33" i="86"/>
  <c r="J33" i="86"/>
  <c r="H33" i="86"/>
  <c r="F33" i="86"/>
  <c r="AA33" i="86" s="1"/>
  <c r="AC32" i="86"/>
  <c r="Z32" i="86"/>
  <c r="U32" i="86"/>
  <c r="Q32" i="86"/>
  <c r="J32" i="86"/>
  <c r="W32" i="86" s="1"/>
  <c r="H32" i="86"/>
  <c r="AB32" i="86" s="1"/>
  <c r="F32" i="86"/>
  <c r="AA32" i="86" s="1"/>
  <c r="AB31" i="86"/>
  <c r="Q31" i="86"/>
  <c r="Z31" i="86" s="1"/>
  <c r="J31" i="86"/>
  <c r="W31" i="86" s="1"/>
  <c r="H31" i="86"/>
  <c r="U31" i="86" s="1"/>
  <c r="F31" i="86"/>
  <c r="AA31" i="86" s="1"/>
  <c r="AA30" i="86"/>
  <c r="Q30" i="86"/>
  <c r="Z30" i="86" s="1"/>
  <c r="J30" i="86"/>
  <c r="AC30" i="86" s="1"/>
  <c r="H30" i="86"/>
  <c r="AB30" i="86" s="1"/>
  <c r="F30" i="86"/>
  <c r="S30" i="86" s="1"/>
  <c r="AC29" i="86"/>
  <c r="Z29" i="86"/>
  <c r="Q29" i="86"/>
  <c r="J29" i="86"/>
  <c r="W29" i="86" s="1"/>
  <c r="H29" i="86"/>
  <c r="AB29" i="86" s="1"/>
  <c r="F29" i="86"/>
  <c r="S29" i="86" s="1"/>
  <c r="W28" i="86"/>
  <c r="Q28" i="86"/>
  <c r="Z28" i="86" s="1"/>
  <c r="J28" i="86"/>
  <c r="AC28" i="86" s="1"/>
  <c r="H28" i="86"/>
  <c r="U28" i="86" s="1"/>
  <c r="AB27" i="86"/>
  <c r="Q27" i="86"/>
  <c r="Z27" i="86" s="1"/>
  <c r="J27" i="86"/>
  <c r="W27" i="86" s="1"/>
  <c r="H27" i="86"/>
  <c r="U27" i="86" s="1"/>
  <c r="F27" i="86"/>
  <c r="AA27" i="86" s="1"/>
  <c r="AA26" i="86"/>
  <c r="Q26" i="86"/>
  <c r="Z26" i="86" s="1"/>
  <c r="J26" i="86"/>
  <c r="H26" i="86"/>
  <c r="AB26" i="86" s="1"/>
  <c r="F26" i="86"/>
  <c r="S26" i="86" s="1"/>
  <c r="Q25" i="86"/>
  <c r="Z25" i="86" s="1"/>
  <c r="J25" i="86"/>
  <c r="AC25" i="86" s="1"/>
  <c r="H25" i="86"/>
  <c r="AB25" i="86" s="1"/>
  <c r="F25" i="86"/>
  <c r="AA25" i="86" s="1"/>
  <c r="Q23" i="86"/>
  <c r="Z23" i="86" s="1"/>
  <c r="H23" i="86"/>
  <c r="AB23" i="86" s="1"/>
  <c r="C23" i="86"/>
  <c r="Q21" i="86"/>
  <c r="Z21" i="86" s="1"/>
  <c r="J21" i="86"/>
  <c r="AC21" i="86" s="1"/>
  <c r="H21" i="86"/>
  <c r="AB21" i="86" s="1"/>
  <c r="F21" i="86"/>
  <c r="AA21" i="86" s="1"/>
  <c r="C21" i="86"/>
  <c r="Q19" i="86"/>
  <c r="Z19" i="86" s="1"/>
  <c r="K19" i="86"/>
  <c r="D81" i="86" s="1"/>
  <c r="C19" i="86"/>
  <c r="Q17" i="86"/>
  <c r="Z17" i="86" s="1"/>
  <c r="K17" i="86"/>
  <c r="D79" i="86" s="1"/>
  <c r="E79" i="86" s="1"/>
  <c r="C17" i="86"/>
  <c r="Q15" i="86"/>
  <c r="Z15" i="86" s="1"/>
  <c r="K15" i="86"/>
  <c r="D77"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C8" i="86"/>
  <c r="U8" i="86"/>
  <c r="J8" i="86"/>
  <c r="W8" i="86" s="1"/>
  <c r="H8" i="86"/>
  <c r="AB8" i="86" s="1"/>
  <c r="F8" i="86"/>
  <c r="S8" i="86" s="1"/>
  <c r="D3" i="86"/>
  <c r="B2" i="86"/>
  <c r="B3" i="86" s="1"/>
  <c r="K42" i="83"/>
  <c r="K38" i="83"/>
  <c r="K19" i="83"/>
  <c r="K17" i="83"/>
  <c r="K15" i="83"/>
  <c r="E5" i="83"/>
  <c r="E33" i="83"/>
  <c r="E47" i="83"/>
  <c r="I47" i="83"/>
  <c r="G47" i="83"/>
  <c r="I33" i="83"/>
  <c r="G33" i="83"/>
  <c r="I5" i="83"/>
  <c r="G5" i="83"/>
  <c r="D2" i="92"/>
  <c r="D2" i="99"/>
  <c r="D2" i="88"/>
  <c r="D2" i="86"/>
  <c r="D2" i="96"/>
  <c r="D2" i="91"/>
  <c r="D2" i="98"/>
  <c r="D2" i="95"/>
  <c r="D2" i="94"/>
  <c r="D2" i="90"/>
  <c r="AC12" i="100" l="1"/>
  <c r="L26" i="89" s="1"/>
  <c r="M26" i="89" s="1"/>
  <c r="AD10" i="100"/>
  <c r="AD8" i="100"/>
  <c r="AD12" i="100"/>
  <c r="AD9" i="100"/>
  <c r="R42" i="100"/>
  <c r="R33" i="100"/>
  <c r="R20" i="100"/>
  <c r="K2" i="100"/>
  <c r="R36" i="100"/>
  <c r="R30" i="100"/>
  <c r="R44" i="100"/>
  <c r="AC7" i="100" s="1"/>
  <c r="R16" i="100"/>
  <c r="R32" i="100"/>
  <c r="R37" i="100"/>
  <c r="R6" i="100"/>
  <c r="R19" i="100"/>
  <c r="R15" i="100"/>
  <c r="J192" i="100"/>
  <c r="R23" i="100"/>
  <c r="R7" i="100"/>
  <c r="R31" i="100"/>
  <c r="R21" i="100"/>
  <c r="M2" i="100"/>
  <c r="R35" i="100"/>
  <c r="R14" i="100"/>
  <c r="R25" i="100"/>
  <c r="Q47" i="100"/>
  <c r="R17" i="100"/>
  <c r="R18" i="100"/>
  <c r="R38" i="100"/>
  <c r="R26" i="100"/>
  <c r="K163" i="100"/>
  <c r="K112" i="100"/>
  <c r="K137" i="100"/>
  <c r="M179" i="100"/>
  <c r="R4" i="100"/>
  <c r="R13" i="100"/>
  <c r="AC11" i="100" s="1"/>
  <c r="L25" i="89" s="1"/>
  <c r="M25" i="89" s="1"/>
  <c r="M114" i="100"/>
  <c r="R5" i="100"/>
  <c r="K52" i="100"/>
  <c r="AB13" i="100"/>
  <c r="AA13" i="100" s="1"/>
  <c r="K76" i="100"/>
  <c r="K102" i="100"/>
  <c r="K159" i="100"/>
  <c r="K173" i="100"/>
  <c r="M98" i="100"/>
  <c r="K118" i="100"/>
  <c r="M118" i="100"/>
  <c r="M126" i="100"/>
  <c r="M137" i="100"/>
  <c r="K145" i="100"/>
  <c r="M34" i="100"/>
  <c r="M76" i="100"/>
  <c r="K82" i="100"/>
  <c r="K92" i="100"/>
  <c r="M173" i="100"/>
  <c r="M184" i="100"/>
  <c r="M11" i="100"/>
  <c r="M27" i="100"/>
  <c r="M38" i="100"/>
  <c r="M67" i="100"/>
  <c r="M82" i="100"/>
  <c r="M106" i="100"/>
  <c r="K114" i="100"/>
  <c r="M132" i="100"/>
  <c r="M145" i="100"/>
  <c r="M155" i="100"/>
  <c r="K17" i="100"/>
  <c r="M22" i="100"/>
  <c r="M52" i="100"/>
  <c r="M64" i="100"/>
  <c r="M92" i="100"/>
  <c r="M112" i="100"/>
  <c r="M159" i="100"/>
  <c r="M189" i="100"/>
  <c r="K38" i="100"/>
  <c r="K132" i="100"/>
  <c r="M102" i="100"/>
  <c r="K140" i="100"/>
  <c r="K169" i="100"/>
  <c r="I192" i="100"/>
  <c r="K11" i="100"/>
  <c r="M17" i="100"/>
  <c r="M47" i="100"/>
  <c r="K64" i="100"/>
  <c r="K98" i="100"/>
  <c r="K122" i="100"/>
  <c r="K126" i="100"/>
  <c r="M140" i="100"/>
  <c r="K149" i="100"/>
  <c r="K155" i="100"/>
  <c r="M169" i="100"/>
  <c r="M57" i="100"/>
  <c r="K22" i="100"/>
  <c r="K27" i="100"/>
  <c r="K34" i="100"/>
  <c r="K47" i="100"/>
  <c r="K57" i="100"/>
  <c r="K67" i="100"/>
  <c r="K106" i="100"/>
  <c r="M122" i="100"/>
  <c r="M149" i="100"/>
  <c r="M163" i="100"/>
  <c r="K179" i="100"/>
  <c r="K184" i="100"/>
  <c r="K189" i="100"/>
  <c r="Q8" i="100"/>
  <c r="L192" i="100"/>
  <c r="L193" i="100" s="1"/>
  <c r="J7" i="99"/>
  <c r="AA28" i="99"/>
  <c r="S28" i="99"/>
  <c r="AB28" i="99"/>
  <c r="U28" i="99"/>
  <c r="E63" i="99"/>
  <c r="F63" i="99" s="1"/>
  <c r="G63" i="99" s="1"/>
  <c r="H63" i="99" s="1"/>
  <c r="I63" i="99" s="1"/>
  <c r="J63" i="99" s="1"/>
  <c r="K63" i="99" s="1"/>
  <c r="L63" i="99" s="1"/>
  <c r="M63" i="99" s="1"/>
  <c r="N63" i="99" s="1"/>
  <c r="O63" i="99" s="1"/>
  <c r="H7" i="99"/>
  <c r="F7" i="99"/>
  <c r="U37" i="99"/>
  <c r="AB37" i="99"/>
  <c r="S10" i="99"/>
  <c r="U11" i="99"/>
  <c r="W12" i="99"/>
  <c r="S14" i="99"/>
  <c r="F15" i="99"/>
  <c r="W19" i="99"/>
  <c r="W21" i="99"/>
  <c r="S23" i="99"/>
  <c r="AC28" i="99"/>
  <c r="AA29" i="99"/>
  <c r="AC31" i="99"/>
  <c r="AA32" i="99"/>
  <c r="AC34" i="99"/>
  <c r="AB35" i="99"/>
  <c r="F37" i="99"/>
  <c r="H118" i="99"/>
  <c r="J42" i="99"/>
  <c r="H42" i="99"/>
  <c r="F42" i="99"/>
  <c r="J43" i="99"/>
  <c r="H43" i="99"/>
  <c r="E120" i="99"/>
  <c r="F120" i="99" s="1"/>
  <c r="G120" i="99" s="1"/>
  <c r="H120" i="99" s="1"/>
  <c r="I120" i="99" s="1"/>
  <c r="J120" i="99" s="1"/>
  <c r="K120" i="99" s="1"/>
  <c r="L120" i="99" s="1"/>
  <c r="M120" i="99" s="1"/>
  <c r="F43" i="99"/>
  <c r="H47" i="99"/>
  <c r="F47" i="99"/>
  <c r="E128" i="99"/>
  <c r="AA51" i="99"/>
  <c r="S9" i="99"/>
  <c r="U10" i="99"/>
  <c r="W11" i="99"/>
  <c r="S13" i="99"/>
  <c r="U14" i="99"/>
  <c r="F18" i="99"/>
  <c r="J18" i="99"/>
  <c r="AB29" i="99"/>
  <c r="AA30" i="99"/>
  <c r="AC32" i="99"/>
  <c r="AA33" i="99"/>
  <c r="AC35" i="99"/>
  <c r="AA36" i="99"/>
  <c r="AB40" i="99"/>
  <c r="U40" i="99"/>
  <c r="AA8" i="99"/>
  <c r="U9" i="99"/>
  <c r="W10" i="99"/>
  <c r="S12" i="99"/>
  <c r="U13" i="99"/>
  <c r="W14" i="99"/>
  <c r="J15" i="99"/>
  <c r="U15" i="99"/>
  <c r="S21" i="99"/>
  <c r="W23" i="99"/>
  <c r="S25" i="99"/>
  <c r="AB30" i="99"/>
  <c r="AB33" i="99"/>
  <c r="AA34" i="99"/>
  <c r="AB39" i="99"/>
  <c r="U39" i="99"/>
  <c r="G59" i="99"/>
  <c r="H59" i="99" s="1"/>
  <c r="W9" i="99"/>
  <c r="S11" i="99"/>
  <c r="U12" i="99"/>
  <c r="W13" i="99"/>
  <c r="H18" i="99"/>
  <c r="J37" i="99"/>
  <c r="AB38" i="99"/>
  <c r="U38" i="99"/>
  <c r="E124" i="99"/>
  <c r="F124" i="99" s="1"/>
  <c r="G124" i="99" s="1"/>
  <c r="H124" i="99" s="1"/>
  <c r="I124" i="99" s="1"/>
  <c r="J124" i="99" s="1"/>
  <c r="K124" i="99" s="1"/>
  <c r="L124" i="99" s="1"/>
  <c r="M124" i="99" s="1"/>
  <c r="J45" i="99"/>
  <c r="H45" i="99"/>
  <c r="F45" i="99"/>
  <c r="W46" i="99"/>
  <c r="S49" i="99"/>
  <c r="U51" i="99"/>
  <c r="V52" i="99"/>
  <c r="E59" i="99"/>
  <c r="F59" i="99" s="1"/>
  <c r="K148" i="99"/>
  <c r="W29" i="99"/>
  <c r="S31" i="99"/>
  <c r="U32" i="99"/>
  <c r="W33" i="99"/>
  <c r="S35" i="99"/>
  <c r="U36" i="99"/>
  <c r="W38" i="99"/>
  <c r="W39" i="99"/>
  <c r="W40" i="99"/>
  <c r="S44" i="99"/>
  <c r="U49" i="99"/>
  <c r="W51" i="99"/>
  <c r="K149" i="99"/>
  <c r="U44" i="99"/>
  <c r="S46" i="99"/>
  <c r="W49" i="99"/>
  <c r="AA23" i="96"/>
  <c r="K23" i="95"/>
  <c r="D88" i="95" s="1"/>
  <c r="E88" i="95" s="1"/>
  <c r="F88" i="95" s="1"/>
  <c r="G88" i="95" s="1"/>
  <c r="AB23" i="96"/>
  <c r="U23" i="98"/>
  <c r="K28" i="98"/>
  <c r="K25" i="98"/>
  <c r="D90" i="98" s="1"/>
  <c r="K25" i="96"/>
  <c r="D90" i="96" s="1"/>
  <c r="S26" i="94"/>
  <c r="J12" i="90"/>
  <c r="AC12" i="90" s="1"/>
  <c r="AC44" i="98"/>
  <c r="K44" i="98"/>
  <c r="D122" i="98" s="1"/>
  <c r="E122" i="98" s="1"/>
  <c r="F122" i="98" s="1"/>
  <c r="G122" i="98" s="1"/>
  <c r="S44" i="96"/>
  <c r="K17" i="96"/>
  <c r="K17" i="98"/>
  <c r="K26" i="96"/>
  <c r="K26" i="98"/>
  <c r="K42" i="95"/>
  <c r="D118" i="95" s="1"/>
  <c r="E118" i="95" s="1"/>
  <c r="F118" i="95" s="1"/>
  <c r="G118" i="95" s="1"/>
  <c r="J42" i="95" s="1"/>
  <c r="AC42" i="95" s="1"/>
  <c r="K42" i="96"/>
  <c r="D118" i="96" s="1"/>
  <c r="E118" i="96" s="1"/>
  <c r="F118" i="96" s="1"/>
  <c r="G118" i="96" s="1"/>
  <c r="H42" i="96" s="1"/>
  <c r="J47" i="98"/>
  <c r="H47" i="98"/>
  <c r="F128" i="98"/>
  <c r="G128" i="98" s="1"/>
  <c r="H128" i="98" s="1"/>
  <c r="I128" i="98" s="1"/>
  <c r="J128" i="98" s="1"/>
  <c r="K128" i="98" s="1"/>
  <c r="L128" i="98" s="1"/>
  <c r="M128" i="98" s="1"/>
  <c r="F47" i="98"/>
  <c r="H118" i="98"/>
  <c r="J42" i="98"/>
  <c r="H42" i="98"/>
  <c r="F42" i="98"/>
  <c r="F63" i="98"/>
  <c r="G63" i="98" s="1"/>
  <c r="H63" i="98" s="1"/>
  <c r="I63" i="98" s="1"/>
  <c r="J63" i="98" s="1"/>
  <c r="K63" i="98" s="1"/>
  <c r="L63" i="98" s="1"/>
  <c r="M63" i="98" s="1"/>
  <c r="N63" i="98" s="1"/>
  <c r="O63" i="98" s="1"/>
  <c r="F7" i="98"/>
  <c r="H7" i="98"/>
  <c r="E86" i="98"/>
  <c r="F86" i="98" s="1"/>
  <c r="G86" i="98" s="1"/>
  <c r="F21" i="98"/>
  <c r="J21" i="98"/>
  <c r="AC37" i="98"/>
  <c r="W37" i="98"/>
  <c r="J7" i="98"/>
  <c r="E82" i="98"/>
  <c r="F82" i="98" s="1"/>
  <c r="G82" i="98" s="1"/>
  <c r="F15" i="98"/>
  <c r="J19" i="98"/>
  <c r="U9" i="98"/>
  <c r="W10" i="98"/>
  <c r="S12" i="98"/>
  <c r="U13" i="98"/>
  <c r="W14" i="98"/>
  <c r="AC29" i="98"/>
  <c r="AA31" i="98"/>
  <c r="AA35" i="98"/>
  <c r="U37" i="98"/>
  <c r="W40" i="98"/>
  <c r="S43" i="98"/>
  <c r="AB44" i="98"/>
  <c r="U44" i="98"/>
  <c r="S44" i="98"/>
  <c r="AA49" i="98"/>
  <c r="U51" i="98"/>
  <c r="I59" i="98"/>
  <c r="J59" i="98" s="1"/>
  <c r="AC49" i="98"/>
  <c r="W49" i="98"/>
  <c r="K150" i="98"/>
  <c r="W9" i="98"/>
  <c r="S11" i="98"/>
  <c r="U12" i="98"/>
  <c r="W13" i="98"/>
  <c r="W23" i="98"/>
  <c r="S32" i="98"/>
  <c r="S36" i="98"/>
  <c r="AB43" i="98"/>
  <c r="U43" i="98"/>
  <c r="AA45" i="98"/>
  <c r="S45" i="98"/>
  <c r="AA46" i="98"/>
  <c r="S46" i="98"/>
  <c r="S10" i="98"/>
  <c r="U11" i="98"/>
  <c r="W12" i="98"/>
  <c r="S14" i="98"/>
  <c r="AC43" i="98"/>
  <c r="W43" i="98"/>
  <c r="J31" i="98"/>
  <c r="H31" i="98"/>
  <c r="J35" i="98"/>
  <c r="H35" i="98"/>
  <c r="S9" i="98"/>
  <c r="U10" i="98"/>
  <c r="W11" i="98"/>
  <c r="S13" i="98"/>
  <c r="U14" i="98"/>
  <c r="AA37" i="98"/>
  <c r="S37" i="98"/>
  <c r="E90" i="98"/>
  <c r="E120" i="98"/>
  <c r="F120" i="98" s="1"/>
  <c r="G120" i="98" s="1"/>
  <c r="H120" i="98" s="1"/>
  <c r="I120" i="98" s="1"/>
  <c r="J120" i="98" s="1"/>
  <c r="K120" i="98" s="1"/>
  <c r="L120" i="98" s="1"/>
  <c r="M120" i="98" s="1"/>
  <c r="U49" i="98"/>
  <c r="W51" i="98"/>
  <c r="K149" i="98"/>
  <c r="S30" i="98"/>
  <c r="W32" i="98"/>
  <c r="S34" i="98"/>
  <c r="W36" i="98"/>
  <c r="U45" i="98"/>
  <c r="G59" i="98"/>
  <c r="H59" i="98" s="1"/>
  <c r="K146" i="98"/>
  <c r="S23" i="98"/>
  <c r="S29" i="98"/>
  <c r="U30" i="98"/>
  <c r="S33" i="98"/>
  <c r="U34" i="98"/>
  <c r="S38" i="98"/>
  <c r="S39" i="98"/>
  <c r="S40" i="98"/>
  <c r="U46" i="98"/>
  <c r="S51" i="98"/>
  <c r="E59" i="96"/>
  <c r="F59" i="96" s="1"/>
  <c r="F63" i="96"/>
  <c r="G63" i="96" s="1"/>
  <c r="H63" i="96" s="1"/>
  <c r="I63" i="96" s="1"/>
  <c r="J63" i="96" s="1"/>
  <c r="K63" i="96" s="1"/>
  <c r="L63" i="96" s="1"/>
  <c r="M63" i="96" s="1"/>
  <c r="N63" i="96" s="1"/>
  <c r="O63" i="96" s="1"/>
  <c r="F7" i="96"/>
  <c r="H7" i="96"/>
  <c r="E82" i="96"/>
  <c r="F82" i="96" s="1"/>
  <c r="G82" i="96" s="1"/>
  <c r="H15" i="96"/>
  <c r="H18" i="96"/>
  <c r="F84" i="96"/>
  <c r="G84" i="96" s="1"/>
  <c r="J19" i="96"/>
  <c r="E86" i="96"/>
  <c r="F86" i="96" s="1"/>
  <c r="G86" i="96" s="1"/>
  <c r="F21" i="96"/>
  <c r="H21" i="96"/>
  <c r="U37" i="96"/>
  <c r="AB37" i="96"/>
  <c r="AB42" i="96"/>
  <c r="U42" i="96"/>
  <c r="E90" i="96"/>
  <c r="U10" i="96"/>
  <c r="AA13" i="96"/>
  <c r="U14" i="96"/>
  <c r="S29" i="96"/>
  <c r="S32" i="96"/>
  <c r="S36" i="96"/>
  <c r="AC39" i="96"/>
  <c r="W39" i="96"/>
  <c r="S43" i="96"/>
  <c r="AB44" i="96"/>
  <c r="U44" i="96"/>
  <c r="AB45" i="96"/>
  <c r="U45" i="96"/>
  <c r="AB46" i="96"/>
  <c r="U46" i="96"/>
  <c r="AA47" i="96"/>
  <c r="S47" i="96"/>
  <c r="I59" i="96"/>
  <c r="J59" i="96" s="1"/>
  <c r="W11" i="96"/>
  <c r="AA8" i="96"/>
  <c r="U9" i="96"/>
  <c r="W10" i="96"/>
  <c r="S12" i="96"/>
  <c r="U13" i="96"/>
  <c r="W14" i="96"/>
  <c r="W23" i="96"/>
  <c r="U29" i="96"/>
  <c r="AB30" i="96"/>
  <c r="W31" i="96"/>
  <c r="AA33" i="96"/>
  <c r="AB34" i="96"/>
  <c r="W35" i="96"/>
  <c r="S37" i="96"/>
  <c r="AC40" i="96"/>
  <c r="W40" i="96"/>
  <c r="U40" i="96"/>
  <c r="F42" i="96"/>
  <c r="AB43" i="96"/>
  <c r="U43" i="96"/>
  <c r="J47" i="96"/>
  <c r="H47" i="96"/>
  <c r="E128" i="96"/>
  <c r="F128" i="96" s="1"/>
  <c r="G128" i="96" s="1"/>
  <c r="H128" i="96" s="1"/>
  <c r="I128" i="96" s="1"/>
  <c r="J128" i="96" s="1"/>
  <c r="K128" i="96" s="1"/>
  <c r="L128" i="96" s="1"/>
  <c r="M128" i="96" s="1"/>
  <c r="AC49" i="96"/>
  <c r="W49" i="96"/>
  <c r="S9" i="96"/>
  <c r="AB8" i="96"/>
  <c r="W9" i="96"/>
  <c r="S11" i="96"/>
  <c r="U12" i="96"/>
  <c r="W13" i="96"/>
  <c r="W29" i="96"/>
  <c r="J43" i="96"/>
  <c r="E120" i="96"/>
  <c r="F120" i="96" s="1"/>
  <c r="G120" i="96" s="1"/>
  <c r="H120" i="96" s="1"/>
  <c r="I120" i="96" s="1"/>
  <c r="J120" i="96" s="1"/>
  <c r="K120" i="96" s="1"/>
  <c r="L120" i="96" s="1"/>
  <c r="M120" i="96" s="1"/>
  <c r="H31" i="96"/>
  <c r="F31" i="96"/>
  <c r="H35" i="96"/>
  <c r="F35" i="96"/>
  <c r="S10" i="96"/>
  <c r="U11" i="96"/>
  <c r="W12" i="96"/>
  <c r="S14" i="96"/>
  <c r="AA30" i="96"/>
  <c r="S30" i="96"/>
  <c r="J37" i="96"/>
  <c r="AC38" i="96"/>
  <c r="W38" i="96"/>
  <c r="H118" i="96"/>
  <c r="J42" i="96"/>
  <c r="AA46" i="96"/>
  <c r="S46" i="96"/>
  <c r="K148" i="96"/>
  <c r="W51" i="96"/>
  <c r="K149" i="96"/>
  <c r="U32" i="96"/>
  <c r="W33" i="96"/>
  <c r="U36" i="96"/>
  <c r="G59" i="96"/>
  <c r="H59" i="96" s="1"/>
  <c r="K146" i="96"/>
  <c r="W32" i="96"/>
  <c r="S34" i="96"/>
  <c r="W36" i="96"/>
  <c r="W44" i="96"/>
  <c r="W45" i="96"/>
  <c r="S51" i="96"/>
  <c r="U45" i="95"/>
  <c r="W29" i="95"/>
  <c r="E86" i="95"/>
  <c r="F86" i="95" s="1"/>
  <c r="G86" i="95" s="1"/>
  <c r="H21" i="95"/>
  <c r="AB21" i="95" s="1"/>
  <c r="J43" i="95"/>
  <c r="AC43" i="95" s="1"/>
  <c r="E120" i="95"/>
  <c r="F120" i="95" s="1"/>
  <c r="G120" i="95" s="1"/>
  <c r="H120" i="95" s="1"/>
  <c r="I120" i="95" s="1"/>
  <c r="J120" i="95" s="1"/>
  <c r="K120" i="95" s="1"/>
  <c r="L120" i="95" s="1"/>
  <c r="M120" i="95" s="1"/>
  <c r="H43" i="95"/>
  <c r="AB43" i="95" s="1"/>
  <c r="F43" i="95"/>
  <c r="AA43" i="95" s="1"/>
  <c r="AA44" i="95"/>
  <c r="E92" i="95"/>
  <c r="I92" i="95"/>
  <c r="M92" i="95"/>
  <c r="W30" i="95"/>
  <c r="AA38" i="95"/>
  <c r="F92" i="95"/>
  <c r="J92" i="95"/>
  <c r="U29" i="95"/>
  <c r="AB39" i="95"/>
  <c r="G92" i="95"/>
  <c r="E59" i="95"/>
  <c r="F59" i="95" s="1"/>
  <c r="R52" i="95"/>
  <c r="E128" i="94"/>
  <c r="F128" i="94" s="1"/>
  <c r="G128" i="94" s="1"/>
  <c r="H128" i="94" s="1"/>
  <c r="I128" i="94" s="1"/>
  <c r="J128" i="94" s="1"/>
  <c r="K128" i="94" s="1"/>
  <c r="L128" i="94" s="1"/>
  <c r="M128" i="94" s="1"/>
  <c r="F47" i="94"/>
  <c r="AA47" i="94" s="1"/>
  <c r="J47" i="94"/>
  <c r="H47" i="94"/>
  <c r="E120" i="94"/>
  <c r="F120" i="94" s="1"/>
  <c r="G120" i="94" s="1"/>
  <c r="H120" i="94" s="1"/>
  <c r="I120" i="94" s="1"/>
  <c r="J120" i="94" s="1"/>
  <c r="K120" i="94" s="1"/>
  <c r="L120" i="94" s="1"/>
  <c r="M120" i="94" s="1"/>
  <c r="J43" i="94"/>
  <c r="AC43" i="94" s="1"/>
  <c r="H43" i="94"/>
  <c r="AB43" i="94" s="1"/>
  <c r="F43" i="94"/>
  <c r="AA43" i="94" s="1"/>
  <c r="U40" i="94"/>
  <c r="AA23" i="94"/>
  <c r="E86" i="94"/>
  <c r="F86" i="94" s="1"/>
  <c r="G86" i="94" s="1"/>
  <c r="J21" i="94"/>
  <c r="W21" i="94" s="1"/>
  <c r="F21" i="94"/>
  <c r="AA21" i="94" s="1"/>
  <c r="H21" i="94"/>
  <c r="AB21" i="94" s="1"/>
  <c r="J19" i="94"/>
  <c r="AC19" i="94" s="1"/>
  <c r="J15" i="94"/>
  <c r="AC15" i="94" s="1"/>
  <c r="F18" i="94"/>
  <c r="AA18" i="94" s="1"/>
  <c r="H18" i="94"/>
  <c r="AB18" i="94" s="1"/>
  <c r="F15" i="94"/>
  <c r="AA15" i="94" s="1"/>
  <c r="H17" i="94"/>
  <c r="AB17" i="94" s="1"/>
  <c r="J18" i="94"/>
  <c r="AC18" i="94" s="1"/>
  <c r="S26" i="95"/>
  <c r="U17" i="95"/>
  <c r="H7" i="95"/>
  <c r="W42" i="95"/>
  <c r="W10" i="95"/>
  <c r="U13" i="95"/>
  <c r="W14" i="95"/>
  <c r="AC15" i="95"/>
  <c r="W19" i="95"/>
  <c r="J21" i="95"/>
  <c r="W23" i="95"/>
  <c r="U32" i="95"/>
  <c r="U36" i="95"/>
  <c r="AA37" i="95"/>
  <c r="S37" i="95"/>
  <c r="J31" i="95"/>
  <c r="H31" i="95"/>
  <c r="J35" i="95"/>
  <c r="H35" i="95"/>
  <c r="U9" i="95"/>
  <c r="AC18" i="95"/>
  <c r="AB23" i="95"/>
  <c r="S32" i="95"/>
  <c r="S39" i="95"/>
  <c r="AB49" i="95"/>
  <c r="H42" i="95"/>
  <c r="H118" i="95"/>
  <c r="F42" i="95"/>
  <c r="AA49" i="95"/>
  <c r="S49" i="95"/>
  <c r="W9" i="95"/>
  <c r="S11" i="95"/>
  <c r="I7" i="95"/>
  <c r="J7" i="95" s="1"/>
  <c r="AC8" i="95"/>
  <c r="S10" i="95"/>
  <c r="U11" i="95"/>
  <c r="W12" i="95"/>
  <c r="S14" i="95"/>
  <c r="S15" i="95"/>
  <c r="S18" i="95"/>
  <c r="AA36" i="95"/>
  <c r="AB37" i="95"/>
  <c r="U37" i="95"/>
  <c r="W37" i="95"/>
  <c r="E90" i="95"/>
  <c r="S12" i="95"/>
  <c r="AC46" i="95"/>
  <c r="W46" i="95"/>
  <c r="U12" i="95"/>
  <c r="W13" i="95"/>
  <c r="F7" i="95"/>
  <c r="S9" i="95"/>
  <c r="U10" i="95"/>
  <c r="W11" i="95"/>
  <c r="S13" i="95"/>
  <c r="U14" i="95"/>
  <c r="U15" i="95"/>
  <c r="U18" i="95"/>
  <c r="F21" i="95"/>
  <c r="S23" i="95"/>
  <c r="AC47" i="95"/>
  <c r="W47" i="95"/>
  <c r="W40" i="95"/>
  <c r="U44" i="95"/>
  <c r="W45" i="95"/>
  <c r="W49" i="95"/>
  <c r="K149" i="95"/>
  <c r="U26" i="95"/>
  <c r="S30" i="95"/>
  <c r="W32" i="95"/>
  <c r="S34" i="95"/>
  <c r="W36" i="95"/>
  <c r="U38" i="95"/>
  <c r="W39" i="95"/>
  <c r="U43" i="95"/>
  <c r="W44" i="95"/>
  <c r="S51" i="95"/>
  <c r="T52" i="95"/>
  <c r="K146" i="95"/>
  <c r="S29" i="95"/>
  <c r="U30" i="95"/>
  <c r="S33" i="95"/>
  <c r="U34" i="95"/>
  <c r="W38" i="95"/>
  <c r="S40" i="95"/>
  <c r="W43" i="95"/>
  <c r="S45" i="95"/>
  <c r="S46" i="95"/>
  <c r="S47" i="95"/>
  <c r="U51" i="95"/>
  <c r="AA44" i="94"/>
  <c r="U45" i="94"/>
  <c r="AA31" i="94"/>
  <c r="AA35" i="94"/>
  <c r="AC47" i="94"/>
  <c r="W47" i="94"/>
  <c r="H42" i="94"/>
  <c r="H118" i="94"/>
  <c r="F42" i="94"/>
  <c r="AA49" i="94"/>
  <c r="S49" i="94"/>
  <c r="AC21" i="94"/>
  <c r="AC8" i="94"/>
  <c r="S10" i="94"/>
  <c r="U11" i="94"/>
  <c r="W12" i="94"/>
  <c r="S14" i="94"/>
  <c r="S15" i="94"/>
  <c r="S18" i="94"/>
  <c r="W30" i="94"/>
  <c r="W34" i="94"/>
  <c r="AC46" i="94"/>
  <c r="W46" i="94"/>
  <c r="W51" i="94"/>
  <c r="E63" i="94"/>
  <c r="W9" i="94"/>
  <c r="W19" i="94"/>
  <c r="S9" i="94"/>
  <c r="U10" i="94"/>
  <c r="W11" i="94"/>
  <c r="S13" i="94"/>
  <c r="U14" i="94"/>
  <c r="U15" i="94"/>
  <c r="U18" i="94"/>
  <c r="AB23" i="94"/>
  <c r="AA37" i="94"/>
  <c r="S37" i="94"/>
  <c r="J42" i="94"/>
  <c r="J31" i="94"/>
  <c r="H31" i="94"/>
  <c r="J35" i="94"/>
  <c r="H35" i="94"/>
  <c r="S11" i="94"/>
  <c r="U12" i="94"/>
  <c r="W13" i="94"/>
  <c r="U9" i="94"/>
  <c r="W10" i="94"/>
  <c r="S12" i="94"/>
  <c r="U13" i="94"/>
  <c r="W14" i="94"/>
  <c r="U17" i="94"/>
  <c r="W18" i="94"/>
  <c r="U21" i="94"/>
  <c r="AB37" i="94"/>
  <c r="U37" i="94"/>
  <c r="E90" i="94"/>
  <c r="S38" i="94"/>
  <c r="U39" i="94"/>
  <c r="W40" i="94"/>
  <c r="S43" i="94"/>
  <c r="U44" i="94"/>
  <c r="W45" i="94"/>
  <c r="W49" i="94"/>
  <c r="K149" i="94"/>
  <c r="U26" i="94"/>
  <c r="S30" i="94"/>
  <c r="W32" i="94"/>
  <c r="S34" i="94"/>
  <c r="W36" i="94"/>
  <c r="U38" i="94"/>
  <c r="W39" i="94"/>
  <c r="U43" i="94"/>
  <c r="W44" i="94"/>
  <c r="S51" i="94"/>
  <c r="T52" i="94"/>
  <c r="K146" i="94"/>
  <c r="W23" i="94"/>
  <c r="S29" i="94"/>
  <c r="U30" i="94"/>
  <c r="S33" i="94"/>
  <c r="U34" i="94"/>
  <c r="W38" i="94"/>
  <c r="S40" i="94"/>
  <c r="S45" i="94"/>
  <c r="S46" i="94"/>
  <c r="U51" i="94"/>
  <c r="AC41" i="90"/>
  <c r="W41" i="90"/>
  <c r="J35" i="90"/>
  <c r="AC35" i="90" s="1"/>
  <c r="F44" i="90"/>
  <c r="AA44" i="90" s="1"/>
  <c r="F15" i="90"/>
  <c r="AA15" i="90" s="1"/>
  <c r="H31" i="90"/>
  <c r="U31" i="90" s="1"/>
  <c r="J44" i="90"/>
  <c r="AC44" i="90" s="1"/>
  <c r="J31" i="90"/>
  <c r="AC31" i="90" s="1"/>
  <c r="S26" i="90"/>
  <c r="F34" i="90"/>
  <c r="AA34" i="90" s="1"/>
  <c r="U26" i="90"/>
  <c r="H34" i="90"/>
  <c r="AB34" i="90" s="1"/>
  <c r="W26" i="90"/>
  <c r="F33" i="90"/>
  <c r="AA33" i="90" s="1"/>
  <c r="F18" i="90"/>
  <c r="H18" i="90"/>
  <c r="J18" i="90"/>
  <c r="F32" i="90"/>
  <c r="AA32" i="90" s="1"/>
  <c r="H45" i="90"/>
  <c r="AB45" i="90" s="1"/>
  <c r="AA50" i="90"/>
  <c r="F12" i="90"/>
  <c r="AA12" i="90" s="1"/>
  <c r="J45" i="90"/>
  <c r="AC45" i="90" s="1"/>
  <c r="H17" i="90"/>
  <c r="J13" i="90"/>
  <c r="AC13" i="90" s="1"/>
  <c r="F21" i="90"/>
  <c r="S21" i="90" s="1"/>
  <c r="F47" i="90"/>
  <c r="AA47" i="90" s="1"/>
  <c r="J47" i="90"/>
  <c r="AC47" i="90" s="1"/>
  <c r="E128" i="90"/>
  <c r="F128" i="90" s="1"/>
  <c r="G128" i="90" s="1"/>
  <c r="H128" i="90" s="1"/>
  <c r="I128" i="90" s="1"/>
  <c r="J128" i="90" s="1"/>
  <c r="K128" i="90" s="1"/>
  <c r="L128" i="90" s="1"/>
  <c r="M128" i="90" s="1"/>
  <c r="H32" i="90"/>
  <c r="AB32" i="90" s="1"/>
  <c r="J43" i="90"/>
  <c r="AC43" i="90" s="1"/>
  <c r="F9" i="90"/>
  <c r="AA9" i="90" s="1"/>
  <c r="F14" i="90"/>
  <c r="AA14" i="90" s="1"/>
  <c r="H9" i="90"/>
  <c r="AB9" i="90" s="1"/>
  <c r="H14" i="90"/>
  <c r="AB14" i="90" s="1"/>
  <c r="F43" i="90"/>
  <c r="AA43" i="90" s="1"/>
  <c r="H43" i="90"/>
  <c r="U43" i="90" s="1"/>
  <c r="J51" i="90"/>
  <c r="AC51" i="90" s="1"/>
  <c r="F40" i="86"/>
  <c r="S40" i="86" s="1"/>
  <c r="H15" i="90"/>
  <c r="AB15" i="90" s="1"/>
  <c r="W25" i="90"/>
  <c r="H33" i="90"/>
  <c r="AB33" i="90" s="1"/>
  <c r="J40" i="86"/>
  <c r="AC40" i="86" s="1"/>
  <c r="B3" i="90"/>
  <c r="S8" i="90"/>
  <c r="J15" i="90"/>
  <c r="AC15" i="90" s="1"/>
  <c r="W23" i="90"/>
  <c r="W31" i="90"/>
  <c r="F51" i="90"/>
  <c r="AA51" i="90" s="1"/>
  <c r="E59" i="90"/>
  <c r="F59" i="90" s="1"/>
  <c r="W38" i="90"/>
  <c r="K148" i="90"/>
  <c r="H40" i="86"/>
  <c r="U40" i="86" s="1"/>
  <c r="AC8" i="90"/>
  <c r="AA30" i="90"/>
  <c r="U50" i="90"/>
  <c r="I59" i="90"/>
  <c r="J59" i="90" s="1"/>
  <c r="U8" i="90"/>
  <c r="AA29" i="90"/>
  <c r="W32" i="90"/>
  <c r="S37" i="90"/>
  <c r="G59" i="90"/>
  <c r="H59" i="90" s="1"/>
  <c r="AA21" i="90"/>
  <c r="S25" i="90"/>
  <c r="AB29" i="90"/>
  <c r="W35" i="90"/>
  <c r="K150" i="90"/>
  <c r="D127" i="92"/>
  <c r="F44" i="92" s="1"/>
  <c r="S44" i="92" s="1"/>
  <c r="F44" i="91"/>
  <c r="AA44" i="91" s="1"/>
  <c r="J44" i="91"/>
  <c r="AC44" i="91" s="1"/>
  <c r="H44" i="91"/>
  <c r="AB44" i="91" s="1"/>
  <c r="F49" i="90"/>
  <c r="H49" i="90"/>
  <c r="AB49" i="90" s="1"/>
  <c r="O5" i="89"/>
  <c r="O17" i="89" s="1"/>
  <c r="H40" i="92"/>
  <c r="AB40" i="92" s="1"/>
  <c r="J40" i="92"/>
  <c r="AC40" i="92" s="1"/>
  <c r="J40" i="91"/>
  <c r="AC40" i="91" s="1"/>
  <c r="F40" i="91"/>
  <c r="AA40" i="91" s="1"/>
  <c r="E119" i="92"/>
  <c r="F119" i="92" s="1"/>
  <c r="G119" i="92" s="1"/>
  <c r="H119" i="92" s="1"/>
  <c r="I119" i="92" s="1"/>
  <c r="J119" i="92" s="1"/>
  <c r="K119" i="92" s="1"/>
  <c r="L119" i="92" s="1"/>
  <c r="M119" i="92" s="1"/>
  <c r="F40" i="92"/>
  <c r="AA40" i="92" s="1"/>
  <c r="E77" i="92"/>
  <c r="F77" i="92" s="1"/>
  <c r="G77" i="92" s="1"/>
  <c r="J15" i="92"/>
  <c r="H15" i="92"/>
  <c r="F15" i="92"/>
  <c r="E81" i="92"/>
  <c r="F81" i="92" s="1"/>
  <c r="G81" i="92" s="1"/>
  <c r="J19" i="92"/>
  <c r="F19" i="92"/>
  <c r="J37" i="92"/>
  <c r="G113" i="92"/>
  <c r="F79" i="92"/>
  <c r="G79" i="92" s="1"/>
  <c r="J17" i="92"/>
  <c r="H17" i="92"/>
  <c r="F17" i="92"/>
  <c r="H19" i="92"/>
  <c r="E85" i="92"/>
  <c r="AC8" i="92"/>
  <c r="S10" i="92"/>
  <c r="U11" i="92"/>
  <c r="W12" i="92"/>
  <c r="S14" i="92"/>
  <c r="U21" i="92"/>
  <c r="AC25" i="92"/>
  <c r="W25" i="92"/>
  <c r="AC26" i="92"/>
  <c r="AC27" i="92"/>
  <c r="AC31" i="92"/>
  <c r="AB33" i="92"/>
  <c r="AC38" i="92"/>
  <c r="W38" i="92"/>
  <c r="F42" i="92"/>
  <c r="K145" i="92"/>
  <c r="S9" i="92"/>
  <c r="U10" i="92"/>
  <c r="W11" i="92"/>
  <c r="S13" i="92"/>
  <c r="U14" i="92"/>
  <c r="W21" i="92"/>
  <c r="AA25" i="92"/>
  <c r="AC28" i="92"/>
  <c r="AA29" i="92"/>
  <c r="W32" i="92"/>
  <c r="U34" i="92"/>
  <c r="U39" i="92"/>
  <c r="W46" i="92"/>
  <c r="AA27" i="92"/>
  <c r="S27" i="92"/>
  <c r="AA31" i="92"/>
  <c r="S31" i="92"/>
  <c r="U9" i="92"/>
  <c r="W10" i="92"/>
  <c r="S12" i="92"/>
  <c r="U13" i="92"/>
  <c r="W14" i="92"/>
  <c r="AB25" i="92"/>
  <c r="AA26" i="92"/>
  <c r="AB29" i="92"/>
  <c r="AA30" i="92"/>
  <c r="F37" i="92"/>
  <c r="H42" i="92"/>
  <c r="E123" i="92"/>
  <c r="F123" i="92" s="1"/>
  <c r="G123" i="92" s="1"/>
  <c r="H123" i="92" s="1"/>
  <c r="I123" i="92" s="1"/>
  <c r="J123" i="92" s="1"/>
  <c r="K123" i="92" s="1"/>
  <c r="L123" i="92" s="1"/>
  <c r="M123" i="92" s="1"/>
  <c r="K143" i="92"/>
  <c r="W9" i="92"/>
  <c r="S11" i="92"/>
  <c r="U12" i="92"/>
  <c r="W13" i="92"/>
  <c r="S21" i="92"/>
  <c r="AC33" i="92"/>
  <c r="W33" i="92"/>
  <c r="AB38" i="92"/>
  <c r="U38" i="92"/>
  <c r="AC42" i="92"/>
  <c r="W42" i="92"/>
  <c r="AA43" i="92"/>
  <c r="S43" i="92"/>
  <c r="W34" i="92"/>
  <c r="S36" i="92"/>
  <c r="W39" i="92"/>
  <c r="W45" i="92"/>
  <c r="K144" i="92"/>
  <c r="S32" i="92"/>
  <c r="S35" i="92"/>
  <c r="U36" i="92"/>
  <c r="S41" i="92"/>
  <c r="U43" i="92"/>
  <c r="S46" i="92"/>
  <c r="T47" i="92"/>
  <c r="U28" i="92"/>
  <c r="W29" i="92"/>
  <c r="U32" i="92"/>
  <c r="S34" i="92"/>
  <c r="U35" i="92"/>
  <c r="W36" i="92"/>
  <c r="S39" i="92"/>
  <c r="U41" i="92"/>
  <c r="W43" i="92"/>
  <c r="S45" i="92"/>
  <c r="U46" i="92"/>
  <c r="F79" i="91"/>
  <c r="G79" i="91" s="1"/>
  <c r="H17" i="91"/>
  <c r="F17" i="91"/>
  <c r="J17" i="91"/>
  <c r="E77" i="91"/>
  <c r="F77" i="91" s="1"/>
  <c r="G77" i="91" s="1"/>
  <c r="J15" i="91"/>
  <c r="AB42" i="91"/>
  <c r="U42" i="91"/>
  <c r="U33" i="91"/>
  <c r="AB33" i="91"/>
  <c r="E81" i="91"/>
  <c r="F81" i="91" s="1"/>
  <c r="G81" i="91" s="1"/>
  <c r="E85" i="91"/>
  <c r="F23" i="91" s="1"/>
  <c r="S8" i="91"/>
  <c r="W9" i="91"/>
  <c r="S11" i="91"/>
  <c r="U12" i="91"/>
  <c r="W13" i="91"/>
  <c r="S21" i="91"/>
  <c r="S25" i="91"/>
  <c r="U27" i="91"/>
  <c r="AB28" i="91"/>
  <c r="U30" i="91"/>
  <c r="S31" i="91"/>
  <c r="S33" i="91"/>
  <c r="W36" i="91"/>
  <c r="S10" i="91"/>
  <c r="U11" i="91"/>
  <c r="W12" i="91"/>
  <c r="S14" i="91"/>
  <c r="U21" i="91"/>
  <c r="U25" i="91"/>
  <c r="AC25" i="91"/>
  <c r="AA26" i="91"/>
  <c r="AA29" i="91"/>
  <c r="AC31" i="91"/>
  <c r="S34" i="91"/>
  <c r="U35" i="91"/>
  <c r="S9" i="91"/>
  <c r="U10" i="91"/>
  <c r="W11" i="91"/>
  <c r="S13" i="91"/>
  <c r="U14" i="91"/>
  <c r="W21" i="91"/>
  <c r="AC33" i="91"/>
  <c r="W33" i="91"/>
  <c r="E113" i="91"/>
  <c r="F42" i="91"/>
  <c r="J42" i="91"/>
  <c r="AA43" i="91"/>
  <c r="S43" i="91"/>
  <c r="U45" i="91"/>
  <c r="U9" i="91"/>
  <c r="W10" i="91"/>
  <c r="S12" i="91"/>
  <c r="U13" i="91"/>
  <c r="W14" i="91"/>
  <c r="J38" i="91"/>
  <c r="H38" i="91"/>
  <c r="AB41" i="91"/>
  <c r="U41" i="91"/>
  <c r="E115" i="91"/>
  <c r="F115" i="91" s="1"/>
  <c r="G115" i="91" s="1"/>
  <c r="H115" i="91" s="1"/>
  <c r="I115" i="91" s="1"/>
  <c r="J115" i="91" s="1"/>
  <c r="K115" i="91" s="1"/>
  <c r="L115" i="91" s="1"/>
  <c r="M115" i="91" s="1"/>
  <c r="E123" i="91"/>
  <c r="F123" i="91" s="1"/>
  <c r="G123" i="91" s="1"/>
  <c r="H123" i="91" s="1"/>
  <c r="I123" i="91" s="1"/>
  <c r="J123" i="91" s="1"/>
  <c r="K123" i="91" s="1"/>
  <c r="L123" i="91" s="1"/>
  <c r="M123" i="91" s="1"/>
  <c r="U34" i="91"/>
  <c r="W35" i="91"/>
  <c r="S39" i="91"/>
  <c r="U40" i="91"/>
  <c r="W45" i="91"/>
  <c r="K144" i="91"/>
  <c r="S36" i="91"/>
  <c r="S38" i="91"/>
  <c r="U39" i="91"/>
  <c r="W41" i="91"/>
  <c r="U43" i="91"/>
  <c r="S46" i="91"/>
  <c r="T47" i="91"/>
  <c r="K141" i="91"/>
  <c r="W26" i="91"/>
  <c r="S28" i="91"/>
  <c r="U29" i="91"/>
  <c r="W30" i="91"/>
  <c r="S32" i="91"/>
  <c r="S35" i="91"/>
  <c r="U36" i="91"/>
  <c r="W39" i="91"/>
  <c r="W43" i="91"/>
  <c r="S45" i="91"/>
  <c r="U46" i="91"/>
  <c r="H44" i="90"/>
  <c r="AB44" i="90" s="1"/>
  <c r="W44" i="90"/>
  <c r="S32" i="90"/>
  <c r="AA48" i="90"/>
  <c r="S48" i="90"/>
  <c r="H118" i="90"/>
  <c r="J42" i="90"/>
  <c r="H42" i="90"/>
  <c r="AC49" i="90"/>
  <c r="W49" i="90"/>
  <c r="W9" i="90"/>
  <c r="W30" i="90"/>
  <c r="S34" i="90"/>
  <c r="S10" i="90"/>
  <c r="U11" i="90"/>
  <c r="W12" i="90"/>
  <c r="S15" i="90"/>
  <c r="AC36" i="90"/>
  <c r="AC39" i="90"/>
  <c r="AB12" i="90"/>
  <c r="W13" i="90"/>
  <c r="U37" i="90"/>
  <c r="AA46" i="90"/>
  <c r="S46" i="90"/>
  <c r="AC37" i="90"/>
  <c r="W37" i="90"/>
  <c r="AB38" i="90"/>
  <c r="S9" i="90"/>
  <c r="U10" i="90"/>
  <c r="W11" i="90"/>
  <c r="S13" i="90"/>
  <c r="H21" i="90"/>
  <c r="AA23" i="90"/>
  <c r="AB30" i="90"/>
  <c r="AB31" i="90"/>
  <c r="AA31" i="90"/>
  <c r="S31" i="90"/>
  <c r="AA35" i="90"/>
  <c r="S35" i="90"/>
  <c r="S11" i="90"/>
  <c r="S33" i="90"/>
  <c r="AB35" i="90"/>
  <c r="W10" i="90"/>
  <c r="S12" i="90"/>
  <c r="U13" i="90"/>
  <c r="W14" i="90"/>
  <c r="W15" i="90"/>
  <c r="J19" i="90"/>
  <c r="J21" i="90"/>
  <c r="F42" i="90"/>
  <c r="H25" i="90"/>
  <c r="F90" i="90"/>
  <c r="G90" i="90" s="1"/>
  <c r="S40" i="90"/>
  <c r="S45" i="90"/>
  <c r="W50" i="90"/>
  <c r="K149" i="90"/>
  <c r="W34" i="90"/>
  <c r="S36" i="90"/>
  <c r="S39" i="90"/>
  <c r="U40" i="90"/>
  <c r="U45" i="90"/>
  <c r="U46" i="90"/>
  <c r="U47" i="90"/>
  <c r="U48" i="90"/>
  <c r="T52" i="90"/>
  <c r="K146" i="90"/>
  <c r="U23" i="90"/>
  <c r="W29" i="90"/>
  <c r="U32" i="90"/>
  <c r="W33" i="90"/>
  <c r="U36" i="90"/>
  <c r="S38" i="90"/>
  <c r="U39" i="90"/>
  <c r="W40" i="90"/>
  <c r="W45" i="90"/>
  <c r="W46" i="90"/>
  <c r="W47" i="90"/>
  <c r="W48" i="90"/>
  <c r="U51" i="90"/>
  <c r="U8" i="81"/>
  <c r="V8" i="81" s="1"/>
  <c r="E54" i="88"/>
  <c r="F54" i="88" s="1"/>
  <c r="R47" i="88"/>
  <c r="S33" i="88"/>
  <c r="AC19" i="88"/>
  <c r="W19" i="88"/>
  <c r="AA23" i="88"/>
  <c r="S23" i="88"/>
  <c r="U10" i="88"/>
  <c r="W11" i="88"/>
  <c r="S13" i="88"/>
  <c r="U14" i="88"/>
  <c r="S15" i="88"/>
  <c r="S17" i="88"/>
  <c r="S19" i="88"/>
  <c r="W21" i="88"/>
  <c r="W23" i="88"/>
  <c r="AB27" i="88"/>
  <c r="AC28" i="88"/>
  <c r="S30" i="88"/>
  <c r="AB33" i="88"/>
  <c r="U33" i="88"/>
  <c r="J37" i="88"/>
  <c r="G113" i="88"/>
  <c r="AB38" i="88"/>
  <c r="U38" i="88"/>
  <c r="S38" i="88"/>
  <c r="S9" i="88"/>
  <c r="AA8" i="88"/>
  <c r="U9" i="88"/>
  <c r="W10" i="88"/>
  <c r="S12" i="88"/>
  <c r="U13" i="88"/>
  <c r="W14" i="88"/>
  <c r="U15" i="88"/>
  <c r="U17" i="88"/>
  <c r="U19" i="88"/>
  <c r="AB25" i="88"/>
  <c r="AC38" i="88"/>
  <c r="W38" i="88"/>
  <c r="AB42" i="88"/>
  <c r="U42" i="88"/>
  <c r="AB8" i="88"/>
  <c r="W9" i="88"/>
  <c r="S11" i="88"/>
  <c r="U12" i="88"/>
  <c r="W13" i="88"/>
  <c r="W15" i="88"/>
  <c r="W17" i="88"/>
  <c r="S21" i="88"/>
  <c r="AB23" i="88"/>
  <c r="U34" i="88"/>
  <c r="U39" i="88"/>
  <c r="F42" i="88"/>
  <c r="J42" i="88"/>
  <c r="E123" i="88"/>
  <c r="F123" i="88" s="1"/>
  <c r="G123" i="88" s="1"/>
  <c r="H123" i="88" s="1"/>
  <c r="I123" i="88" s="1"/>
  <c r="J123" i="88" s="1"/>
  <c r="K123" i="88" s="1"/>
  <c r="L123" i="88" s="1"/>
  <c r="M123" i="88" s="1"/>
  <c r="AC45" i="88"/>
  <c r="W45" i="88"/>
  <c r="S10" i="88"/>
  <c r="U11" i="88"/>
  <c r="W12" i="88"/>
  <c r="S14" i="88"/>
  <c r="U21" i="88"/>
  <c r="U45" i="88"/>
  <c r="W46" i="88"/>
  <c r="K143" i="88"/>
  <c r="S25" i="88"/>
  <c r="U26" i="88"/>
  <c r="W27" i="88"/>
  <c r="S29" i="88"/>
  <c r="U30" i="88"/>
  <c r="W31" i="88"/>
  <c r="W34" i="88"/>
  <c r="S36" i="88"/>
  <c r="W39" i="88"/>
  <c r="S43" i="88"/>
  <c r="S32" i="88"/>
  <c r="W33" i="88"/>
  <c r="S35" i="88"/>
  <c r="U36" i="88"/>
  <c r="S40" i="88"/>
  <c r="U43" i="88"/>
  <c r="S46" i="88"/>
  <c r="T47" i="88"/>
  <c r="K141" i="88"/>
  <c r="W25" i="88"/>
  <c r="S27" i="88"/>
  <c r="U28" i="88"/>
  <c r="W29" i="88"/>
  <c r="S31" i="88"/>
  <c r="U32" i="88"/>
  <c r="S34" i="88"/>
  <c r="U35" i="88"/>
  <c r="W36" i="88"/>
  <c r="S39" i="88"/>
  <c r="U40" i="88"/>
  <c r="U41" i="88"/>
  <c r="W43" i="88"/>
  <c r="S45" i="88"/>
  <c r="U46" i="88"/>
  <c r="J23" i="86"/>
  <c r="AC23" i="86" s="1"/>
  <c r="F23" i="86"/>
  <c r="AA23" i="86" s="1"/>
  <c r="S42" i="86"/>
  <c r="E81" i="86"/>
  <c r="F81" i="86" s="1"/>
  <c r="G81" i="86" s="1"/>
  <c r="F79" i="86"/>
  <c r="G79" i="86" s="1"/>
  <c r="F17" i="86"/>
  <c r="J17" i="86"/>
  <c r="H17" i="86"/>
  <c r="E77" i="86"/>
  <c r="F77" i="86" s="1"/>
  <c r="G77" i="86" s="1"/>
  <c r="F15" i="86"/>
  <c r="U33" i="86"/>
  <c r="AB33" i="86"/>
  <c r="U9" i="86"/>
  <c r="U13" i="86"/>
  <c r="S25" i="86"/>
  <c r="U26" i="86"/>
  <c r="S27" i="86"/>
  <c r="AB28" i="86"/>
  <c r="U30" i="86"/>
  <c r="S31" i="86"/>
  <c r="S33" i="86"/>
  <c r="W36" i="86"/>
  <c r="AC41" i="86"/>
  <c r="W41" i="86"/>
  <c r="U41" i="86"/>
  <c r="AC42" i="86"/>
  <c r="W42" i="86"/>
  <c r="AB43" i="86"/>
  <c r="U43" i="86"/>
  <c r="S43" i="86"/>
  <c r="AA28" i="86"/>
  <c r="S28" i="86"/>
  <c r="E123" i="86"/>
  <c r="F123" i="86" s="1"/>
  <c r="G123" i="86" s="1"/>
  <c r="H123" i="86" s="1"/>
  <c r="I123" i="86" s="1"/>
  <c r="J123" i="86" s="1"/>
  <c r="K123" i="86" s="1"/>
  <c r="L123" i="86" s="1"/>
  <c r="M123" i="86" s="1"/>
  <c r="AA8" i="86"/>
  <c r="W10" i="86"/>
  <c r="S12" i="86"/>
  <c r="W14" i="86"/>
  <c r="W9" i="86"/>
  <c r="S11" i="86"/>
  <c r="U12" i="86"/>
  <c r="W13" i="86"/>
  <c r="S21" i="86"/>
  <c r="S23" i="86"/>
  <c r="U25" i="86"/>
  <c r="AC26" i="86"/>
  <c r="W26" i="86"/>
  <c r="AC27" i="86"/>
  <c r="AA29" i="86"/>
  <c r="AC31" i="86"/>
  <c r="AB34" i="86"/>
  <c r="AA38" i="86"/>
  <c r="S38" i="86"/>
  <c r="AA39" i="86"/>
  <c r="AB40" i="86"/>
  <c r="AC45" i="86"/>
  <c r="R47" i="86"/>
  <c r="I54" i="86"/>
  <c r="J54" i="86" s="1"/>
  <c r="K143" i="86"/>
  <c r="S10" i="86"/>
  <c r="U11" i="86"/>
  <c r="W12" i="86"/>
  <c r="S14" i="86"/>
  <c r="U21" i="86"/>
  <c r="U23" i="86"/>
  <c r="W25" i="86"/>
  <c r="AC33" i="86"/>
  <c r="W33" i="86"/>
  <c r="J38" i="86"/>
  <c r="H38" i="86"/>
  <c r="F113" i="86"/>
  <c r="S9" i="86"/>
  <c r="U10" i="86"/>
  <c r="W11" i="86"/>
  <c r="S13" i="86"/>
  <c r="U14" i="86"/>
  <c r="W21" i="86"/>
  <c r="AB42" i="86"/>
  <c r="U42" i="86"/>
  <c r="K145" i="86"/>
  <c r="K141" i="86"/>
  <c r="S36" i="86"/>
  <c r="U39" i="86"/>
  <c r="S46" i="86"/>
  <c r="T47" i="86"/>
  <c r="U29" i="86"/>
  <c r="W30" i="86"/>
  <c r="S32" i="86"/>
  <c r="S35" i="86"/>
  <c r="U36" i="86"/>
  <c r="W39" i="86"/>
  <c r="W43" i="86"/>
  <c r="S45" i="86"/>
  <c r="U46" i="86"/>
  <c r="AD13" i="100" l="1"/>
  <c r="AC9" i="100"/>
  <c r="L23" i="89" s="1"/>
  <c r="M23" i="89" s="1"/>
  <c r="L21" i="89"/>
  <c r="AC10" i="100"/>
  <c r="L24" i="89" s="1"/>
  <c r="M24" i="89" s="1"/>
  <c r="AC8" i="100"/>
  <c r="L22" i="89" s="1"/>
  <c r="M22" i="89" s="1"/>
  <c r="R8" i="100"/>
  <c r="R47" i="100"/>
  <c r="AA45" i="99"/>
  <c r="S45" i="99"/>
  <c r="AA18" i="99"/>
  <c r="S18" i="99"/>
  <c r="S47" i="99"/>
  <c r="AA47" i="99"/>
  <c r="AB43" i="99"/>
  <c r="U43" i="99"/>
  <c r="AC42" i="99"/>
  <c r="W42" i="99"/>
  <c r="AA15" i="99"/>
  <c r="S15" i="99"/>
  <c r="U7" i="99"/>
  <c r="AB7" i="99"/>
  <c r="T53" i="99" s="1"/>
  <c r="G53" i="99" s="1"/>
  <c r="AB45" i="99"/>
  <c r="U45" i="99"/>
  <c r="AB47" i="99"/>
  <c r="U47" i="99"/>
  <c r="AC43" i="99"/>
  <c r="W43" i="99"/>
  <c r="AC45" i="99"/>
  <c r="W45" i="99"/>
  <c r="AC37" i="99"/>
  <c r="W37" i="99"/>
  <c r="AA43" i="99"/>
  <c r="S43" i="99"/>
  <c r="AA42" i="99"/>
  <c r="S42" i="99"/>
  <c r="S37" i="99"/>
  <c r="AA37" i="99"/>
  <c r="AB18" i="99"/>
  <c r="U18" i="99"/>
  <c r="AC15" i="99"/>
  <c r="W15" i="99"/>
  <c r="AC18" i="99"/>
  <c r="W18" i="99"/>
  <c r="F128" i="99"/>
  <c r="G128" i="99" s="1"/>
  <c r="H128" i="99" s="1"/>
  <c r="I128" i="99" s="1"/>
  <c r="J128" i="99" s="1"/>
  <c r="K128" i="99" s="1"/>
  <c r="L128" i="99" s="1"/>
  <c r="M128" i="99" s="1"/>
  <c r="J47" i="99"/>
  <c r="AB42" i="99"/>
  <c r="U42" i="99"/>
  <c r="S7" i="99"/>
  <c r="AA7" i="99"/>
  <c r="R53" i="99" s="1"/>
  <c r="AC7" i="99"/>
  <c r="W7" i="99"/>
  <c r="AC31" i="98"/>
  <c r="W31" i="98"/>
  <c r="AB35" i="98"/>
  <c r="U35" i="98"/>
  <c r="W7" i="98"/>
  <c r="AC7" i="98"/>
  <c r="AA21" i="98"/>
  <c r="S21" i="98"/>
  <c r="AC35" i="98"/>
  <c r="W35" i="98"/>
  <c r="J15" i="98"/>
  <c r="F18" i="98"/>
  <c r="H21" i="98"/>
  <c r="AC42" i="98"/>
  <c r="W42" i="98"/>
  <c r="AA47" i="98"/>
  <c r="S47" i="98"/>
  <c r="AB31" i="98"/>
  <c r="U31" i="98"/>
  <c r="H18" i="98"/>
  <c r="J18" i="98"/>
  <c r="F90" i="98"/>
  <c r="G90" i="98" s="1"/>
  <c r="F25" i="98"/>
  <c r="W21" i="98"/>
  <c r="AC21" i="98"/>
  <c r="U7" i="98"/>
  <c r="AB7" i="98"/>
  <c r="AA42" i="98"/>
  <c r="S42" i="98"/>
  <c r="AB47" i="98"/>
  <c r="U47" i="98"/>
  <c r="AA15" i="98"/>
  <c r="S15" i="98"/>
  <c r="AC19" i="98"/>
  <c r="W19" i="98"/>
  <c r="H15" i="98"/>
  <c r="AA7" i="98"/>
  <c r="S7" i="98"/>
  <c r="AB42" i="98"/>
  <c r="U42" i="98"/>
  <c r="AC47" i="98"/>
  <c r="W47" i="98"/>
  <c r="AA35" i="96"/>
  <c r="S35" i="96"/>
  <c r="AC42" i="96"/>
  <c r="W42" i="96"/>
  <c r="AB15" i="96"/>
  <c r="U15" i="96"/>
  <c r="AA31" i="96"/>
  <c r="S31" i="96"/>
  <c r="AC43" i="96"/>
  <c r="W43" i="96"/>
  <c r="AB47" i="96"/>
  <c r="U47" i="96"/>
  <c r="AA42" i="96"/>
  <c r="S42" i="96"/>
  <c r="F90" i="96"/>
  <c r="F25" i="96"/>
  <c r="J21" i="96"/>
  <c r="F18" i="96"/>
  <c r="J18" i="96"/>
  <c r="AC37" i="96"/>
  <c r="W37" i="96"/>
  <c r="AB31" i="96"/>
  <c r="U31" i="96"/>
  <c r="AC47" i="96"/>
  <c r="W47" i="96"/>
  <c r="J15" i="96"/>
  <c r="F15" i="96"/>
  <c r="J7" i="96"/>
  <c r="AB21" i="96"/>
  <c r="U21" i="96"/>
  <c r="AC19" i="96"/>
  <c r="W19" i="96"/>
  <c r="AB18" i="96"/>
  <c r="U18" i="96"/>
  <c r="S7" i="96"/>
  <c r="AA7" i="96"/>
  <c r="AB35" i="96"/>
  <c r="U35" i="96"/>
  <c r="AA21" i="96"/>
  <c r="S21" i="96"/>
  <c r="U7" i="96"/>
  <c r="AB7" i="96"/>
  <c r="S43" i="95"/>
  <c r="U21" i="95"/>
  <c r="U47" i="94"/>
  <c r="AB47" i="94"/>
  <c r="W43" i="94"/>
  <c r="S47" i="94"/>
  <c r="S21" i="94"/>
  <c r="W15" i="94"/>
  <c r="AA21" i="95"/>
  <c r="S21" i="95"/>
  <c r="AA7" i="95"/>
  <c r="S7" i="95"/>
  <c r="AB42" i="95"/>
  <c r="U42" i="95"/>
  <c r="AC35" i="95"/>
  <c r="W35" i="95"/>
  <c r="AC7" i="95"/>
  <c r="W7" i="95"/>
  <c r="AB31" i="95"/>
  <c r="U31" i="95"/>
  <c r="U7" i="95"/>
  <c r="AB7" i="95"/>
  <c r="AA42" i="95"/>
  <c r="S42" i="95"/>
  <c r="AC31" i="95"/>
  <c r="W31" i="95"/>
  <c r="F90" i="95"/>
  <c r="H25" i="95"/>
  <c r="F25" i="95"/>
  <c r="AB35" i="95"/>
  <c r="U35" i="95"/>
  <c r="AC21" i="95"/>
  <c r="W21" i="95"/>
  <c r="AB35" i="94"/>
  <c r="U35" i="94"/>
  <c r="AC42" i="94"/>
  <c r="W42" i="94"/>
  <c r="AB42" i="94"/>
  <c r="U42" i="94"/>
  <c r="AC35" i="94"/>
  <c r="W35" i="94"/>
  <c r="AB31" i="94"/>
  <c r="U31" i="94"/>
  <c r="AA42" i="94"/>
  <c r="S42" i="94"/>
  <c r="F63" i="94"/>
  <c r="F90" i="94"/>
  <c r="G90" i="94" s="1"/>
  <c r="F25" i="94"/>
  <c r="H25" i="94"/>
  <c r="AC31" i="94"/>
  <c r="W31" i="94"/>
  <c r="W51" i="90"/>
  <c r="AB50" i="90"/>
  <c r="S44" i="90"/>
  <c r="U34" i="90"/>
  <c r="J28" i="90"/>
  <c r="AC28" i="90" s="1"/>
  <c r="AB41" i="90"/>
  <c r="U41" i="90"/>
  <c r="AA41" i="90"/>
  <c r="S41" i="90"/>
  <c r="U15" i="90"/>
  <c r="S43" i="90"/>
  <c r="H28" i="90"/>
  <c r="F28" i="90"/>
  <c r="S47" i="90"/>
  <c r="W43" i="90"/>
  <c r="AC18" i="90"/>
  <c r="W18" i="90"/>
  <c r="AB18" i="90"/>
  <c r="U18" i="90"/>
  <c r="AA18" i="90"/>
  <c r="S18" i="90"/>
  <c r="S50" i="90"/>
  <c r="S40" i="91"/>
  <c r="AC17" i="90"/>
  <c r="W17" i="90"/>
  <c r="AA17" i="90"/>
  <c r="S17" i="90"/>
  <c r="AB17" i="90"/>
  <c r="U17" i="90"/>
  <c r="U44" i="90"/>
  <c r="S51" i="90"/>
  <c r="S14" i="90"/>
  <c r="AB43" i="90"/>
  <c r="AC25" i="90"/>
  <c r="U33" i="90"/>
  <c r="U9" i="90"/>
  <c r="AA40" i="86"/>
  <c r="W40" i="86"/>
  <c r="U14" i="90"/>
  <c r="W40" i="91"/>
  <c r="AA44" i="92"/>
  <c r="S44" i="91"/>
  <c r="W44" i="91"/>
  <c r="J44" i="92"/>
  <c r="D127" i="86"/>
  <c r="H44" i="92"/>
  <c r="U44" i="91"/>
  <c r="AA49" i="90"/>
  <c r="S49" i="90"/>
  <c r="U49" i="90"/>
  <c r="U40" i="92"/>
  <c r="W40" i="92"/>
  <c r="S40" i="92"/>
  <c r="F85" i="92"/>
  <c r="G85" i="92" s="1"/>
  <c r="F23" i="92"/>
  <c r="J23" i="92"/>
  <c r="AB19" i="92"/>
  <c r="U19" i="92"/>
  <c r="AC19" i="92"/>
  <c r="W19" i="92"/>
  <c r="AC15" i="92"/>
  <c r="W15" i="92"/>
  <c r="AC17" i="92"/>
  <c r="W17" i="92"/>
  <c r="AB42" i="92"/>
  <c r="U42" i="92"/>
  <c r="AA37" i="92"/>
  <c r="S37" i="92"/>
  <c r="AA17" i="92"/>
  <c r="S17" i="92"/>
  <c r="H113" i="92"/>
  <c r="H37" i="92"/>
  <c r="AA42" i="92"/>
  <c r="S42" i="92"/>
  <c r="H23" i="92"/>
  <c r="AB17" i="92"/>
  <c r="U17" i="92"/>
  <c r="AC37" i="92"/>
  <c r="W37" i="92"/>
  <c r="AA15" i="92"/>
  <c r="S15" i="92"/>
  <c r="AA19" i="92"/>
  <c r="S19" i="92"/>
  <c r="AB15" i="92"/>
  <c r="U15" i="92"/>
  <c r="AA23" i="91"/>
  <c r="S23" i="91"/>
  <c r="AA42" i="91"/>
  <c r="S42" i="91"/>
  <c r="AC38" i="91"/>
  <c r="W38" i="91"/>
  <c r="J19" i="91"/>
  <c r="F15" i="91"/>
  <c r="AC17" i="91"/>
  <c r="W17" i="91"/>
  <c r="H19" i="91"/>
  <c r="F113" i="91"/>
  <c r="F19" i="91"/>
  <c r="H15" i="91"/>
  <c r="AA17" i="91"/>
  <c r="S17" i="91"/>
  <c r="AC42" i="91"/>
  <c r="W42" i="91"/>
  <c r="F85" i="91"/>
  <c r="G85" i="91" s="1"/>
  <c r="J23" i="91"/>
  <c r="H23" i="91"/>
  <c r="AC15" i="91"/>
  <c r="W15" i="91"/>
  <c r="AB17" i="91"/>
  <c r="U17" i="91"/>
  <c r="AB38" i="91"/>
  <c r="U38" i="91"/>
  <c r="AA42" i="90"/>
  <c r="S42" i="90"/>
  <c r="W21" i="90"/>
  <c r="AC21" i="90"/>
  <c r="AB42" i="90"/>
  <c r="U42" i="90"/>
  <c r="AC19" i="90"/>
  <c r="W19" i="90"/>
  <c r="AC42" i="90"/>
  <c r="W42" i="90"/>
  <c r="AB25" i="90"/>
  <c r="U25" i="90"/>
  <c r="AB21" i="90"/>
  <c r="U21" i="90"/>
  <c r="AA19" i="90"/>
  <c r="S19" i="90"/>
  <c r="AB19" i="90"/>
  <c r="U19" i="90"/>
  <c r="AC42" i="88"/>
  <c r="W42" i="88"/>
  <c r="AC37" i="88"/>
  <c r="W37" i="88"/>
  <c r="H113" i="88"/>
  <c r="H37" i="88"/>
  <c r="F37" i="88"/>
  <c r="AA42" i="88"/>
  <c r="S42" i="88"/>
  <c r="W23" i="86"/>
  <c r="G113" i="86"/>
  <c r="J37" i="86" s="1"/>
  <c r="J15" i="86"/>
  <c r="AB17" i="86"/>
  <c r="U17" i="86"/>
  <c r="F19" i="86"/>
  <c r="AA15" i="86"/>
  <c r="S15" i="86"/>
  <c r="H19" i="86"/>
  <c r="AB38" i="86"/>
  <c r="U38" i="86"/>
  <c r="AC17" i="86"/>
  <c r="W17" i="86"/>
  <c r="AC38" i="86"/>
  <c r="W38" i="86"/>
  <c r="H15" i="86"/>
  <c r="AA17" i="86"/>
  <c r="S17" i="86"/>
  <c r="J19" i="86"/>
  <c r="M21" i="89" l="1"/>
  <c r="L27" i="89"/>
  <c r="B14" i="74" s="1"/>
  <c r="AC13" i="100"/>
  <c r="V53" i="99"/>
  <c r="I53" i="99" s="1"/>
  <c r="G58" i="99" s="1"/>
  <c r="H58" i="99" s="1"/>
  <c r="AC47" i="99"/>
  <c r="W47" i="99"/>
  <c r="G57" i="99"/>
  <c r="H57" i="99" s="1"/>
  <c r="E53" i="99"/>
  <c r="R54" i="99"/>
  <c r="F28" i="94"/>
  <c r="AA28" i="94" s="1"/>
  <c r="J28" i="94"/>
  <c r="W28" i="94" s="1"/>
  <c r="H28" i="94"/>
  <c r="AB28" i="94" s="1"/>
  <c r="AC18" i="98"/>
  <c r="W18" i="98"/>
  <c r="AA25" i="98"/>
  <c r="S25" i="98"/>
  <c r="J28" i="98"/>
  <c r="F28" i="98"/>
  <c r="AC15" i="98"/>
  <c r="W15" i="98"/>
  <c r="AB15" i="98"/>
  <c r="U15" i="98"/>
  <c r="AB21" i="98"/>
  <c r="U21" i="98"/>
  <c r="AB18" i="98"/>
  <c r="U18" i="98"/>
  <c r="AA18" i="98"/>
  <c r="S18" i="98"/>
  <c r="H28" i="98"/>
  <c r="W7" i="96"/>
  <c r="AC7" i="96"/>
  <c r="AC18" i="96"/>
  <c r="W18" i="96"/>
  <c r="AA25" i="96"/>
  <c r="S25" i="96"/>
  <c r="AC21" i="96"/>
  <c r="W21" i="96"/>
  <c r="AA15" i="96"/>
  <c r="S15" i="96"/>
  <c r="AC15" i="96"/>
  <c r="W15" i="96"/>
  <c r="AA18" i="96"/>
  <c r="S18" i="96"/>
  <c r="G90" i="96"/>
  <c r="F28" i="96" s="1"/>
  <c r="AB25" i="96"/>
  <c r="U25" i="96"/>
  <c r="AB25" i="95"/>
  <c r="U25" i="95"/>
  <c r="AA25" i="95"/>
  <c r="S25" i="95"/>
  <c r="G90" i="95"/>
  <c r="H28" i="95" s="1"/>
  <c r="J28" i="95"/>
  <c r="F28" i="95"/>
  <c r="AA25" i="94"/>
  <c r="S25" i="94"/>
  <c r="G63" i="94"/>
  <c r="U25" i="94"/>
  <c r="AB25" i="94"/>
  <c r="AC28" i="94"/>
  <c r="W28" i="90"/>
  <c r="AB28" i="90"/>
  <c r="U28" i="90"/>
  <c r="AA28" i="90"/>
  <c r="S28" i="90"/>
  <c r="AB44" i="92"/>
  <c r="U44" i="92"/>
  <c r="D127" i="88"/>
  <c r="H44" i="86"/>
  <c r="F44" i="86"/>
  <c r="J44" i="86"/>
  <c r="AC44" i="92"/>
  <c r="W44" i="92"/>
  <c r="AB37" i="92"/>
  <c r="U37" i="92"/>
  <c r="AB23" i="92"/>
  <c r="U23" i="92"/>
  <c r="AC23" i="92"/>
  <c r="W23" i="92"/>
  <c r="AA23" i="92"/>
  <c r="S23" i="92"/>
  <c r="AB23" i="91"/>
  <c r="U23" i="91"/>
  <c r="AB15" i="91"/>
  <c r="U15" i="91"/>
  <c r="AC23" i="91"/>
  <c r="W23" i="91"/>
  <c r="AA19" i="91"/>
  <c r="S19" i="91"/>
  <c r="AA15" i="91"/>
  <c r="S15" i="91"/>
  <c r="G113" i="91"/>
  <c r="AC19" i="91"/>
  <c r="W19" i="91"/>
  <c r="AB19" i="91"/>
  <c r="U19" i="91"/>
  <c r="AA37" i="88"/>
  <c r="S37" i="88"/>
  <c r="AB37" i="88"/>
  <c r="U37" i="88"/>
  <c r="AC19" i="86"/>
  <c r="W19" i="86"/>
  <c r="W37" i="86"/>
  <c r="AC37" i="86"/>
  <c r="AB19" i="86"/>
  <c r="U19" i="86"/>
  <c r="AC15" i="86"/>
  <c r="W15" i="86"/>
  <c r="AB15" i="86"/>
  <c r="U15" i="86"/>
  <c r="AA19" i="86"/>
  <c r="S19" i="86"/>
  <c r="H113" i="86"/>
  <c r="F37" i="86"/>
  <c r="H37" i="86"/>
  <c r="C54" i="99" l="1"/>
  <c r="C53" i="99"/>
  <c r="E58" i="99"/>
  <c r="F58" i="99" s="1"/>
  <c r="E57" i="99"/>
  <c r="F57" i="99" s="1"/>
  <c r="I58" i="99"/>
  <c r="J58" i="99" s="1"/>
  <c r="I57" i="99"/>
  <c r="J57" i="99" s="1"/>
  <c r="U28" i="94"/>
  <c r="S28" i="94"/>
  <c r="T53" i="98"/>
  <c r="G53" i="98" s="1"/>
  <c r="U28" i="98"/>
  <c r="AB28" i="98"/>
  <c r="AA28" i="98"/>
  <c r="R53" i="98" s="1"/>
  <c r="S28" i="98"/>
  <c r="AC28" i="98"/>
  <c r="V53" i="98" s="1"/>
  <c r="I53" i="98" s="1"/>
  <c r="W28" i="98"/>
  <c r="AA28" i="96"/>
  <c r="R53" i="96" s="1"/>
  <c r="S28" i="96"/>
  <c r="H28" i="96"/>
  <c r="J28" i="96"/>
  <c r="AC28" i="95"/>
  <c r="V53" i="95" s="1"/>
  <c r="I53" i="95" s="1"/>
  <c r="W28" i="95"/>
  <c r="AA28" i="95"/>
  <c r="R53" i="95" s="1"/>
  <c r="S28" i="95"/>
  <c r="AB28" i="95"/>
  <c r="T53" i="95" s="1"/>
  <c r="G53" i="95" s="1"/>
  <c r="U28" i="95"/>
  <c r="H63" i="94"/>
  <c r="AA44" i="86"/>
  <c r="S44" i="86"/>
  <c r="U44" i="86"/>
  <c r="AB44" i="86"/>
  <c r="J44" i="88"/>
  <c r="H44" i="88"/>
  <c r="F44" i="88"/>
  <c r="W44" i="86"/>
  <c r="AC44" i="86"/>
  <c r="H113" i="91"/>
  <c r="F37" i="91"/>
  <c r="H37" i="91"/>
  <c r="J37" i="91"/>
  <c r="AA37" i="86"/>
  <c r="S37" i="86"/>
  <c r="AB37" i="86"/>
  <c r="U37" i="86"/>
  <c r="I57" i="98" l="1"/>
  <c r="J57" i="98" s="1"/>
  <c r="E53" i="98"/>
  <c r="R54" i="98"/>
  <c r="G58" i="98"/>
  <c r="H58" i="98" s="1"/>
  <c r="G57" i="98"/>
  <c r="H57" i="98" s="1"/>
  <c r="AB28" i="96"/>
  <c r="T53" i="96" s="1"/>
  <c r="G53" i="96" s="1"/>
  <c r="U28" i="96"/>
  <c r="AC28" i="96"/>
  <c r="V53" i="96" s="1"/>
  <c r="I53" i="96" s="1"/>
  <c r="W28" i="96"/>
  <c r="E53" i="96"/>
  <c r="G58" i="95"/>
  <c r="H58" i="95" s="1"/>
  <c r="G57" i="95"/>
  <c r="H57" i="95" s="1"/>
  <c r="R54" i="95"/>
  <c r="E53" i="95"/>
  <c r="I57" i="95"/>
  <c r="J57" i="95" s="1"/>
  <c r="I63" i="94"/>
  <c r="AA44" i="88"/>
  <c r="S44" i="88"/>
  <c r="AB44" i="88"/>
  <c r="U44" i="88"/>
  <c r="AC44" i="88"/>
  <c r="W44" i="88"/>
  <c r="AC37" i="91"/>
  <c r="W37" i="91"/>
  <c r="AA37" i="91"/>
  <c r="S37" i="91"/>
  <c r="AB37" i="91"/>
  <c r="U37" i="91"/>
  <c r="E58" i="98" l="1"/>
  <c r="F58" i="98" s="1"/>
  <c r="E57" i="98"/>
  <c r="F57" i="98" s="1"/>
  <c r="C54" i="98"/>
  <c r="C53" i="98"/>
  <c r="I58" i="98"/>
  <c r="J58" i="98" s="1"/>
  <c r="G58" i="96"/>
  <c r="H58" i="96" s="1"/>
  <c r="G57" i="96"/>
  <c r="H57" i="96" s="1"/>
  <c r="E58" i="96"/>
  <c r="F58" i="96" s="1"/>
  <c r="E57" i="96"/>
  <c r="F57" i="96" s="1"/>
  <c r="I58" i="96"/>
  <c r="J58" i="96" s="1"/>
  <c r="I57" i="96"/>
  <c r="J57" i="96" s="1"/>
  <c r="R54" i="96"/>
  <c r="E58" i="95"/>
  <c r="F58" i="95" s="1"/>
  <c r="E57" i="95"/>
  <c r="F57" i="95" s="1"/>
  <c r="C54" i="95"/>
  <c r="C53" i="95"/>
  <c r="I58" i="95"/>
  <c r="J58" i="95" s="1"/>
  <c r="J63" i="94"/>
  <c r="I47" i="21"/>
  <c r="G47" i="21"/>
  <c r="E47" i="21"/>
  <c r="I33" i="21"/>
  <c r="G33" i="21"/>
  <c r="E33" i="21"/>
  <c r="I5" i="21"/>
  <c r="G5" i="21"/>
  <c r="E5" i="21"/>
  <c r="I81" i="82"/>
  <c r="I34" i="82"/>
  <c r="I60" i="82"/>
  <c r="O13" i="81"/>
  <c r="O14" i="81"/>
  <c r="AE463" i="81"/>
  <c r="AA463" i="81"/>
  <c r="W463" i="81"/>
  <c r="S463" i="81"/>
  <c r="O463" i="81"/>
  <c r="K463" i="81"/>
  <c r="G463" i="81"/>
  <c r="C463" i="81"/>
  <c r="AE451" i="81"/>
  <c r="AA451" i="81"/>
  <c r="W451" i="81"/>
  <c r="S451" i="81"/>
  <c r="O451" i="81"/>
  <c r="G451" i="81"/>
  <c r="C451" i="81"/>
  <c r="AE439" i="81"/>
  <c r="AA439" i="81"/>
  <c r="W439" i="81"/>
  <c r="S439" i="81"/>
  <c r="O439" i="81"/>
  <c r="K439" i="81"/>
  <c r="G439" i="81"/>
  <c r="C439" i="81"/>
  <c r="AY427" i="81"/>
  <c r="AU427" i="81"/>
  <c r="AQ427" i="81"/>
  <c r="AM427" i="81"/>
  <c r="AI427" i="81"/>
  <c r="AA427" i="81"/>
  <c r="W427" i="81"/>
  <c r="S427" i="81"/>
  <c r="O427" i="81"/>
  <c r="K427" i="81"/>
  <c r="G427" i="81"/>
  <c r="C427" i="81"/>
  <c r="AU415" i="81"/>
  <c r="AQ415" i="81"/>
  <c r="AM415" i="81"/>
  <c r="AI415" i="81"/>
  <c r="AE415" i="81"/>
  <c r="AA415" i="81"/>
  <c r="W415" i="81"/>
  <c r="S415" i="81"/>
  <c r="O415" i="81"/>
  <c r="K415" i="81"/>
  <c r="G415" i="81"/>
  <c r="C415" i="81"/>
  <c r="AY402" i="81"/>
  <c r="AU402" i="81"/>
  <c r="AQ402" i="81"/>
  <c r="AM402" i="81"/>
  <c r="AI402" i="81"/>
  <c r="W402" i="81"/>
  <c r="S402" i="81"/>
  <c r="O402" i="81"/>
  <c r="K402" i="81"/>
  <c r="G402" i="81"/>
  <c r="C402" i="81"/>
  <c r="AI388" i="81"/>
  <c r="AE388" i="81"/>
  <c r="AA388" i="81"/>
  <c r="W388" i="81"/>
  <c r="S388" i="81"/>
  <c r="O388" i="81"/>
  <c r="K388" i="81"/>
  <c r="G388" i="81"/>
  <c r="C388" i="81"/>
  <c r="AE374" i="81"/>
  <c r="AA374" i="81"/>
  <c r="W374" i="81"/>
  <c r="S374" i="81"/>
  <c r="O374" i="81"/>
  <c r="K374" i="81"/>
  <c r="G374" i="81"/>
  <c r="C374" i="81"/>
  <c r="AI360" i="81"/>
  <c r="AE360" i="81"/>
  <c r="AA360" i="81"/>
  <c r="W360" i="81"/>
  <c r="S360" i="81"/>
  <c r="O360" i="81"/>
  <c r="G360" i="81"/>
  <c r="C360" i="81"/>
  <c r="AE346" i="81"/>
  <c r="AA346" i="81"/>
  <c r="W346" i="81"/>
  <c r="S346" i="81"/>
  <c r="O346" i="81"/>
  <c r="K346" i="81"/>
  <c r="G346" i="81"/>
  <c r="C346" i="81"/>
  <c r="AU332" i="81"/>
  <c r="AQ332" i="81"/>
  <c r="AM332" i="81"/>
  <c r="AI332" i="81"/>
  <c r="AE332" i="81"/>
  <c r="AA332" i="81"/>
  <c r="W332" i="81"/>
  <c r="S332" i="81"/>
  <c r="O332" i="81"/>
  <c r="K332" i="81"/>
  <c r="G332" i="81"/>
  <c r="C332" i="81"/>
  <c r="AE318" i="81"/>
  <c r="AA318" i="81"/>
  <c r="W318" i="81"/>
  <c r="S318" i="81"/>
  <c r="O318" i="81"/>
  <c r="K318" i="81"/>
  <c r="G318" i="81"/>
  <c r="C318" i="81"/>
  <c r="AE305" i="81"/>
  <c r="AA305" i="81"/>
  <c r="W305" i="81"/>
  <c r="S305" i="81"/>
  <c r="O305" i="81"/>
  <c r="G305" i="81"/>
  <c r="C305" i="81"/>
  <c r="AI291" i="81"/>
  <c r="AE291" i="81"/>
  <c r="AA291" i="81"/>
  <c r="W291" i="81"/>
  <c r="S291" i="81"/>
  <c r="O291" i="81"/>
  <c r="K291" i="81"/>
  <c r="G291" i="81"/>
  <c r="C291" i="81"/>
  <c r="AU277" i="81"/>
  <c r="AQ277" i="81"/>
  <c r="AM277" i="81"/>
  <c r="AI277" i="81"/>
  <c r="AE277" i="81"/>
  <c r="AA277" i="81"/>
  <c r="W277" i="81"/>
  <c r="S277" i="81"/>
  <c r="O277" i="81"/>
  <c r="K277" i="81"/>
  <c r="G277" i="81"/>
  <c r="C277" i="81"/>
  <c r="AE263" i="81"/>
  <c r="AA263" i="81"/>
  <c r="W263" i="81"/>
  <c r="S263" i="81"/>
  <c r="O263" i="81"/>
  <c r="K263" i="81"/>
  <c r="G263" i="81"/>
  <c r="C263" i="81"/>
  <c r="AE249" i="81"/>
  <c r="AA249" i="81"/>
  <c r="W249" i="81"/>
  <c r="S249" i="81"/>
  <c r="O249" i="81"/>
  <c r="K249" i="81"/>
  <c r="G249" i="81"/>
  <c r="C249" i="81"/>
  <c r="L52" i="81"/>
  <c r="AE235" i="81"/>
  <c r="AA235" i="81"/>
  <c r="W235" i="81"/>
  <c r="S235" i="81"/>
  <c r="O235" i="81"/>
  <c r="G235" i="81"/>
  <c r="C235" i="81"/>
  <c r="AM221" i="81"/>
  <c r="AI221" i="81"/>
  <c r="AE221" i="81"/>
  <c r="AA221" i="81"/>
  <c r="W221" i="81"/>
  <c r="S221" i="81"/>
  <c r="O221" i="81"/>
  <c r="K221" i="81"/>
  <c r="G221" i="81"/>
  <c r="C221" i="81"/>
  <c r="BC206" i="81"/>
  <c r="AY206" i="81"/>
  <c r="AU206" i="81"/>
  <c r="AQ206" i="81"/>
  <c r="AM206" i="81"/>
  <c r="AI206" i="81"/>
  <c r="AE206" i="81"/>
  <c r="AA206" i="81"/>
  <c r="W206" i="81"/>
  <c r="S206" i="81"/>
  <c r="O206" i="81"/>
  <c r="K206" i="81"/>
  <c r="G206" i="81"/>
  <c r="C206" i="81"/>
  <c r="AM191" i="81"/>
  <c r="AI191" i="81"/>
  <c r="AE191" i="81"/>
  <c r="AA191" i="81"/>
  <c r="W191" i="81"/>
  <c r="S191" i="81"/>
  <c r="O191" i="81"/>
  <c r="K191" i="81"/>
  <c r="G191" i="81"/>
  <c r="C191" i="81"/>
  <c r="BK176" i="81"/>
  <c r="BG176" i="81"/>
  <c r="BC176" i="81"/>
  <c r="AY176" i="81"/>
  <c r="AU176" i="81"/>
  <c r="AQ176" i="81"/>
  <c r="AM176" i="81"/>
  <c r="AI176" i="81"/>
  <c r="AE176" i="81"/>
  <c r="AA176" i="81"/>
  <c r="W176" i="81"/>
  <c r="S176" i="81"/>
  <c r="O176" i="81"/>
  <c r="K176" i="81"/>
  <c r="G176" i="81"/>
  <c r="C176" i="81"/>
  <c r="O162" i="81"/>
  <c r="K162" i="81"/>
  <c r="G162" i="81"/>
  <c r="C162" i="81"/>
  <c r="AM150" i="81"/>
  <c r="AI150" i="81"/>
  <c r="AE150" i="81"/>
  <c r="AA150" i="81"/>
  <c r="W150" i="81"/>
  <c r="S150" i="81"/>
  <c r="O150" i="81"/>
  <c r="K150" i="81"/>
  <c r="G150" i="81"/>
  <c r="C150" i="81"/>
  <c r="AM135" i="81"/>
  <c r="AI135" i="81"/>
  <c r="AE135" i="81"/>
  <c r="AA135" i="81"/>
  <c r="W135" i="81"/>
  <c r="S135" i="81"/>
  <c r="O135" i="81"/>
  <c r="K135" i="81"/>
  <c r="G135" i="81"/>
  <c r="C135" i="81"/>
  <c r="AM120" i="81"/>
  <c r="AI120" i="81"/>
  <c r="AE120" i="81"/>
  <c r="AA120" i="81"/>
  <c r="W120" i="81"/>
  <c r="S120" i="81"/>
  <c r="O120" i="81"/>
  <c r="K120" i="81"/>
  <c r="G120" i="81"/>
  <c r="C120" i="81"/>
  <c r="AY105" i="81"/>
  <c r="AU105" i="81"/>
  <c r="AQ105" i="81"/>
  <c r="AM105" i="81"/>
  <c r="AI105" i="81"/>
  <c r="AE105" i="81"/>
  <c r="AA105" i="81"/>
  <c r="W105" i="81"/>
  <c r="S105" i="81"/>
  <c r="O105" i="81"/>
  <c r="K105" i="81"/>
  <c r="G105" i="81"/>
  <c r="C105" i="81"/>
  <c r="AE90" i="81"/>
  <c r="AA90" i="81"/>
  <c r="W90" i="81"/>
  <c r="S90" i="81"/>
  <c r="O90" i="81"/>
  <c r="K90" i="81"/>
  <c r="G90" i="81"/>
  <c r="C90" i="81"/>
  <c r="AE79" i="81"/>
  <c r="AA79" i="81"/>
  <c r="W79" i="81"/>
  <c r="S79" i="81"/>
  <c r="O79" i="81"/>
  <c r="K79" i="81"/>
  <c r="G79" i="81"/>
  <c r="C79" i="81"/>
  <c r="AE67" i="81"/>
  <c r="AA67" i="81"/>
  <c r="W67" i="81"/>
  <c r="S67" i="81"/>
  <c r="O67" i="81"/>
  <c r="K67" i="81"/>
  <c r="G67" i="81"/>
  <c r="C67" i="81"/>
  <c r="C52" i="81"/>
  <c r="AM41" i="81"/>
  <c r="AI41" i="81"/>
  <c r="AE41" i="81"/>
  <c r="AA41" i="81"/>
  <c r="W41" i="81"/>
  <c r="S41" i="81"/>
  <c r="O41" i="81"/>
  <c r="K41" i="81"/>
  <c r="G41" i="81"/>
  <c r="C41" i="81"/>
  <c r="W29" i="81"/>
  <c r="S29" i="81"/>
  <c r="O29" i="81"/>
  <c r="K29" i="81"/>
  <c r="G29" i="81"/>
  <c r="C29" i="81"/>
  <c r="C145" i="83"/>
  <c r="J142" i="83"/>
  <c r="J140" i="83"/>
  <c r="K144" i="83" s="1"/>
  <c r="K139" i="83"/>
  <c r="K145" i="83" s="1"/>
  <c r="B130" i="83"/>
  <c r="B128" i="83"/>
  <c r="B126" i="83"/>
  <c r="H44" i="83" s="1"/>
  <c r="AB44" i="83" s="1"/>
  <c r="E125" i="83"/>
  <c r="F125" i="83" s="1"/>
  <c r="G125" i="83" s="1"/>
  <c r="D125" i="83"/>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E117" i="83"/>
  <c r="F117" i="83" s="1"/>
  <c r="G117" i="83" s="1"/>
  <c r="D117" i="83"/>
  <c r="D115" i="83"/>
  <c r="E115" i="83" s="1"/>
  <c r="F115" i="83" s="1"/>
  <c r="G115" i="83" s="1"/>
  <c r="H115" i="83" s="1"/>
  <c r="I115" i="83" s="1"/>
  <c r="J115" i="83" s="1"/>
  <c r="K115" i="83" s="1"/>
  <c r="L115" i="83" s="1"/>
  <c r="M115" i="83" s="1"/>
  <c r="D113" i="83"/>
  <c r="E113" i="83" s="1"/>
  <c r="F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B92" i="83"/>
  <c r="B90"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E54" i="83"/>
  <c r="F54" i="83" s="1"/>
  <c r="P49" i="83"/>
  <c r="P48" i="83"/>
  <c r="K48" i="83"/>
  <c r="V47" i="83"/>
  <c r="P47" i="83"/>
  <c r="R47" i="83"/>
  <c r="U46" i="83"/>
  <c r="Q46" i="83"/>
  <c r="Z46" i="83" s="1"/>
  <c r="J46" i="83"/>
  <c r="AC46" i="83" s="1"/>
  <c r="H46" i="83"/>
  <c r="AB46" i="83" s="1"/>
  <c r="F46" i="83"/>
  <c r="AA46" i="83" s="1"/>
  <c r="Q45" i="83"/>
  <c r="Z45" i="83" s="1"/>
  <c r="J45" i="83"/>
  <c r="AC45" i="83" s="1"/>
  <c r="H45" i="83"/>
  <c r="AB45" i="83" s="1"/>
  <c r="F45" i="83"/>
  <c r="AA45" i="83" s="1"/>
  <c r="Q44" i="83"/>
  <c r="Z44" i="83" s="1"/>
  <c r="J44" i="83"/>
  <c r="AC44" i="83" s="1"/>
  <c r="F44" i="83"/>
  <c r="AA44" i="83" s="1"/>
  <c r="AC43" i="83"/>
  <c r="W43" i="83"/>
  <c r="Q43" i="83"/>
  <c r="Z43" i="83" s="1"/>
  <c r="J43" i="83"/>
  <c r="H43" i="83"/>
  <c r="AB43" i="83" s="1"/>
  <c r="F43" i="83"/>
  <c r="AA43" i="83" s="1"/>
  <c r="Q42" i="83"/>
  <c r="Z42" i="83" s="1"/>
  <c r="H42" i="83"/>
  <c r="AB42" i="83" s="1"/>
  <c r="F42" i="83"/>
  <c r="AC41" i="83"/>
  <c r="W41" i="83"/>
  <c r="Q41" i="83"/>
  <c r="Z41" i="83" s="1"/>
  <c r="J41" i="83"/>
  <c r="H41" i="83"/>
  <c r="AB41" i="83" s="1"/>
  <c r="F41" i="83"/>
  <c r="Q40" i="83"/>
  <c r="Z40" i="83" s="1"/>
  <c r="J40" i="83"/>
  <c r="AC40" i="83" s="1"/>
  <c r="AC39" i="83"/>
  <c r="Q39" i="83"/>
  <c r="Z39" i="83" s="1"/>
  <c r="J39" i="83"/>
  <c r="W39" i="83" s="1"/>
  <c r="H39" i="83"/>
  <c r="AB39" i="83" s="1"/>
  <c r="F39" i="83"/>
  <c r="AA39" i="83" s="1"/>
  <c r="Q38" i="83"/>
  <c r="Z38" i="83" s="1"/>
  <c r="F38" i="83"/>
  <c r="S38" i="83" s="1"/>
  <c r="Z37" i="83"/>
  <c r="Q37" i="83"/>
  <c r="Q36" i="83"/>
  <c r="Z36" i="83" s="1"/>
  <c r="J36" i="83"/>
  <c r="AC36" i="83" s="1"/>
  <c r="H36" i="83"/>
  <c r="AB36" i="83" s="1"/>
  <c r="F36" i="83"/>
  <c r="AA36" i="83" s="1"/>
  <c r="AB35" i="83"/>
  <c r="Q35" i="83"/>
  <c r="Z35" i="83" s="1"/>
  <c r="J35" i="83"/>
  <c r="W35" i="83" s="1"/>
  <c r="H35" i="83"/>
  <c r="U35" i="83" s="1"/>
  <c r="F35" i="83"/>
  <c r="AA35" i="83" s="1"/>
  <c r="AA34" i="83"/>
  <c r="Q34" i="83"/>
  <c r="Z34" i="83" s="1"/>
  <c r="J34" i="83"/>
  <c r="AC34" i="83" s="1"/>
  <c r="H34" i="83"/>
  <c r="U34" i="83" s="1"/>
  <c r="F34" i="83"/>
  <c r="S34" i="83" s="1"/>
  <c r="Z33" i="83"/>
  <c r="Q33" i="83"/>
  <c r="J33" i="83"/>
  <c r="H33" i="83"/>
  <c r="F33" i="83"/>
  <c r="AA33" i="83" s="1"/>
  <c r="Q32" i="83"/>
  <c r="Z32" i="83" s="1"/>
  <c r="J32" i="83"/>
  <c r="W32" i="83" s="1"/>
  <c r="H32" i="83"/>
  <c r="AB32" i="83" s="1"/>
  <c r="F32" i="83"/>
  <c r="AA32" i="83" s="1"/>
  <c r="AA31" i="83"/>
  <c r="Q31" i="83"/>
  <c r="Z31" i="83" s="1"/>
  <c r="J31" i="83"/>
  <c r="AC31" i="83" s="1"/>
  <c r="H31" i="83"/>
  <c r="U31" i="83" s="1"/>
  <c r="F31" i="83"/>
  <c r="S31" i="83" s="1"/>
  <c r="Z30" i="83"/>
  <c r="Q30" i="83"/>
  <c r="J30" i="83"/>
  <c r="AC30" i="83" s="1"/>
  <c r="H30" i="83"/>
  <c r="AB30" i="83" s="1"/>
  <c r="F30" i="83"/>
  <c r="S30" i="83" s="1"/>
  <c r="W29" i="83"/>
  <c r="Q29" i="83"/>
  <c r="Z29" i="83" s="1"/>
  <c r="J29" i="83"/>
  <c r="AC29" i="83" s="1"/>
  <c r="H29" i="83"/>
  <c r="AB29" i="83" s="1"/>
  <c r="F29" i="83"/>
  <c r="AA29" i="83" s="1"/>
  <c r="AC28" i="83"/>
  <c r="W28" i="83"/>
  <c r="U28" i="83"/>
  <c r="Q28" i="83"/>
  <c r="Z28" i="83" s="1"/>
  <c r="J28" i="83"/>
  <c r="H28" i="83"/>
  <c r="AB28" i="83" s="1"/>
  <c r="F28" i="83"/>
  <c r="AA28" i="83" s="1"/>
  <c r="AB27" i="83"/>
  <c r="Q27" i="83"/>
  <c r="Z27" i="83" s="1"/>
  <c r="J27" i="83"/>
  <c r="AC27" i="83" s="1"/>
  <c r="H27" i="83"/>
  <c r="U27" i="83" s="1"/>
  <c r="F27" i="83"/>
  <c r="S27" i="83" s="1"/>
  <c r="AA26" i="83"/>
  <c r="Q26" i="83"/>
  <c r="Z26" i="83" s="1"/>
  <c r="J26" i="83"/>
  <c r="AC26" i="83" s="1"/>
  <c r="H26" i="83"/>
  <c r="AB26" i="83" s="1"/>
  <c r="F26" i="83"/>
  <c r="S26" i="83" s="1"/>
  <c r="Z25" i="83"/>
  <c r="Q25" i="83"/>
  <c r="J25" i="83"/>
  <c r="AC25" i="83" s="1"/>
  <c r="H25" i="83"/>
  <c r="AB25" i="83" s="1"/>
  <c r="F25" i="83"/>
  <c r="AA25" i="83" s="1"/>
  <c r="Q23" i="83"/>
  <c r="Z23" i="83" s="1"/>
  <c r="J23" i="83"/>
  <c r="W23" i="83" s="1"/>
  <c r="H23" i="83"/>
  <c r="U23" i="83" s="1"/>
  <c r="C23" i="83"/>
  <c r="AB21" i="83"/>
  <c r="U21" i="83"/>
  <c r="Q21" i="83"/>
  <c r="Z21" i="83" s="1"/>
  <c r="J21" i="83"/>
  <c r="W21" i="83" s="1"/>
  <c r="H21" i="83"/>
  <c r="F21" i="83"/>
  <c r="AA21" i="83" s="1"/>
  <c r="C21" i="83"/>
  <c r="Z19" i="83"/>
  <c r="Q19" i="83"/>
  <c r="H19" i="83"/>
  <c r="U19" i="83" s="1"/>
  <c r="C19" i="83"/>
  <c r="Q17" i="83"/>
  <c r="Z17" i="83" s="1"/>
  <c r="H17" i="83"/>
  <c r="AB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U11" i="83" s="1"/>
  <c r="F11" i="83"/>
  <c r="AA11" i="83" s="1"/>
  <c r="Q10" i="83"/>
  <c r="Z10" i="83" s="1"/>
  <c r="J10" i="83"/>
  <c r="W10" i="83" s="1"/>
  <c r="H10" i="83"/>
  <c r="AB10" i="83" s="1"/>
  <c r="F10" i="83"/>
  <c r="AA10" i="83" s="1"/>
  <c r="Q9" i="83"/>
  <c r="Z9" i="83" s="1"/>
  <c r="J9" i="83"/>
  <c r="AC9" i="83" s="1"/>
  <c r="H9" i="83"/>
  <c r="AB9" i="83" s="1"/>
  <c r="F9" i="83"/>
  <c r="AA9" i="83" s="1"/>
  <c r="AC8" i="83"/>
  <c r="W8" i="83"/>
  <c r="U8" i="83"/>
  <c r="J8" i="83"/>
  <c r="H8" i="83"/>
  <c r="AB8" i="83" s="1"/>
  <c r="F8" i="83"/>
  <c r="S8" i="83" s="1"/>
  <c r="D3" i="83"/>
  <c r="B2" i="83"/>
  <c r="B3" i="83" s="1"/>
  <c r="I39" i="82"/>
  <c r="I38" i="82"/>
  <c r="I40" i="82"/>
  <c r="I37" i="82"/>
  <c r="I51" i="82"/>
  <c r="I50" i="82"/>
  <c r="I49" i="82"/>
  <c r="I48" i="82"/>
  <c r="I100" i="82"/>
  <c r="I101" i="82"/>
  <c r="I102" i="82"/>
  <c r="I103" i="82"/>
  <c r="I104" i="82"/>
  <c r="I105" i="82"/>
  <c r="I106" i="82"/>
  <c r="I107" i="82"/>
  <c r="I108" i="82"/>
  <c r="I109" i="82"/>
  <c r="I99" i="82"/>
  <c r="I85" i="82"/>
  <c r="I86" i="82"/>
  <c r="I87" i="82"/>
  <c r="I88" i="82"/>
  <c r="I89" i="82"/>
  <c r="I90" i="82"/>
  <c r="I91" i="82"/>
  <c r="I92" i="82"/>
  <c r="I93" i="82"/>
  <c r="I94" i="82"/>
  <c r="I95" i="82"/>
  <c r="I96" i="82"/>
  <c r="I97" i="82"/>
  <c r="I98" i="82"/>
  <c r="I84" i="82"/>
  <c r="I83" i="82"/>
  <c r="I82" i="82"/>
  <c r="I80" i="82"/>
  <c r="I79" i="82"/>
  <c r="I78" i="82"/>
  <c r="I77" i="82"/>
  <c r="I76" i="82"/>
  <c r="I75" i="82"/>
  <c r="I74" i="82"/>
  <c r="I73" i="82"/>
  <c r="I72" i="82"/>
  <c r="I71" i="82"/>
  <c r="I70" i="82"/>
  <c r="I69" i="82"/>
  <c r="I68" i="82"/>
  <c r="I67" i="82"/>
  <c r="I66" i="82"/>
  <c r="I65" i="82"/>
  <c r="I64" i="82"/>
  <c r="I25" i="82"/>
  <c r="I24" i="82"/>
  <c r="I23" i="82"/>
  <c r="I22" i="82"/>
  <c r="I21" i="82"/>
  <c r="I20" i="82"/>
  <c r="I19" i="82"/>
  <c r="I18" i="82"/>
  <c r="I17" i="82"/>
  <c r="I63" i="82"/>
  <c r="I62" i="82"/>
  <c r="I61" i="82"/>
  <c r="I59" i="82"/>
  <c r="I58" i="82"/>
  <c r="I57" i="82"/>
  <c r="I56" i="82"/>
  <c r="I55" i="82"/>
  <c r="I54" i="82"/>
  <c r="I53" i="82"/>
  <c r="I52" i="82"/>
  <c r="I47" i="82"/>
  <c r="I46" i="82"/>
  <c r="I45" i="82"/>
  <c r="I44" i="82"/>
  <c r="I43" i="82"/>
  <c r="I42" i="82"/>
  <c r="I41" i="82"/>
  <c r="I36" i="82"/>
  <c r="I35" i="82"/>
  <c r="I33" i="82"/>
  <c r="I32" i="82"/>
  <c r="I7" i="82"/>
  <c r="J7" i="82" s="1"/>
  <c r="I8" i="82"/>
  <c r="J8" i="82" s="1"/>
  <c r="I10" i="82"/>
  <c r="I11" i="82"/>
  <c r="I12" i="82"/>
  <c r="I13" i="82"/>
  <c r="I14" i="82"/>
  <c r="I15" i="82"/>
  <c r="I16" i="82"/>
  <c r="I29" i="82"/>
  <c r="I30" i="82"/>
  <c r="I31" i="82"/>
  <c r="I6" i="82"/>
  <c r="J6" i="82" s="1"/>
  <c r="I5" i="82"/>
  <c r="J5" i="82" s="1"/>
  <c r="I4" i="82"/>
  <c r="J4" i="82" s="1"/>
  <c r="I3" i="82"/>
  <c r="J3" i="82" s="1"/>
  <c r="M43" i="21"/>
  <c r="M42" i="21"/>
  <c r="M41" i="21"/>
  <c r="F10" i="80"/>
  <c r="F15" i="80"/>
  <c r="F20" i="80"/>
  <c r="F22" i="80"/>
  <c r="F23" i="80"/>
  <c r="F24" i="80"/>
  <c r="F25" i="80"/>
  <c r="F26" i="80"/>
  <c r="F27" i="80"/>
  <c r="F28" i="80"/>
  <c r="F29" i="80"/>
  <c r="F30" i="80"/>
  <c r="F31" i="80"/>
  <c r="F32" i="80"/>
  <c r="F4" i="80"/>
  <c r="F5" i="80"/>
  <c r="F7" i="80"/>
  <c r="F8" i="80"/>
  <c r="F11" i="80"/>
  <c r="F12" i="80"/>
  <c r="F13" i="80"/>
  <c r="F14" i="80"/>
  <c r="F6" i="80"/>
  <c r="F16" i="80"/>
  <c r="F3" i="80"/>
  <c r="F2" i="80"/>
  <c r="D2" i="83"/>
  <c r="C54" i="96" l="1"/>
  <c r="C53" i="96"/>
  <c r="K63" i="94"/>
  <c r="F40" i="83"/>
  <c r="AA40" i="83" s="1"/>
  <c r="H40" i="83"/>
  <c r="AB40" i="83" s="1"/>
  <c r="O15" i="81"/>
  <c r="U9" i="81" s="1"/>
  <c r="J17" i="83"/>
  <c r="AC17" i="83" s="1"/>
  <c r="F17" i="83"/>
  <c r="AA17" i="83" s="1"/>
  <c r="AB23" i="83"/>
  <c r="H38" i="83"/>
  <c r="U38" i="83" s="1"/>
  <c r="J38" i="83"/>
  <c r="AC38" i="83" s="1"/>
  <c r="J42" i="83"/>
  <c r="J19" i="83"/>
  <c r="AC19" i="83" s="1"/>
  <c r="F19" i="83"/>
  <c r="AA19" i="83" s="1"/>
  <c r="AA38" i="83"/>
  <c r="S33" i="83"/>
  <c r="S9" i="83"/>
  <c r="U15" i="83"/>
  <c r="U9" i="83"/>
  <c r="AC10" i="83"/>
  <c r="W15" i="83"/>
  <c r="AC21" i="83"/>
  <c r="AC23" i="83"/>
  <c r="AA30" i="83"/>
  <c r="AB31" i="83"/>
  <c r="AC32" i="83"/>
  <c r="AA42" i="83"/>
  <c r="S42" i="83"/>
  <c r="S45" i="83"/>
  <c r="S10" i="83"/>
  <c r="AB11" i="83"/>
  <c r="W11" i="83"/>
  <c r="S13" i="83"/>
  <c r="U14" i="83"/>
  <c r="AA8" i="83"/>
  <c r="S12" i="83"/>
  <c r="U13" i="83"/>
  <c r="W14" i="83"/>
  <c r="W17" i="83"/>
  <c r="AC33" i="83"/>
  <c r="W33" i="83"/>
  <c r="AB34" i="83"/>
  <c r="AC35" i="83"/>
  <c r="AA41" i="83"/>
  <c r="S41" i="83"/>
  <c r="W9" i="83"/>
  <c r="S11" i="83"/>
  <c r="U12" i="83"/>
  <c r="W13" i="83"/>
  <c r="AB19" i="83"/>
  <c r="W25" i="83"/>
  <c r="AA27" i="83"/>
  <c r="U32" i="83"/>
  <c r="W36" i="83"/>
  <c r="U39" i="83"/>
  <c r="W40" i="83"/>
  <c r="G54" i="83"/>
  <c r="H54" i="83" s="1"/>
  <c r="W12" i="83"/>
  <c r="S14" i="83"/>
  <c r="S15" i="83"/>
  <c r="I54" i="83"/>
  <c r="J54" i="83" s="1"/>
  <c r="G113" i="83"/>
  <c r="U10" i="83"/>
  <c r="U17" i="83"/>
  <c r="AB33" i="83"/>
  <c r="U33" i="83"/>
  <c r="F85" i="83"/>
  <c r="G85" i="83" s="1"/>
  <c r="F23" i="83"/>
  <c r="S44" i="83"/>
  <c r="U45" i="83"/>
  <c r="W46" i="83"/>
  <c r="K143" i="83"/>
  <c r="S25" i="83"/>
  <c r="U26" i="83"/>
  <c r="W27" i="83"/>
  <c r="S29" i="83"/>
  <c r="U30" i="83"/>
  <c r="W31" i="83"/>
  <c r="W34" i="83"/>
  <c r="S36" i="83"/>
  <c r="S43" i="83"/>
  <c r="U44" i="83"/>
  <c r="W45" i="83"/>
  <c r="S21" i="83"/>
  <c r="U25" i="83"/>
  <c r="W26" i="83"/>
  <c r="S28" i="83"/>
  <c r="U29" i="83"/>
  <c r="W30" i="83"/>
  <c r="S32" i="83"/>
  <c r="S35" i="83"/>
  <c r="U36" i="83"/>
  <c r="S39" i="83"/>
  <c r="U41" i="83"/>
  <c r="U42" i="83"/>
  <c r="U43" i="83"/>
  <c r="W44" i="83"/>
  <c r="S46" i="83"/>
  <c r="T47" i="83"/>
  <c r="K141" i="83"/>
  <c r="G14" i="73"/>
  <c r="F14" i="73"/>
  <c r="E14" i="73"/>
  <c r="L63" i="94" l="1"/>
  <c r="M63" i="94" s="1"/>
  <c r="N63" i="94" s="1"/>
  <c r="O63" i="94" s="1"/>
  <c r="H7" i="94"/>
  <c r="S40" i="83"/>
  <c r="U40" i="83"/>
  <c r="T9" i="81"/>
  <c r="S17" i="83"/>
  <c r="AB38" i="83"/>
  <c r="W38" i="83"/>
  <c r="AC42" i="83"/>
  <c r="W42" i="83"/>
  <c r="S19" i="83"/>
  <c r="W19" i="83"/>
  <c r="H113" i="83"/>
  <c r="J37" i="83"/>
  <c r="F37" i="83"/>
  <c r="AA23" i="83"/>
  <c r="S23" i="83"/>
  <c r="H37"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J7" i="94" l="1"/>
  <c r="F7" i="94"/>
  <c r="AB7" i="94"/>
  <c r="T53" i="94" s="1"/>
  <c r="G53" i="94" s="1"/>
  <c r="U7" i="94"/>
  <c r="AB37" i="83"/>
  <c r="U37" i="83"/>
  <c r="S37" i="83"/>
  <c r="AA37" i="83"/>
  <c r="AC37" i="83"/>
  <c r="W37" i="83"/>
  <c r="G15" i="73"/>
  <c r="F15" i="73"/>
  <c r="E15" i="73"/>
  <c r="G16" i="73"/>
  <c r="F16" i="73"/>
  <c r="E16" i="73"/>
  <c r="W7" i="94" l="1"/>
  <c r="AC7" i="94"/>
  <c r="V53" i="94" s="1"/>
  <c r="I53" i="94" s="1"/>
  <c r="S7" i="94"/>
  <c r="AA7" i="94"/>
  <c r="R53" i="94" s="1"/>
  <c r="G57" i="94"/>
  <c r="H57" i="94" s="1"/>
  <c r="AB32" i="79"/>
  <c r="AA32" i="79"/>
  <c r="Z32" i="79"/>
  <c r="N32" i="79"/>
  <c r="M32" i="79"/>
  <c r="P32" i="79" s="1"/>
  <c r="L32" i="79"/>
  <c r="I32" i="79"/>
  <c r="AC7" i="79"/>
  <c r="AB7" i="79"/>
  <c r="AA7" i="79"/>
  <c r="AD7" i="79" s="1"/>
  <c r="Z7" i="79"/>
  <c r="Y7" i="79"/>
  <c r="O7" i="79"/>
  <c r="N7" i="79"/>
  <c r="M7" i="79"/>
  <c r="P7" i="79" s="1"/>
  <c r="L7" i="79"/>
  <c r="K7" i="79"/>
  <c r="I7" i="79"/>
  <c r="R54" i="94" l="1"/>
  <c r="E53" i="94"/>
  <c r="I57" i="94"/>
  <c r="J57" i="94" s="1"/>
  <c r="G58" i="94"/>
  <c r="H58" i="94" s="1"/>
  <c r="I10" i="79"/>
  <c r="E58" i="94" l="1"/>
  <c r="F58" i="94" s="1"/>
  <c r="E57" i="94"/>
  <c r="F57" i="94" s="1"/>
  <c r="C54" i="94"/>
  <c r="C53" i="94"/>
  <c r="I58" i="94"/>
  <c r="J58" i="94"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S17"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Q37" i="71"/>
  <c r="F38" i="71" s="1"/>
  <c r="F39" i="71" s="1"/>
  <c r="P37" i="71"/>
  <c r="AA37" i="71" s="1"/>
  <c r="O37" i="71"/>
  <c r="N37" i="71"/>
  <c r="B38" i="71" s="1"/>
  <c r="D37" i="71"/>
  <c r="Q36" i="71"/>
  <c r="P36" i="71"/>
  <c r="AA35" i="71" s="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C34" i="71"/>
  <c r="D34" i="71" s="1"/>
  <c r="Y27" i="71"/>
  <c r="Z27" i="71" s="1"/>
  <c r="D50" i="71"/>
  <c r="P28" i="71"/>
  <c r="E28" i="71" s="1"/>
  <c r="U68" i="71"/>
  <c r="E67" i="71"/>
  <c r="P67" i="71" s="1"/>
  <c r="Q28" i="71"/>
  <c r="F28" i="71" s="1"/>
  <c r="D58" i="71"/>
  <c r="C63" i="71"/>
  <c r="C64" i="71" s="1"/>
  <c r="D62" i="71"/>
  <c r="D68" i="71"/>
  <c r="C67" i="71"/>
  <c r="D67" i="71" s="1"/>
  <c r="E71" i="71"/>
  <c r="E70" i="71"/>
  <c r="D72" i="71"/>
  <c r="E79" i="71"/>
  <c r="E78" i="71"/>
  <c r="F27" i="71"/>
  <c r="F26" i="71" s="1"/>
  <c r="D63"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B68" i="43"/>
  <c r="S25" i="40"/>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S21" i="33" s="1"/>
  <c r="E83" i="21"/>
  <c r="F83" i="21" s="1"/>
  <c r="G83" i="21" s="1"/>
  <c r="H1" i="69"/>
  <c r="AC25" i="40"/>
  <c r="W25" i="40"/>
  <c r="U25" i="40"/>
  <c r="U29" i="39"/>
  <c r="W18" i="36"/>
  <c r="AB21" i="37"/>
  <c r="AC18" i="35"/>
  <c r="J21" i="37"/>
  <c r="W21" i="37" s="1"/>
  <c r="J21" i="34"/>
  <c r="W21" i="34" s="1"/>
  <c r="J21" i="33"/>
  <c r="W21" i="33" s="1"/>
  <c r="H21" i="21"/>
  <c r="U21" i="21" s="1"/>
  <c r="F38" i="69"/>
  <c r="E37" i="69"/>
  <c r="F36" i="69"/>
  <c r="F35" i="69"/>
  <c r="F21" i="69"/>
  <c r="F40" i="69" s="1"/>
  <c r="F20" i="69"/>
  <c r="F39" i="69" s="1"/>
  <c r="E10" i="69"/>
  <c r="E9" i="69"/>
  <c r="C7" i="69"/>
  <c r="AC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c r="Q25" i="36"/>
  <c r="Z25" i="36" s="1"/>
  <c r="Q24" i="36"/>
  <c r="Z24" i="36" s="1"/>
  <c r="Q23" i="36"/>
  <c r="Z23" i="36" s="1"/>
  <c r="AB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D77" i="21"/>
  <c r="E77" i="21" s="1"/>
  <c r="F77" i="21" s="1"/>
  <c r="G77" i="21" s="1"/>
  <c r="B130" i="21"/>
  <c r="B128" i="21"/>
  <c r="J45" i="21" s="1"/>
  <c r="W45" i="21" s="1"/>
  <c r="B126" i="21"/>
  <c r="F44" i="21" s="1"/>
  <c r="AA44" i="21" s="1"/>
  <c r="B98" i="21"/>
  <c r="H31" i="21" s="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43" i="21"/>
  <c r="AB43"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J26" i="21"/>
  <c r="W26" i="21" s="1"/>
  <c r="F26" i="21"/>
  <c r="S26" i="21" s="1"/>
  <c r="AB41" i="21"/>
  <c r="AA41" i="21"/>
  <c r="J45" i="39"/>
  <c r="W45" i="39" s="1"/>
  <c r="J44" i="39"/>
  <c r="AC44" i="39"/>
  <c r="J35" i="39"/>
  <c r="AC35" i="39" s="1"/>
  <c r="F35" i="39"/>
  <c r="AA35" i="39"/>
  <c r="U9" i="39"/>
  <c r="W31" i="37"/>
  <c r="F39" i="37"/>
  <c r="S39" i="37" s="1"/>
  <c r="F29" i="36"/>
  <c r="AA29" i="36" s="1"/>
  <c r="F16" i="36"/>
  <c r="AA16" i="36" s="1"/>
  <c r="W28" i="36"/>
  <c r="U31" i="36"/>
  <c r="J33" i="36"/>
  <c r="AC33" i="36" s="1"/>
  <c r="H22" i="35"/>
  <c r="AB22" i="35"/>
  <c r="W28" i="35"/>
  <c r="S31" i="35"/>
  <c r="F36" i="34"/>
  <c r="J35" i="34"/>
  <c r="U34" i="34"/>
  <c r="H39" i="33"/>
  <c r="AB39" i="33"/>
  <c r="U35" i="33"/>
  <c r="S40" i="33"/>
  <c r="W33" i="33"/>
  <c r="W39" i="33"/>
  <c r="H39" i="37"/>
  <c r="AB39" i="37" s="1"/>
  <c r="S27" i="35"/>
  <c r="F11" i="40"/>
  <c r="AA11" i="40"/>
  <c r="H11" i="40"/>
  <c r="AB11" i="40"/>
  <c r="U9" i="40"/>
  <c r="U38" i="40"/>
  <c r="U34" i="40"/>
  <c r="F42" i="39"/>
  <c r="AA42" i="39" s="1"/>
  <c r="F41" i="39"/>
  <c r="S41" i="39" s="1"/>
  <c r="H40" i="39"/>
  <c r="AB40" i="39" s="1"/>
  <c r="H39" i="39"/>
  <c r="U39" i="39" s="1"/>
  <c r="S38" i="39"/>
  <c r="S34" i="39"/>
  <c r="H34" i="39"/>
  <c r="U34" i="39" s="1"/>
  <c r="E108"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W32" i="40"/>
  <c r="S44" i="39"/>
  <c r="J34" i="36"/>
  <c r="W34" i="36" s="1"/>
  <c r="U30" i="36"/>
  <c r="J30" i="35"/>
  <c r="W30" i="35" s="1"/>
  <c r="H30" i="35"/>
  <c r="AB30" i="35" s="1"/>
  <c r="F22" i="35"/>
  <c r="AA22" i="35" s="1"/>
  <c r="H10" i="35"/>
  <c r="U10" i="35" s="1"/>
  <c r="W30"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c r="E114" i="34"/>
  <c r="H36" i="34"/>
  <c r="U36" i="34" s="1"/>
  <c r="F37" i="34"/>
  <c r="AA37" i="34" s="1"/>
  <c r="S35" i="34"/>
  <c r="F25" i="34"/>
  <c r="S25" i="34" s="1"/>
  <c r="H23" i="34"/>
  <c r="U23" i="34"/>
  <c r="J23" i="34"/>
  <c r="F19" i="34"/>
  <c r="H17" i="34"/>
  <c r="U17" i="34"/>
  <c r="F15" i="34"/>
  <c r="AA15" i="34" s="1"/>
  <c r="J15" i="34"/>
  <c r="AC15" i="34" s="1"/>
  <c r="H15" i="34"/>
  <c r="AB15" i="34" s="1"/>
  <c r="W8" i="34"/>
  <c r="F41" i="33"/>
  <c r="S38" i="33"/>
  <c r="E113" i="33"/>
  <c r="F32" i="33"/>
  <c r="AA32" i="33" s="1"/>
  <c r="J19" i="33"/>
  <c r="AC19" i="33" s="1"/>
  <c r="J15" i="33"/>
  <c r="AC15" i="33"/>
  <c r="F11" i="33"/>
  <c r="AA11" i="33" s="1"/>
  <c r="U40" i="33"/>
  <c r="W40" i="33"/>
  <c r="F37" i="40"/>
  <c r="AA37" i="40" s="1"/>
  <c r="F36" i="40"/>
  <c r="AA36" i="40" s="1"/>
  <c r="H28" i="40"/>
  <c r="U28" i="40" s="1"/>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J44" i="34"/>
  <c r="F44" i="34"/>
  <c r="AA44" i="34" s="1"/>
  <c r="J10" i="35"/>
  <c r="AC10" i="35" s="1"/>
  <c r="J14" i="21"/>
  <c r="W14" i="21" s="1"/>
  <c r="F14" i="21"/>
  <c r="S14" i="21" s="1"/>
  <c r="H14" i="21"/>
  <c r="U14" i="21" s="1"/>
  <c r="H28" i="21"/>
  <c r="AB28" i="21" s="1"/>
  <c r="F28" i="21"/>
  <c r="AA28" i="21" s="1"/>
  <c r="J28" i="21"/>
  <c r="H30" i="21"/>
  <c r="U30" i="21"/>
  <c r="F30" i="21"/>
  <c r="S30" i="21" s="1"/>
  <c r="J30" i="21"/>
  <c r="AC30" i="21" s="1"/>
  <c r="J44" i="21"/>
  <c r="AC44" i="21" s="1"/>
  <c r="H44" i="21"/>
  <c r="U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W13" i="40"/>
  <c r="F13" i="40"/>
  <c r="AA13" i="40" s="1"/>
  <c r="F14" i="37"/>
  <c r="F27" i="37"/>
  <c r="AA27" i="37" s="1"/>
  <c r="F13" i="39"/>
  <c r="J13" i="39"/>
  <c r="W13" i="39" s="1"/>
  <c r="H13" i="39"/>
  <c r="H14" i="40"/>
  <c r="AB14" i="40" s="1"/>
  <c r="J14" i="40"/>
  <c r="W14" i="40" s="1"/>
  <c r="F14" i="40"/>
  <c r="AA14" i="40" s="1"/>
  <c r="J14" i="37"/>
  <c r="J27" i="37"/>
  <c r="AC27" i="37" s="1"/>
  <c r="AA44" i="33"/>
  <c r="U46" i="33"/>
  <c r="AA14" i="33"/>
  <c r="J36" i="37"/>
  <c r="AC36" i="37" s="1"/>
  <c r="J10" i="36"/>
  <c r="AC10" i="36" s="1"/>
  <c r="AB30" i="21"/>
  <c r="AB45" i="33"/>
  <c r="S44" i="34"/>
  <c r="BA586" i="3"/>
  <c r="BA585" i="3"/>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BA572" i="3"/>
  <c r="AZ572" i="3" s="1"/>
  <c r="BA570" i="3"/>
  <c r="AZ570" i="3" s="1"/>
  <c r="BA568" i="3"/>
  <c r="BA566" i="3"/>
  <c r="BA564" i="3"/>
  <c r="BA562" i="3"/>
  <c r="BA560" i="3"/>
  <c r="AZ560" i="3" s="1"/>
  <c r="BA558" i="3"/>
  <c r="BA556" i="3"/>
  <c r="BA554" i="3"/>
  <c r="AZ554" i="3" s="1"/>
  <c r="BA552" i="3"/>
  <c r="AZ552" i="3" s="1"/>
  <c r="BA548" i="3"/>
  <c r="BA546" i="3"/>
  <c r="AZ546" i="3" s="1"/>
  <c r="BA544" i="3"/>
  <c r="BA542" i="3"/>
  <c r="BA540" i="3"/>
  <c r="BA538" i="3"/>
  <c r="AZ538" i="3"/>
  <c r="BA536" i="3"/>
  <c r="BA534" i="3"/>
  <c r="BA532" i="3"/>
  <c r="BA530" i="3"/>
  <c r="BA528" i="3"/>
  <c r="BA526" i="3"/>
  <c r="BA524" i="3"/>
  <c r="BA522" i="3"/>
  <c r="BA520" i="3"/>
  <c r="BA518" i="3"/>
  <c r="AZ518" i="3" s="1"/>
  <c r="BA516" i="3"/>
  <c r="BA514" i="3"/>
  <c r="BA512" i="3"/>
  <c r="AZ512" i="3"/>
  <c r="BA510" i="3"/>
  <c r="AZ510" i="3" s="1"/>
  <c r="BA508" i="3"/>
  <c r="AZ508" i="3" s="1"/>
  <c r="BA506" i="3"/>
  <c r="BA504" i="3"/>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BQ567" i="3"/>
  <c r="BL567" i="3" s="1"/>
  <c r="BQ565" i="3"/>
  <c r="BL565" i="3" s="1"/>
  <c r="BQ563" i="3"/>
  <c r="BL563" i="3"/>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BQ543" i="3"/>
  <c r="BL543" i="3" s="1"/>
  <c r="BQ541" i="3"/>
  <c r="BL541" i="3" s="1"/>
  <c r="BQ539" i="3"/>
  <c r="BL539" i="3" s="1"/>
  <c r="AZ539" i="3" s="1"/>
  <c r="BQ537" i="3"/>
  <c r="BL537" i="3" s="1"/>
  <c r="BQ535" i="3"/>
  <c r="BL535" i="3" s="1"/>
  <c r="BQ533" i="3"/>
  <c r="BL533" i="3" s="1"/>
  <c r="BQ531" i="3"/>
  <c r="BL531" i="3" s="1"/>
  <c r="BQ529" i="3"/>
  <c r="BL529" i="3"/>
  <c r="BQ527" i="3"/>
  <c r="BL527" i="3" s="1"/>
  <c r="BQ525" i="3"/>
  <c r="BL525" i="3" s="1"/>
  <c r="BQ523" i="3"/>
  <c r="BL523" i="3" s="1"/>
  <c r="AZ523" i="3" s="1"/>
  <c r="BA521" i="3"/>
  <c r="AC521" i="3"/>
  <c r="G521" i="3" s="1"/>
  <c r="BQ521" i="3"/>
  <c r="BL521" i="3" s="1"/>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G507" i="3"/>
  <c r="G505" i="3"/>
  <c r="G503" i="3"/>
  <c r="G501" i="3"/>
  <c r="G499" i="3"/>
  <c r="G497" i="3"/>
  <c r="G495" i="3"/>
  <c r="BQ507" i="3"/>
  <c r="BQ505" i="3"/>
  <c r="BL505" i="3" s="1"/>
  <c r="BQ503" i="3"/>
  <c r="BL503" i="3" s="1"/>
  <c r="BQ501" i="3"/>
  <c r="BL501" i="3"/>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C36" i="34"/>
  <c r="AA13" i="33"/>
  <c r="AC31" i="33"/>
  <c r="AC45" i="33"/>
  <c r="U11" i="33"/>
  <c r="F43" i="33"/>
  <c r="AA43" i="33" s="1"/>
  <c r="W15" i="34"/>
  <c r="W16" i="35"/>
  <c r="G107" i="37"/>
  <c r="H107" i="37" s="1"/>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F11" i="39"/>
  <c r="S11" i="39" s="1"/>
  <c r="G4" i="4"/>
  <c r="I4" i="4"/>
  <c r="A2" i="9"/>
  <c r="F61" i="43"/>
  <c r="H64" i="43" s="1"/>
  <c r="AZ497" i="3"/>
  <c r="BL549" i="3"/>
  <c r="AZ549" i="3" s="1"/>
  <c r="AZ494" i="3"/>
  <c r="AZ514" i="3"/>
  <c r="AZ522" i="3"/>
  <c r="AZ53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c r="BL311" i="3"/>
  <c r="AZ311" i="3" s="1"/>
  <c r="G312" i="3"/>
  <c r="BA314" i="3"/>
  <c r="BL315" i="3"/>
  <c r="G316" i="3"/>
  <c r="BA318" i="3"/>
  <c r="AZ318" i="3" s="1"/>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6" i="3"/>
  <c r="BA15" i="3"/>
  <c r="BB5" i="3"/>
  <c r="BR5" i="3"/>
  <c r="AZ499" i="3"/>
  <c r="AZ509" i="3"/>
  <c r="G509" i="3"/>
  <c r="BL493" i="3"/>
  <c r="AZ493" i="3" s="1"/>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433" i="3"/>
  <c r="W12" i="33"/>
  <c r="AC12" i="33"/>
  <c r="AA32" i="36"/>
  <c r="S32" i="36"/>
  <c r="BL14" i="3"/>
  <c r="U30" i="33"/>
  <c r="AC13" i="34"/>
  <c r="AA47" i="34"/>
  <c r="W28" i="37"/>
  <c r="S19" i="39"/>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U14" i="39"/>
  <c r="AC13" i="39"/>
  <c r="U13" i="36"/>
  <c r="U26"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U25" i="33" s="1"/>
  <c r="F25" i="33"/>
  <c r="J23" i="33"/>
  <c r="AC23" i="33" s="1"/>
  <c r="F85" i="33"/>
  <c r="G85"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C40" i="2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U28" i="21"/>
  <c r="S45" i="21"/>
  <c r="I101" i="21"/>
  <c r="J101" i="21" s="1"/>
  <c r="K101" i="21" s="1"/>
  <c r="L101" i="21" s="1"/>
  <c r="M101" i="21" s="1"/>
  <c r="F33" i="21"/>
  <c r="AA33" i="21" s="1"/>
  <c r="J33" i="21"/>
  <c r="AC33" i="21" s="1"/>
  <c r="H33" i="21"/>
  <c r="AB33" i="21" s="1"/>
  <c r="AA26" i="21"/>
  <c r="AB14" i="21"/>
  <c r="AB46" i="21"/>
  <c r="U40" i="21"/>
  <c r="AB31" i="21"/>
  <c r="U31" i="21"/>
  <c r="U13" i="21"/>
  <c r="AB13" i="21"/>
  <c r="S35" i="21"/>
  <c r="H15" i="21"/>
  <c r="U15" i="21" s="1"/>
  <c r="W39" i="21"/>
  <c r="AC14" i="21"/>
  <c r="S46" i="21"/>
  <c r="H45" i="21"/>
  <c r="U45" i="21" s="1"/>
  <c r="F29" i="21"/>
  <c r="AA29" i="21" s="1"/>
  <c r="F13" i="21"/>
  <c r="AA13" i="21" s="1"/>
  <c r="H32" i="21"/>
  <c r="AB32" i="21" s="1"/>
  <c r="H9" i="21"/>
  <c r="J9" i="21"/>
  <c r="AC9" i="21" s="1"/>
  <c r="J32" i="21"/>
  <c r="W32" i="21" s="1"/>
  <c r="F32" i="21"/>
  <c r="AA32" i="21" s="1"/>
  <c r="AA31" i="21"/>
  <c r="S9" i="21"/>
  <c r="AA9" i="21"/>
  <c r="K141" i="21"/>
  <c r="K144" i="21"/>
  <c r="K143" i="21"/>
  <c r="U27" i="21"/>
  <c r="AB25" i="21"/>
  <c r="AA30" i="21"/>
  <c r="W13" i="21"/>
  <c r="AC45" i="21"/>
  <c r="F10" i="21"/>
  <c r="AA10" i="21" s="1"/>
  <c r="K145" i="21"/>
  <c r="W25" i="21"/>
  <c r="W31" i="21"/>
  <c r="S27" i="21"/>
  <c r="AC27" i="21"/>
  <c r="AC26" i="21"/>
  <c r="S28" i="21"/>
  <c r="AC34" i="21"/>
  <c r="AB36" i="21"/>
  <c r="W30" i="40"/>
  <c r="C19" i="39"/>
  <c r="C15" i="40"/>
  <c r="C17" i="40"/>
  <c r="C23" i="40"/>
  <c r="C21" i="40"/>
  <c r="U30" i="40"/>
  <c r="B51" i="43"/>
  <c r="B54" i="43"/>
  <c r="B58" i="43"/>
  <c r="B62" i="43"/>
  <c r="B65" i="43"/>
  <c r="B69" i="43"/>
  <c r="D23" i="15"/>
  <c r="D22" i="15"/>
  <c r="E4" i="4"/>
  <c r="B5" i="62" s="1"/>
  <c r="B73" i="72" s="1"/>
  <c r="C4" i="4"/>
  <c r="F30" i="11"/>
  <c r="C48" i="11" s="1"/>
  <c r="M18" i="67"/>
  <c r="M18" i="15"/>
  <c r="AA39" i="40"/>
  <c r="S39" i="40"/>
  <c r="S12" i="33"/>
  <c r="AA12" i="33"/>
  <c r="J32" i="39"/>
  <c r="AC32" i="39" s="1"/>
  <c r="H32" i="39"/>
  <c r="AB32" i="39" s="1"/>
  <c r="AA32" i="39"/>
  <c r="S32" i="39"/>
  <c r="AB21" i="39"/>
  <c r="U21"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AC32" i="33"/>
  <c r="W32" i="33"/>
  <c r="AB27" i="33"/>
  <c r="G91" i="33"/>
  <c r="H91" i="33" s="1"/>
  <c r="I91" i="33" s="1"/>
  <c r="J91" i="33" s="1"/>
  <c r="K91" i="33" s="1"/>
  <c r="L91" i="33" s="1"/>
  <c r="M91" i="33" s="1"/>
  <c r="J27" i="33"/>
  <c r="AC27" i="33" s="1"/>
  <c r="AB25" i="33"/>
  <c r="S25" i="33"/>
  <c r="AA25" i="33"/>
  <c r="J25" i="33"/>
  <c r="AC25" i="33" s="1"/>
  <c r="U23" i="33"/>
  <c r="F23" i="33"/>
  <c r="H19" i="33"/>
  <c r="AB19" i="33" s="1"/>
  <c r="G81" i="33"/>
  <c r="H17" i="33"/>
  <c r="U17" i="33" s="1"/>
  <c r="F17" i="33"/>
  <c r="S17" i="33" s="1"/>
  <c r="W17" i="33"/>
  <c r="AC17" i="33"/>
  <c r="J23" i="21"/>
  <c r="W23" i="21" s="1"/>
  <c r="H23" i="21"/>
  <c r="AB23" i="21" s="1"/>
  <c r="S13" i="21"/>
  <c r="D6" i="52"/>
  <c r="AP7" i="1"/>
  <c r="AB9" i="21"/>
  <c r="U9" i="21"/>
  <c r="A18" i="62"/>
  <c r="B64" i="72" s="1"/>
  <c r="U32" i="39"/>
  <c r="W23" i="37"/>
  <c r="AC23" i="37"/>
  <c r="J11" i="37"/>
  <c r="AC11" i="37" s="1"/>
  <c r="J11" i="34"/>
  <c r="W11" i="34" s="1"/>
  <c r="AA17" i="33"/>
  <c r="H109" i="9"/>
  <c r="M49" i="9" s="1"/>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D19" i="9"/>
  <c r="J15" i="15"/>
  <c r="F8" i="15"/>
  <c r="E11" i="76"/>
  <c r="E13" i="76"/>
  <c r="M26" i="67"/>
  <c r="L48" i="15"/>
  <c r="F43" i="15"/>
  <c r="B11" i="76"/>
  <c r="C19" i="9"/>
  <c r="B9" i="76"/>
  <c r="L48" i="67"/>
  <c r="F42" i="67"/>
  <c r="M6" i="15"/>
  <c r="M8" i="15"/>
  <c r="E9" i="76"/>
  <c r="C20" i="9"/>
  <c r="F20" i="31"/>
  <c r="B12" i="76"/>
  <c r="F9" i="67"/>
  <c r="F38" i="15"/>
  <c r="F42" i="15"/>
  <c r="E2" i="69"/>
  <c r="F36" i="15"/>
  <c r="AO13" i="1"/>
  <c r="E10" i="76"/>
  <c r="D6" i="73"/>
  <c r="M26" i="15"/>
  <c r="F26" i="67"/>
  <c r="B8" i="76"/>
  <c r="E2" i="68"/>
  <c r="E7" i="76"/>
  <c r="F3" i="73"/>
  <c r="F13" i="15"/>
  <c r="F4" i="73"/>
  <c r="B7" i="76"/>
  <c r="E8" i="76"/>
  <c r="D35" i="9"/>
  <c r="F6" i="15"/>
  <c r="F7" i="67"/>
  <c r="F5" i="73"/>
  <c r="D20" i="9"/>
  <c r="M24" i="15"/>
  <c r="F7" i="15"/>
  <c r="L47" i="15"/>
  <c r="B13" i="76"/>
  <c r="B10" i="76"/>
  <c r="E12" i="76"/>
  <c r="M23" i="15"/>
  <c r="D34" i="9"/>
  <c r="C76" i="15"/>
  <c r="F40" i="15"/>
  <c r="L47" i="67"/>
  <c r="F6" i="73"/>
  <c r="F7" i="73"/>
  <c r="M28" i="15"/>
  <c r="F38" i="67"/>
  <c r="B67" i="43" l="1"/>
  <c r="B56" i="43"/>
  <c r="C7" i="90"/>
  <c r="C63" i="90" s="1"/>
  <c r="C7" i="88"/>
  <c r="C58" i="88" s="1"/>
  <c r="C7" i="86"/>
  <c r="C58" i="86" s="1"/>
  <c r="C7" i="92"/>
  <c r="C58" i="92" s="1"/>
  <c r="C7" i="91"/>
  <c r="C58" i="91" s="1"/>
  <c r="C7" i="83"/>
  <c r="C58" i="83" s="1"/>
  <c r="S44" i="21"/>
  <c r="W44" i="21"/>
  <c r="AB44" i="21"/>
  <c r="H42" i="21"/>
  <c r="U42" i="21" s="1"/>
  <c r="W27" i="33"/>
  <c r="W9" i="21"/>
  <c r="F28" i="15"/>
  <c r="F28" i="67"/>
  <c r="G29" i="6"/>
  <c r="AZ379" i="3"/>
  <c r="AZ372" i="3"/>
  <c r="AZ329" i="3"/>
  <c r="W11" i="39"/>
  <c r="AZ542" i="3"/>
  <c r="AB46" i="34"/>
  <c r="AA14" i="37"/>
  <c r="S14" i="37"/>
  <c r="AC40" i="37"/>
  <c r="W40" i="37"/>
  <c r="AA11" i="36"/>
  <c r="S11" i="36"/>
  <c r="AB12" i="36"/>
  <c r="U12" i="36"/>
  <c r="AZ327" i="3"/>
  <c r="U26" i="33"/>
  <c r="AB26" i="33"/>
  <c r="W28" i="21"/>
  <c r="AC28" i="21"/>
  <c r="W25" i="33"/>
  <c r="AA19" i="33"/>
  <c r="AA19" i="37"/>
  <c r="F32" i="67"/>
  <c r="F60" i="67" s="1"/>
  <c r="F29" i="6"/>
  <c r="AZ364" i="3"/>
  <c r="AZ344" i="3"/>
  <c r="AZ337" i="3"/>
  <c r="W12" i="37"/>
  <c r="AC12" i="37"/>
  <c r="AZ525" i="3"/>
  <c r="AZ577" i="3"/>
  <c r="S41" i="33"/>
  <c r="AA41" i="33"/>
  <c r="F79" i="21"/>
  <c r="G79" i="21" s="1"/>
  <c r="F17" i="21"/>
  <c r="AA17" i="21" s="1"/>
  <c r="AZ304" i="3"/>
  <c r="AZ505" i="3"/>
  <c r="AZ541" i="3"/>
  <c r="AZ565" i="3"/>
  <c r="AZ504" i="3"/>
  <c r="AZ526" i="3"/>
  <c r="AZ564" i="3"/>
  <c r="AZ580" i="3"/>
  <c r="AZ534" i="3"/>
  <c r="AA45" i="33"/>
  <c r="S45" i="33"/>
  <c r="AZ515" i="3"/>
  <c r="AZ543" i="3"/>
  <c r="AZ569" i="3"/>
  <c r="AZ503" i="3"/>
  <c r="AZ498" i="3"/>
  <c r="AZ536" i="3"/>
  <c r="AZ556" i="3"/>
  <c r="W31" i="40"/>
  <c r="AA9" i="40"/>
  <c r="F26" i="33"/>
  <c r="AC27" i="35"/>
  <c r="U30" i="37"/>
  <c r="B72" i="43"/>
  <c r="F23" i="36"/>
  <c r="H24" i="36"/>
  <c r="AA34" i="40"/>
  <c r="G570" i="3"/>
  <c r="BL15" i="3"/>
  <c r="AZ15" i="3" s="1"/>
  <c r="BA398" i="3"/>
  <c r="BL399" i="3"/>
  <c r="G401" i="3"/>
  <c r="BA402" i="3"/>
  <c r="BA406" i="3"/>
  <c r="BL409" i="3"/>
  <c r="G412" i="3"/>
  <c r="AZ458" i="3"/>
  <c r="BA413" i="3"/>
  <c r="BA435" i="3"/>
  <c r="BL445" i="3"/>
  <c r="BL446" i="3"/>
  <c r="BA451" i="3"/>
  <c r="BA452" i="3"/>
  <c r="BL458" i="3"/>
  <c r="BA480" i="3"/>
  <c r="BA488" i="3"/>
  <c r="AZ488" i="3" s="1"/>
  <c r="U32" i="33"/>
  <c r="AZ533" i="3"/>
  <c r="AZ561" i="3"/>
  <c r="AZ527" i="3"/>
  <c r="AZ524" i="3"/>
  <c r="AZ532" i="3"/>
  <c r="AZ544" i="3"/>
  <c r="AZ566" i="3"/>
  <c r="AZ582" i="3"/>
  <c r="AC11" i="40"/>
  <c r="J28" i="34"/>
  <c r="U34" i="21"/>
  <c r="J36" i="39"/>
  <c r="AC36" i="39" s="1"/>
  <c r="H36" i="39"/>
  <c r="F45" i="39"/>
  <c r="F42" i="21"/>
  <c r="AA42" i="21" s="1"/>
  <c r="J38" i="40"/>
  <c r="AA38" i="40"/>
  <c r="BA400" i="3"/>
  <c r="BL402" i="3"/>
  <c r="BA419" i="3"/>
  <c r="AZ419" i="3" s="1"/>
  <c r="BL440" i="3"/>
  <c r="BL456" i="3"/>
  <c r="BL467" i="3"/>
  <c r="BL468" i="3"/>
  <c r="BL470" i="3"/>
  <c r="AZ270" i="3"/>
  <c r="P27" i="6"/>
  <c r="G414" i="3"/>
  <c r="BA414" i="3"/>
  <c r="BA415" i="3"/>
  <c r="BA416" i="3"/>
  <c r="AZ416" i="3" s="1"/>
  <c r="BA418" i="3"/>
  <c r="BA424" i="3"/>
  <c r="G429" i="3"/>
  <c r="BA437" i="3"/>
  <c r="BL437" i="3"/>
  <c r="G439" i="3"/>
  <c r="G440" i="3"/>
  <c r="BL443" i="3"/>
  <c r="G448" i="3"/>
  <c r="G449" i="3"/>
  <c r="BL449" i="3"/>
  <c r="BL450" i="3"/>
  <c r="BL452" i="3"/>
  <c r="G454" i="3"/>
  <c r="G455" i="3"/>
  <c r="BA456" i="3"/>
  <c r="BA462" i="3"/>
  <c r="AZ462" i="3" s="1"/>
  <c r="BL465" i="3"/>
  <c r="BL469" i="3"/>
  <c r="G470" i="3"/>
  <c r="BA473" i="3"/>
  <c r="AZ473" i="3" s="1"/>
  <c r="G477" i="3"/>
  <c r="G488" i="3"/>
  <c r="G311" i="3"/>
  <c r="BL314" i="3"/>
  <c r="AZ314" i="3" s="1"/>
  <c r="G315" i="3"/>
  <c r="BL340" i="3"/>
  <c r="AZ340" i="3" s="1"/>
  <c r="BA214" i="3"/>
  <c r="BA216" i="3"/>
  <c r="AZ216" i="3" s="1"/>
  <c r="BL219" i="3"/>
  <c r="BL224" i="3"/>
  <c r="G227" i="3"/>
  <c r="BA233" i="3"/>
  <c r="AZ233" i="3" s="1"/>
  <c r="BL233" i="3"/>
  <c r="G235" i="3"/>
  <c r="G249" i="3"/>
  <c r="BA249" i="3"/>
  <c r="AZ249" i="3" s="1"/>
  <c r="BL249" i="3"/>
  <c r="G252" i="3"/>
  <c r="G253" i="3"/>
  <c r="BA253" i="3"/>
  <c r="G258" i="3"/>
  <c r="BL272" i="3"/>
  <c r="G273" i="3"/>
  <c r="BA286" i="3"/>
  <c r="AZ286" i="3" s="1"/>
  <c r="G289" i="3"/>
  <c r="BA120" i="3"/>
  <c r="AZ120" i="3" s="1"/>
  <c r="BL158" i="3"/>
  <c r="BA188" i="3"/>
  <c r="AZ188" i="3" s="1"/>
  <c r="BL34" i="3"/>
  <c r="BA39" i="3"/>
  <c r="BA43" i="3"/>
  <c r="G71" i="3"/>
  <c r="BL103" i="3"/>
  <c r="BA104" i="3"/>
  <c r="BL110" i="3"/>
  <c r="BL111" i="3"/>
  <c r="D59" i="71"/>
  <c r="AB34" i="71"/>
  <c r="AB35" i="71"/>
  <c r="Y35" i="71"/>
  <c r="Z35" i="71" s="1"/>
  <c r="C38" i="71"/>
  <c r="D38" i="71" s="1"/>
  <c r="F67" i="71"/>
  <c r="V68" i="71"/>
  <c r="Q68" i="71"/>
  <c r="AA3" i="71"/>
  <c r="BA332" i="3"/>
  <c r="AZ332" i="3" s="1"/>
  <c r="BL332" i="3"/>
  <c r="BL350" i="3"/>
  <c r="BL359" i="3"/>
  <c r="AZ359" i="3" s="1"/>
  <c r="BA367" i="3"/>
  <c r="AZ367" i="3" s="1"/>
  <c r="BA370" i="3"/>
  <c r="AZ370" i="3" s="1"/>
  <c r="BA392" i="3"/>
  <c r="AZ392" i="3" s="1"/>
  <c r="BL208" i="3"/>
  <c r="BL222" i="3"/>
  <c r="BL223" i="3"/>
  <c r="BA229" i="3"/>
  <c r="BL229" i="3"/>
  <c r="BA231" i="3"/>
  <c r="BL231" i="3"/>
  <c r="BA248" i="3"/>
  <c r="BL252" i="3"/>
  <c r="BL267" i="3"/>
  <c r="BL270" i="3"/>
  <c r="BA293" i="3"/>
  <c r="BA77" i="3"/>
  <c r="G80" i="3"/>
  <c r="BA80" i="3"/>
  <c r="BL84" i="3"/>
  <c r="BL91" i="3"/>
  <c r="BA94" i="3"/>
  <c r="B39" i="71"/>
  <c r="B40" i="71" s="1"/>
  <c r="S40" i="71" s="1"/>
  <c r="X26" i="71"/>
  <c r="B28" i="71"/>
  <c r="B27" i="71" s="1"/>
  <c r="B26" i="71" s="1"/>
  <c r="Y29" i="71"/>
  <c r="Z29" i="71" s="1"/>
  <c r="C30" i="71"/>
  <c r="D30" i="71" s="1"/>
  <c r="C31" i="71"/>
  <c r="X25" i="71"/>
  <c r="X31" i="71"/>
  <c r="X34" i="71"/>
  <c r="B67" i="71"/>
  <c r="S68" i="71"/>
  <c r="BA399" i="3"/>
  <c r="AZ399" i="3" s="1"/>
  <c r="BL406" i="3"/>
  <c r="BA410" i="3"/>
  <c r="BA412" i="3"/>
  <c r="AZ412" i="3" s="1"/>
  <c r="G415" i="3"/>
  <c r="BA420" i="3"/>
  <c r="BL430" i="3"/>
  <c r="G433" i="3"/>
  <c r="G436" i="3"/>
  <c r="G441" i="3"/>
  <c r="BL441" i="3"/>
  <c r="BL442" i="3"/>
  <c r="G447" i="3"/>
  <c r="BL455" i="3"/>
  <c r="G456" i="3"/>
  <c r="G459" i="3"/>
  <c r="BA464" i="3"/>
  <c r="G469" i="3"/>
  <c r="BA469" i="3"/>
  <c r="BA470" i="3"/>
  <c r="BL472" i="3"/>
  <c r="G473" i="3"/>
  <c r="G485" i="3"/>
  <c r="BA487" i="3"/>
  <c r="AZ487" i="3" s="1"/>
  <c r="BL308" i="3"/>
  <c r="AZ308" i="3" s="1"/>
  <c r="BA319" i="3"/>
  <c r="AZ319" i="3" s="1"/>
  <c r="G351" i="3"/>
  <c r="G380" i="3"/>
  <c r="BA385" i="3"/>
  <c r="BA386" i="3"/>
  <c r="AZ386" i="3" s="1"/>
  <c r="BA212" i="3"/>
  <c r="G214" i="3"/>
  <c r="G218" i="3"/>
  <c r="BA218" i="3"/>
  <c r="BL218" i="3"/>
  <c r="BA220" i="3"/>
  <c r="BL220" i="3"/>
  <c r="BL221" i="3"/>
  <c r="G222" i="3"/>
  <c r="BA228" i="3"/>
  <c r="G231" i="3"/>
  <c r="BL237" i="3"/>
  <c r="BL238" i="3"/>
  <c r="G239" i="3"/>
  <c r="G246" i="3"/>
  <c r="BA247" i="3"/>
  <c r="BL247" i="3"/>
  <c r="G250" i="3"/>
  <c r="G251" i="3"/>
  <c r="BA251" i="3"/>
  <c r="BL251" i="3"/>
  <c r="G254" i="3"/>
  <c r="G255" i="3"/>
  <c r="G260" i="3"/>
  <c r="G266" i="3"/>
  <c r="G270" i="3"/>
  <c r="G295" i="3"/>
  <c r="G299" i="3"/>
  <c r="BA126" i="3"/>
  <c r="G135" i="3"/>
  <c r="BA149" i="3"/>
  <c r="BA194" i="3"/>
  <c r="BA33" i="3"/>
  <c r="G48" i="3"/>
  <c r="BL52" i="3"/>
  <c r="BA67" i="3"/>
  <c r="G69" i="3"/>
  <c r="BL72" i="3"/>
  <c r="S72" i="71"/>
  <c r="B71" i="71"/>
  <c r="B70" i="71" s="1"/>
  <c r="V72" i="71"/>
  <c r="F71" i="71"/>
  <c r="F70" i="71" s="1"/>
  <c r="T76" i="71"/>
  <c r="C75" i="71"/>
  <c r="D76" i="71"/>
  <c r="T80" i="71"/>
  <c r="D80" i="71"/>
  <c r="D88" i="71"/>
  <c r="C87" i="71"/>
  <c r="Y26" i="71"/>
  <c r="Z26" i="71" s="1"/>
  <c r="AB36" i="71"/>
  <c r="C23" i="71"/>
  <c r="B22" i="71"/>
  <c r="B21" i="71" s="1"/>
  <c r="B20" i="71" s="1"/>
  <c r="BA260" i="3"/>
  <c r="BL260" i="3"/>
  <c r="G262" i="3"/>
  <c r="G268" i="3"/>
  <c r="BA272" i="3"/>
  <c r="BA275" i="3"/>
  <c r="AZ275" i="3" s="1"/>
  <c r="BL278" i="3"/>
  <c r="G280" i="3"/>
  <c r="G286" i="3"/>
  <c r="G292" i="3"/>
  <c r="G302" i="3"/>
  <c r="BA116" i="3"/>
  <c r="AZ116" i="3" s="1"/>
  <c r="BA121" i="3"/>
  <c r="BL121" i="3"/>
  <c r="BA125" i="3"/>
  <c r="BL127" i="3"/>
  <c r="AZ127" i="3" s="1"/>
  <c r="G128" i="3"/>
  <c r="BA129" i="3"/>
  <c r="BA134" i="3"/>
  <c r="BA145" i="3"/>
  <c r="BL146" i="3"/>
  <c r="G147" i="3"/>
  <c r="BA156" i="3"/>
  <c r="AZ156" i="3" s="1"/>
  <c r="BL157" i="3"/>
  <c r="BL159" i="3"/>
  <c r="AZ159" i="3" s="1"/>
  <c r="G160" i="3"/>
  <c r="G175" i="3"/>
  <c r="G176" i="3"/>
  <c r="BL181" i="3"/>
  <c r="G190" i="3"/>
  <c r="G195" i="3"/>
  <c r="BA201" i="3"/>
  <c r="G205" i="3"/>
  <c r="G18" i="3"/>
  <c r="G32" i="3"/>
  <c r="G33" i="3"/>
  <c r="G34" i="3"/>
  <c r="G42" i="3"/>
  <c r="G45" i="3"/>
  <c r="G51" i="3"/>
  <c r="G52" i="3"/>
  <c r="BA52" i="3"/>
  <c r="BL54" i="3"/>
  <c r="G67" i="3"/>
  <c r="BL70" i="3"/>
  <c r="BL71" i="3"/>
  <c r="G78" i="3"/>
  <c r="BL86" i="3"/>
  <c r="G88" i="3"/>
  <c r="BA89" i="3"/>
  <c r="G103" i="3"/>
  <c r="BA103" i="3"/>
  <c r="AA21" i="33"/>
  <c r="W29" i="39"/>
  <c r="E66" i="71"/>
  <c r="O68" i="71"/>
  <c r="AB32" i="71"/>
  <c r="AA34" i="71"/>
  <c r="C43" i="71"/>
  <c r="C51" i="71"/>
  <c r="G285" i="3"/>
  <c r="BA288" i="3"/>
  <c r="BL289" i="3"/>
  <c r="G290" i="3"/>
  <c r="BA301" i="3"/>
  <c r="G123" i="3"/>
  <c r="BA124" i="3"/>
  <c r="AZ124" i="3" s="1"/>
  <c r="G146" i="3"/>
  <c r="G159" i="3"/>
  <c r="BL163" i="3"/>
  <c r="AZ163" i="3" s="1"/>
  <c r="BL169" i="3"/>
  <c r="G170" i="3"/>
  <c r="BL183" i="3"/>
  <c r="AZ183" i="3" s="1"/>
  <c r="BA186" i="3"/>
  <c r="BA190" i="3"/>
  <c r="BL201" i="3"/>
  <c r="BL203" i="3"/>
  <c r="AZ203" i="3" s="1"/>
  <c r="BA204" i="3"/>
  <c r="AZ204" i="3" s="1"/>
  <c r="BA18" i="3"/>
  <c r="G21" i="3"/>
  <c r="BL21" i="3"/>
  <c r="G31" i="3"/>
  <c r="G40" i="3"/>
  <c r="BA47" i="3"/>
  <c r="BL47" i="3"/>
  <c r="G49" i="3"/>
  <c r="G54" i="3"/>
  <c r="BA62" i="3"/>
  <c r="BL62" i="3"/>
  <c r="BL63" i="3"/>
  <c r="G70" i="3"/>
  <c r="BA78" i="3"/>
  <c r="G86" i="3"/>
  <c r="BA88" i="3"/>
  <c r="BL96" i="3"/>
  <c r="BA98" i="3"/>
  <c r="BL100" i="3"/>
  <c r="G106" i="3"/>
  <c r="BA106" i="3"/>
  <c r="BL108" i="3"/>
  <c r="C29" i="39"/>
  <c r="F35" i="71"/>
  <c r="F36" i="71" s="1"/>
  <c r="V36" i="71" s="1"/>
  <c r="AA38" i="71"/>
  <c r="B51" i="71"/>
  <c r="B52" i="71" s="1"/>
  <c r="S52" i="71" s="1"/>
  <c r="F38" i="21"/>
  <c r="S38" i="21" s="1"/>
  <c r="J38" i="21"/>
  <c r="W38" i="21" s="1"/>
  <c r="H38" i="21"/>
  <c r="U38" i="21" s="1"/>
  <c r="W29" i="21"/>
  <c r="AB29" i="21"/>
  <c r="W30" i="21"/>
  <c r="AA36" i="21"/>
  <c r="J17" i="21"/>
  <c r="AC17" i="21" s="1"/>
  <c r="H17" i="21"/>
  <c r="E81" i="21"/>
  <c r="H19" i="21" s="1"/>
  <c r="AB19" i="21" s="1"/>
  <c r="J15" i="21"/>
  <c r="W15" i="21" s="1"/>
  <c r="F15" i="21"/>
  <c r="S15" i="21" s="1"/>
  <c r="AA38" i="21"/>
  <c r="W42" i="21"/>
  <c r="U23" i="21"/>
  <c r="AA23" i="21"/>
  <c r="H37" i="21"/>
  <c r="U37" i="21" s="1"/>
  <c r="F37" i="21"/>
  <c r="AA37" i="21" s="1"/>
  <c r="J37" i="21"/>
  <c r="W37" i="21" s="1"/>
  <c r="U19" i="33"/>
  <c r="AZ306" i="3"/>
  <c r="AB36" i="33"/>
  <c r="W32" i="39"/>
  <c r="U32" i="21"/>
  <c r="S32" i="21"/>
  <c r="AB45" i="21"/>
  <c r="S21" i="39"/>
  <c r="F54" i="9"/>
  <c r="F32" i="15"/>
  <c r="F60" i="15" s="1"/>
  <c r="F52" i="9"/>
  <c r="F30" i="68"/>
  <c r="F48" i="68" s="1"/>
  <c r="AC37" i="33"/>
  <c r="S20" i="36"/>
  <c r="AA39" i="39"/>
  <c r="AC39" i="34"/>
  <c r="S32" i="37"/>
  <c r="U12" i="39"/>
  <c r="AA27" i="40"/>
  <c r="AB27" i="40"/>
  <c r="AA34" i="33"/>
  <c r="AZ357" i="3"/>
  <c r="AZ313" i="3"/>
  <c r="AZ394" i="3"/>
  <c r="AA11" i="39"/>
  <c r="AC23" i="21"/>
  <c r="AB15" i="21"/>
  <c r="D68" i="9"/>
  <c r="F30" i="69"/>
  <c r="F48" i="69" s="1"/>
  <c r="F31" i="12"/>
  <c r="AB20" i="35"/>
  <c r="AC34" i="33"/>
  <c r="AZ334" i="3"/>
  <c r="AZ387" i="3"/>
  <c r="AZ362" i="3"/>
  <c r="AZ338" i="3"/>
  <c r="AZ390" i="3"/>
  <c r="AZ371" i="3"/>
  <c r="AZ351" i="3"/>
  <c r="AZ336" i="3"/>
  <c r="AZ305" i="3"/>
  <c r="AZ360" i="3"/>
  <c r="AB34" i="35"/>
  <c r="U34" i="35"/>
  <c r="AZ529" i="3"/>
  <c r="AZ537" i="3"/>
  <c r="AB33" i="33"/>
  <c r="U33" i="33"/>
  <c r="F9" i="34"/>
  <c r="AA9" i="34" s="1"/>
  <c r="H9" i="34"/>
  <c r="U12" i="35"/>
  <c r="AB12" i="35"/>
  <c r="J12" i="34"/>
  <c r="F12" i="34"/>
  <c r="S12" i="34" s="1"/>
  <c r="H25" i="37"/>
  <c r="F25" i="37"/>
  <c r="H31" i="39"/>
  <c r="J31" i="39"/>
  <c r="AZ443" i="3"/>
  <c r="AZ535" i="3"/>
  <c r="AZ557" i="3"/>
  <c r="AZ513" i="3"/>
  <c r="AZ575" i="3"/>
  <c r="AZ528" i="3"/>
  <c r="AZ574" i="3"/>
  <c r="AZ540" i="3"/>
  <c r="AZ502" i="3"/>
  <c r="W31" i="34"/>
  <c r="AB8" i="39"/>
  <c r="F31" i="39"/>
  <c r="G585" i="3"/>
  <c r="BL587" i="3"/>
  <c r="AZ587" i="3" s="1"/>
  <c r="BL586" i="3"/>
  <c r="AZ586" i="3" s="1"/>
  <c r="J9" i="33"/>
  <c r="F9" i="33"/>
  <c r="AA9" i="33" s="1"/>
  <c r="J9" i="34"/>
  <c r="J23" i="35"/>
  <c r="H23" i="35"/>
  <c r="J25" i="37"/>
  <c r="AC8" i="40"/>
  <c r="W8" i="40"/>
  <c r="AZ469" i="3"/>
  <c r="AA25" i="21"/>
  <c r="W44" i="33"/>
  <c r="AZ519" i="3"/>
  <c r="AZ531" i="3"/>
  <c r="AZ573" i="3"/>
  <c r="AZ583" i="3"/>
  <c r="AZ568" i="3"/>
  <c r="AZ576" i="3"/>
  <c r="AA14" i="34"/>
  <c r="W22" i="35"/>
  <c r="B101" i="43"/>
  <c r="B79" i="43"/>
  <c r="F12" i="35"/>
  <c r="J12" i="35"/>
  <c r="AZ402" i="3"/>
  <c r="AZ451" i="3"/>
  <c r="AZ571" i="3"/>
  <c r="AZ579" i="3"/>
  <c r="AZ516" i="3"/>
  <c r="AC11" i="35"/>
  <c r="BL585" i="3"/>
  <c r="AZ585" i="3" s="1"/>
  <c r="H12" i="34"/>
  <c r="J9" i="36"/>
  <c r="F33" i="36"/>
  <c r="H33" i="36"/>
  <c r="AC40" i="39"/>
  <c r="W40" i="39"/>
  <c r="J37" i="39"/>
  <c r="F37" i="39"/>
  <c r="U31" i="35"/>
  <c r="AB31" i="35"/>
  <c r="AZ398" i="3"/>
  <c r="AZ435" i="3"/>
  <c r="BL444" i="3"/>
  <c r="G446" i="3"/>
  <c r="BL448" i="3"/>
  <c r="G450" i="3"/>
  <c r="BA454" i="3"/>
  <c r="BA457" i="3"/>
  <c r="BA459" i="3"/>
  <c r="BA460" i="3"/>
  <c r="BA461" i="3"/>
  <c r="BL464" i="3"/>
  <c r="AZ464" i="3" s="1"/>
  <c r="BL466" i="3"/>
  <c r="G468" i="3"/>
  <c r="BL476" i="3"/>
  <c r="BL477" i="3"/>
  <c r="BL478" i="3"/>
  <c r="G479" i="3"/>
  <c r="G480" i="3"/>
  <c r="BL480" i="3"/>
  <c r="G482" i="3"/>
  <c r="BA483" i="3"/>
  <c r="BL483" i="3"/>
  <c r="BA485" i="3"/>
  <c r="BA551" i="3"/>
  <c r="AZ551" i="3" s="1"/>
  <c r="BA550" i="3"/>
  <c r="BL548" i="3"/>
  <c r="AZ548" i="3" s="1"/>
  <c r="BL16" i="3"/>
  <c r="AZ16" i="3" s="1"/>
  <c r="BA401" i="3"/>
  <c r="AZ401" i="3" s="1"/>
  <c r="BA403" i="3"/>
  <c r="BA404" i="3"/>
  <c r="AZ404" i="3" s="1"/>
  <c r="BA405" i="3"/>
  <c r="AZ405" i="3" s="1"/>
  <c r="G409" i="3"/>
  <c r="BL410" i="3"/>
  <c r="G419" i="3"/>
  <c r="BA422" i="3"/>
  <c r="G430" i="3"/>
  <c r="BL431" i="3"/>
  <c r="BL434" i="3"/>
  <c r="G437" i="3"/>
  <c r="BL438" i="3"/>
  <c r="BL439" i="3"/>
  <c r="BA441" i="3"/>
  <c r="AZ441" i="3" s="1"/>
  <c r="AZ444" i="3"/>
  <c r="AZ448" i="3"/>
  <c r="AZ466" i="3"/>
  <c r="AZ476" i="3"/>
  <c r="AZ480" i="3"/>
  <c r="G39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G484" i="3"/>
  <c r="BL490" i="3"/>
  <c r="G491" i="3"/>
  <c r="J23" i="36"/>
  <c r="H39" i="40"/>
  <c r="G551" i="3"/>
  <c r="BL550" i="3"/>
  <c r="G542" i="3"/>
  <c r="BL398" i="3"/>
  <c r="BL403" i="3"/>
  <c r="G405" i="3"/>
  <c r="G406" i="3"/>
  <c r="BA408" i="3"/>
  <c r="BA409" i="3"/>
  <c r="AZ409" i="3" s="1"/>
  <c r="BA411" i="3"/>
  <c r="BL414" i="3"/>
  <c r="AZ414" i="3" s="1"/>
  <c r="BL415" i="3"/>
  <c r="AZ415" i="3" s="1"/>
  <c r="BA417" i="3"/>
  <c r="BL421" i="3"/>
  <c r="AZ421" i="3" s="1"/>
  <c r="BL422" i="3"/>
  <c r="BL425" i="3"/>
  <c r="AZ425" i="3" s="1"/>
  <c r="BL426" i="3"/>
  <c r="BA428" i="3"/>
  <c r="BA429" i="3"/>
  <c r="BA430" i="3"/>
  <c r="AZ430" i="3" s="1"/>
  <c r="BA432" i="3"/>
  <c r="BA434" i="3"/>
  <c r="AZ434" i="3" s="1"/>
  <c r="BA436" i="3"/>
  <c r="BA438" i="3"/>
  <c r="G442" i="3"/>
  <c r="G443" i="3"/>
  <c r="BA446" i="3"/>
  <c r="BA450" i="3"/>
  <c r="BA453" i="3"/>
  <c r="AZ453" i="3" s="1"/>
  <c r="BA455" i="3"/>
  <c r="AZ455" i="3" s="1"/>
  <c r="BL457" i="3"/>
  <c r="BL460" i="3"/>
  <c r="BL461" i="3"/>
  <c r="BL463" i="3"/>
  <c r="G465" i="3"/>
  <c r="BA471" i="3"/>
  <c r="G490" i="3"/>
  <c r="BA491" i="3"/>
  <c r="BL317" i="3"/>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122" i="3"/>
  <c r="G127" i="3"/>
  <c r="BA133" i="3"/>
  <c r="AZ133" i="3" s="1"/>
  <c r="G136" i="3"/>
  <c r="BA177" i="3"/>
  <c r="AZ177" i="3" s="1"/>
  <c r="BL198" i="3"/>
  <c r="G26"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A296"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8" i="3"/>
  <c r="BL292" i="3"/>
  <c r="BL298" i="3"/>
  <c r="G116" i="3"/>
  <c r="AZ126" i="3"/>
  <c r="BA157" i="3"/>
  <c r="AZ157" i="3" s="1"/>
  <c r="BL166" i="3"/>
  <c r="G172" i="3"/>
  <c r="BL186" i="3"/>
  <c r="AZ186" i="3" s="1"/>
  <c r="BL205" i="3"/>
  <c r="BL23"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G47" i="3"/>
  <c r="BL48" i="3"/>
  <c r="BL55" i="3"/>
  <c r="AZ55" i="3" s="1"/>
  <c r="G58" i="3"/>
  <c r="BA59" i="3"/>
  <c r="BL61" i="3"/>
  <c r="G64" i="3"/>
  <c r="BA64" i="3"/>
  <c r="BA68" i="3"/>
  <c r="AZ103" i="3"/>
  <c r="D31" i="71"/>
  <c r="C32" i="71"/>
  <c r="C55" i="71"/>
  <c r="D54" i="71"/>
  <c r="N67" i="71"/>
  <c r="B66" i="71"/>
  <c r="F66" i="71"/>
  <c r="Q67" i="71"/>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G204" i="3"/>
  <c r="BL206" i="3"/>
  <c r="BA19" i="3"/>
  <c r="G22" i="3"/>
  <c r="G24" i="3"/>
  <c r="G25" i="3"/>
  <c r="BA27" i="3"/>
  <c r="G30" i="3"/>
  <c r="BL30" i="3"/>
  <c r="BL31" i="3"/>
  <c r="G35" i="3"/>
  <c r="G36" i="3"/>
  <c r="G37" i="3"/>
  <c r="BL40" i="3"/>
  <c r="AZ40" i="3" s="1"/>
  <c r="BL41" i="3"/>
  <c r="BL45" i="3"/>
  <c r="BA48" i="3"/>
  <c r="BA49" i="3"/>
  <c r="BA51" i="3"/>
  <c r="G55" i="3"/>
  <c r="BL56" i="3"/>
  <c r="BA58" i="3"/>
  <c r="BL59" i="3"/>
  <c r="BL60" i="3"/>
  <c r="BA61" i="3"/>
  <c r="AZ61" i="3" s="1"/>
  <c r="BL69" i="3"/>
  <c r="BA72" i="3"/>
  <c r="AZ72" i="3" s="1"/>
  <c r="BA73" i="3"/>
  <c r="BL39" i="3"/>
  <c r="AZ39" i="3" s="1"/>
  <c r="G43" i="3"/>
  <c r="G44" i="3"/>
  <c r="BA45" i="3"/>
  <c r="AZ45" i="3" s="1"/>
  <c r="BA46" i="3"/>
  <c r="BL49" i="3"/>
  <c r="BL50" i="3"/>
  <c r="AZ50" i="3" s="1"/>
  <c r="BL51" i="3"/>
  <c r="BL64" i="3"/>
  <c r="G65" i="3"/>
  <c r="BL65" i="3"/>
  <c r="AZ65" i="3" s="1"/>
  <c r="BL66" i="3"/>
  <c r="BL67" i="3"/>
  <c r="AZ67" i="3" s="1"/>
  <c r="BA70" i="3"/>
  <c r="AZ70" i="3" s="1"/>
  <c r="BL74" i="3"/>
  <c r="BL79" i="3"/>
  <c r="BL93" i="3"/>
  <c r="BA109" i="3"/>
  <c r="C44" i="71"/>
  <c r="D43" i="71"/>
  <c r="C52" i="71"/>
  <c r="D51" i="71"/>
  <c r="BA294" i="3"/>
  <c r="BL295" i="3"/>
  <c r="BA298" i="3"/>
  <c r="BL301" i="3"/>
  <c r="AZ301" i="3" s="1"/>
  <c r="BL302"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BL20" i="3"/>
  <c r="BA21" i="3"/>
  <c r="AZ21" i="3" s="1"/>
  <c r="BA25" i="3"/>
  <c r="AZ25" i="3" s="1"/>
  <c r="BA26" i="3"/>
  <c r="BL28" i="3"/>
  <c r="BA29" i="3"/>
  <c r="AZ29" i="3" s="1"/>
  <c r="BA36" i="3"/>
  <c r="BL38" i="3"/>
  <c r="AZ52" i="3"/>
  <c r="BA53" i="3"/>
  <c r="BA54" i="3"/>
  <c r="C47" i="71"/>
  <c r="D47" i="71" s="1"/>
  <c r="D46" i="71"/>
  <c r="V24" i="71"/>
  <c r="E23" i="71"/>
  <c r="E22" i="71" s="1"/>
  <c r="E21" i="71" s="1"/>
  <c r="E20" i="71" s="1"/>
  <c r="BL68" i="3"/>
  <c r="BA69" i="3"/>
  <c r="G72" i="3"/>
  <c r="BL73" i="3"/>
  <c r="BA74" i="3"/>
  <c r="BA75" i="3"/>
  <c r="G81" i="3"/>
  <c r="G85" i="3"/>
  <c r="BL85" i="3"/>
  <c r="BA86" i="3"/>
  <c r="AZ86" i="3" s="1"/>
  <c r="BA87" i="3"/>
  <c r="AZ87" i="3" s="1"/>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75"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AZ92" i="3"/>
  <c r="BL78" i="3"/>
  <c r="AZ78" i="3" s="1"/>
  <c r="BA83" i="3"/>
  <c r="AZ83" i="3" s="1"/>
  <c r="G91" i="3"/>
  <c r="BL95" i="3"/>
  <c r="BL98" i="3"/>
  <c r="AZ98" i="3" s="1"/>
  <c r="BL109" i="3"/>
  <c r="AB21" i="21"/>
  <c r="AZ95" i="3"/>
  <c r="G77" i="3"/>
  <c r="BA81" i="3"/>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J53" i="67"/>
  <c r="J57" i="67"/>
  <c r="J55" i="67" s="1"/>
  <c r="J58" i="67" s="1"/>
  <c r="Q50" i="67" s="1"/>
  <c r="L56" i="67"/>
  <c r="I54" i="67"/>
  <c r="M7" i="15"/>
  <c r="F50" i="15"/>
  <c r="F51" i="15"/>
  <c r="F71" i="15"/>
  <c r="F66" i="67"/>
  <c r="L59" i="15"/>
  <c r="N59" i="15"/>
  <c r="L58" i="15"/>
  <c r="M59" i="15"/>
  <c r="F66" i="15"/>
  <c r="F64" i="15"/>
  <c r="D103" i="9"/>
  <c r="C27" i="67"/>
  <c r="G20" i="9"/>
  <c r="C103" i="9"/>
  <c r="N59" i="67"/>
  <c r="L59" i="67"/>
  <c r="L58" i="67"/>
  <c r="M59" i="67"/>
  <c r="B13" i="70"/>
  <c r="M7" i="67"/>
  <c r="F50" i="67"/>
  <c r="F68" i="15"/>
  <c r="C36" i="68"/>
  <c r="D9" i="69"/>
  <c r="F27" i="69"/>
  <c r="C36" i="69"/>
  <c r="D9" i="68"/>
  <c r="M22" i="15"/>
  <c r="M23" i="67"/>
  <c r="F13" i="67"/>
  <c r="M9" i="15"/>
  <c r="F36" i="67"/>
  <c r="M29" i="67"/>
  <c r="F8" i="67"/>
  <c r="M24" i="67"/>
  <c r="F16" i="67"/>
  <c r="D7" i="73"/>
  <c r="C76" i="67"/>
  <c r="F37" i="67"/>
  <c r="F43" i="67"/>
  <c r="M29" i="15"/>
  <c r="D3" i="73"/>
  <c r="F40" i="67"/>
  <c r="F9" i="15"/>
  <c r="F6" i="67"/>
  <c r="M9" i="67"/>
  <c r="F16" i="15"/>
  <c r="D4" i="73"/>
  <c r="F26" i="15"/>
  <c r="F37" i="15"/>
  <c r="M22" i="67"/>
  <c r="J15" i="67"/>
  <c r="M6" i="67"/>
  <c r="M28" i="67"/>
  <c r="M8" i="67"/>
  <c r="D5" i="73"/>
  <c r="D58" i="92" l="1"/>
  <c r="E58" i="92" s="1"/>
  <c r="F58" i="92" s="1"/>
  <c r="G58" i="92" s="1"/>
  <c r="H58" i="92" s="1"/>
  <c r="I58" i="92" s="1"/>
  <c r="J58" i="92" s="1"/>
  <c r="K58" i="92" s="1"/>
  <c r="L58" i="92" s="1"/>
  <c r="M58" i="92" s="1"/>
  <c r="N58" i="92" s="1"/>
  <c r="O58" i="92" s="1"/>
  <c r="F7" i="92"/>
  <c r="H7" i="92"/>
  <c r="J7" i="92"/>
  <c r="D58" i="86"/>
  <c r="E58" i="86" s="1"/>
  <c r="F58" i="86" s="1"/>
  <c r="G58" i="86" s="1"/>
  <c r="H58" i="86" s="1"/>
  <c r="I58" i="86" s="1"/>
  <c r="J58" i="86" s="1"/>
  <c r="K58" i="86" s="1"/>
  <c r="L58" i="86" s="1"/>
  <c r="M58" i="86" s="1"/>
  <c r="N58" i="86" s="1"/>
  <c r="O58" i="86" s="1"/>
  <c r="J7" i="86"/>
  <c r="F7" i="86"/>
  <c r="H7" i="86"/>
  <c r="D58" i="83"/>
  <c r="E58" i="83" s="1"/>
  <c r="F58" i="83" s="1"/>
  <c r="G58" i="83" s="1"/>
  <c r="H58" i="83" s="1"/>
  <c r="I58" i="83" s="1"/>
  <c r="J58" i="83" s="1"/>
  <c r="K58" i="83" s="1"/>
  <c r="L58" i="83" s="1"/>
  <c r="M58" i="83" s="1"/>
  <c r="N58" i="83" s="1"/>
  <c r="O58" i="83" s="1"/>
  <c r="H7" i="83"/>
  <c r="J7" i="83"/>
  <c r="F7" i="83"/>
  <c r="D58" i="88"/>
  <c r="E58" i="88" s="1"/>
  <c r="F58" i="88" s="1"/>
  <c r="G58" i="88" s="1"/>
  <c r="H58" i="88" s="1"/>
  <c r="I58" i="88" s="1"/>
  <c r="J58" i="88" s="1"/>
  <c r="K58" i="88" s="1"/>
  <c r="L58" i="88" s="1"/>
  <c r="M58" i="88" s="1"/>
  <c r="N58" i="88" s="1"/>
  <c r="O58" i="88" s="1"/>
  <c r="H7" i="88" s="1"/>
  <c r="J7" i="88"/>
  <c r="F7" i="88"/>
  <c r="D58" i="91"/>
  <c r="E58" i="91" s="1"/>
  <c r="F58" i="91" s="1"/>
  <c r="G58" i="91" s="1"/>
  <c r="H58" i="91" s="1"/>
  <c r="I58" i="91" s="1"/>
  <c r="J58" i="91" s="1"/>
  <c r="K58" i="91" s="1"/>
  <c r="L58" i="91" s="1"/>
  <c r="M58" i="91" s="1"/>
  <c r="N58" i="91" s="1"/>
  <c r="O58" i="91" s="1"/>
  <c r="F7" i="91" s="1"/>
  <c r="J7" i="91"/>
  <c r="H7" i="91"/>
  <c r="D63" i="90"/>
  <c r="E63" i="90" s="1"/>
  <c r="F63" i="90" s="1"/>
  <c r="G63" i="90" s="1"/>
  <c r="H63" i="90" s="1"/>
  <c r="I63" i="90" s="1"/>
  <c r="J63" i="90" s="1"/>
  <c r="K63" i="90" s="1"/>
  <c r="L63" i="90" s="1"/>
  <c r="M63" i="90" s="1"/>
  <c r="N63" i="90" s="1"/>
  <c r="O63" i="90" s="1"/>
  <c r="F7" i="90" s="1"/>
  <c r="AB38" i="21"/>
  <c r="W17" i="21"/>
  <c r="AB42" i="21"/>
  <c r="S42" i="21"/>
  <c r="AA15" i="21"/>
  <c r="S17" i="21"/>
  <c r="AC37" i="21"/>
  <c r="U19" i="21"/>
  <c r="C27" i="15"/>
  <c r="C6" i="15"/>
  <c r="C32" i="15" s="1"/>
  <c r="F65" i="15"/>
  <c r="F71" i="67"/>
  <c r="K16" i="1"/>
  <c r="AZ112" i="3"/>
  <c r="AZ206" i="3"/>
  <c r="AZ113" i="3"/>
  <c r="AZ279" i="3"/>
  <c r="AZ266" i="3"/>
  <c r="AZ294" i="3"/>
  <c r="AZ51" i="3"/>
  <c r="AZ19" i="3"/>
  <c r="AZ64" i="3"/>
  <c r="AZ273" i="3"/>
  <c r="AZ274" i="3"/>
  <c r="AZ459" i="3"/>
  <c r="J19" i="21"/>
  <c r="P65" i="71"/>
  <c r="P66" i="71"/>
  <c r="C22" i="71"/>
  <c r="D23" i="71"/>
  <c r="C74" i="71"/>
  <c r="D74" i="71" s="1"/>
  <c r="D75" i="71"/>
  <c r="AZ251" i="3"/>
  <c r="AZ247" i="3"/>
  <c r="AZ218" i="3"/>
  <c r="AZ437" i="3"/>
  <c r="AZ406" i="3"/>
  <c r="AB24" i="36"/>
  <c r="U24" i="36"/>
  <c r="J6" i="15"/>
  <c r="J18" i="15" s="1"/>
  <c r="S45" i="39"/>
  <c r="AA45" i="39"/>
  <c r="W28" i="34"/>
  <c r="AC28" i="34"/>
  <c r="AA23" i="36"/>
  <c r="S23" i="36"/>
  <c r="AA26" i="33"/>
  <c r="S26" i="33"/>
  <c r="AZ69" i="3"/>
  <c r="AZ182" i="3"/>
  <c r="AZ271" i="3"/>
  <c r="AZ368" i="3"/>
  <c r="AZ353" i="3"/>
  <c r="AZ432" i="3"/>
  <c r="AZ417" i="3"/>
  <c r="AZ121" i="3"/>
  <c r="AZ272" i="3"/>
  <c r="AB36" i="39"/>
  <c r="U36" i="39"/>
  <c r="AZ81" i="3"/>
  <c r="AZ109" i="3"/>
  <c r="AZ170" i="3"/>
  <c r="AZ38" i="3"/>
  <c r="AZ205" i="3"/>
  <c r="AZ198" i="3"/>
  <c r="AZ282" i="3"/>
  <c r="AZ408" i="3"/>
  <c r="AZ460" i="3"/>
  <c r="AC38" i="21"/>
  <c r="F19" i="21"/>
  <c r="AZ62" i="3"/>
  <c r="AZ47" i="3"/>
  <c r="AZ201" i="3"/>
  <c r="B19" i="71"/>
  <c r="B18" i="71" s="1"/>
  <c r="B17" i="71" s="1"/>
  <c r="B16" i="71" s="1"/>
  <c r="S20" i="71"/>
  <c r="C86" i="71"/>
  <c r="D86" i="71" s="1"/>
  <c r="D87" i="71"/>
  <c r="AZ229" i="3"/>
  <c r="AC38" i="40"/>
  <c r="W38" i="40"/>
  <c r="AB37" i="21"/>
  <c r="AB17" i="21"/>
  <c r="U17" i="21"/>
  <c r="AC15" i="21"/>
  <c r="F81" i="21"/>
  <c r="G81" i="21" s="1"/>
  <c r="S37" i="21"/>
  <c r="Q71" i="67"/>
  <c r="C6" i="67"/>
  <c r="C32" i="67" s="1"/>
  <c r="F31" i="67"/>
  <c r="F64" i="67"/>
  <c r="F51" i="67"/>
  <c r="F59" i="67" s="1"/>
  <c r="F68" i="67"/>
  <c r="F65" i="67"/>
  <c r="C70" i="71"/>
  <c r="D70" i="71" s="1"/>
  <c r="D71" i="71"/>
  <c r="C36" i="71"/>
  <c r="D35" i="71"/>
  <c r="AZ74" i="3"/>
  <c r="AZ298" i="3"/>
  <c r="T52" i="71"/>
  <c r="D52" i="71"/>
  <c r="AZ28" i="3"/>
  <c r="AZ429" i="3"/>
  <c r="AC23" i="36"/>
  <c r="W23" i="36"/>
  <c r="AZ457" i="3"/>
  <c r="AC37" i="39"/>
  <c r="W37" i="39"/>
  <c r="AA33" i="36"/>
  <c r="S33" i="36"/>
  <c r="U23" i="35"/>
  <c r="AB23" i="35"/>
  <c r="AC9" i="33"/>
  <c r="W9" i="33"/>
  <c r="AA31" i="39"/>
  <c r="S31" i="39"/>
  <c r="AB31" i="39"/>
  <c r="U31" i="39"/>
  <c r="W12" i="34"/>
  <c r="AC12" i="34"/>
  <c r="T28" i="71"/>
  <c r="D28" i="71"/>
  <c r="U28" i="71" s="1"/>
  <c r="C27" i="71"/>
  <c r="D79" i="71"/>
  <c r="C78" i="71"/>
  <c r="D78" i="71" s="1"/>
  <c r="AZ137" i="3"/>
  <c r="C56" i="71"/>
  <c r="D55" i="71"/>
  <c r="AZ59" i="3"/>
  <c r="AZ27" i="3"/>
  <c r="AZ178" i="3"/>
  <c r="AZ118" i="3"/>
  <c r="AZ244" i="3"/>
  <c r="AZ239" i="3"/>
  <c r="AZ397" i="3"/>
  <c r="AZ491" i="3"/>
  <c r="AZ428" i="3"/>
  <c r="AZ411" i="3"/>
  <c r="AZ403" i="3"/>
  <c r="AZ550" i="3"/>
  <c r="AZ483" i="3"/>
  <c r="AZ461" i="3"/>
  <c r="AZ454" i="3"/>
  <c r="AC9" i="36"/>
  <c r="W9" i="36"/>
  <c r="AC23" i="35"/>
  <c r="W23" i="35"/>
  <c r="AA25" i="37"/>
  <c r="S25" i="37"/>
  <c r="J7" i="36"/>
  <c r="D83" i="71"/>
  <c r="C82" i="71"/>
  <c r="D82" i="71" s="1"/>
  <c r="O65" i="71"/>
  <c r="D66" i="71"/>
  <c r="O66" i="71"/>
  <c r="D44" i="71"/>
  <c r="T44" i="71"/>
  <c r="AZ302" i="3"/>
  <c r="N65" i="71"/>
  <c r="N66" i="71"/>
  <c r="T32" i="71"/>
  <c r="D32" i="71"/>
  <c r="AB12" i="34"/>
  <c r="U12" i="34"/>
  <c r="W12" i="35"/>
  <c r="AC12" i="35"/>
  <c r="AC9" i="34"/>
  <c r="W9" i="34"/>
  <c r="U25" i="37"/>
  <c r="AB25" i="37"/>
  <c r="J6" i="67"/>
  <c r="J18" i="67" s="1"/>
  <c r="J7" i="37"/>
  <c r="G5" i="3"/>
  <c r="B3" i="3" s="1"/>
  <c r="E539" i="3" s="1"/>
  <c r="C40" i="71"/>
  <c r="D39" i="71"/>
  <c r="AZ75" i="3"/>
  <c r="AZ53" i="3"/>
  <c r="AZ58" i="3"/>
  <c r="AZ49" i="3"/>
  <c r="AZ130" i="3"/>
  <c r="AZ41" i="3"/>
  <c r="AZ31" i="3"/>
  <c r="AZ20" i="3"/>
  <c r="AZ297" i="3"/>
  <c r="AZ241" i="3"/>
  <c r="AZ210" i="3"/>
  <c r="AZ471" i="3"/>
  <c r="U39" i="40"/>
  <c r="AB39" i="40"/>
  <c r="AZ422" i="3"/>
  <c r="AA37" i="39"/>
  <c r="S37" i="39"/>
  <c r="AB33" i="36"/>
  <c r="U33" i="36"/>
  <c r="AC25" i="37"/>
  <c r="W25" i="37"/>
  <c r="AC31" i="39"/>
  <c r="W31" i="39"/>
  <c r="AB9" i="34"/>
  <c r="U9" i="34"/>
  <c r="K1" i="73"/>
  <c r="E442" i="3"/>
  <c r="E466" i="3"/>
  <c r="E554" i="3"/>
  <c r="E517" i="3"/>
  <c r="E95" i="3"/>
  <c r="E152" i="3"/>
  <c r="E389" i="3"/>
  <c r="E544" i="3"/>
  <c r="E64" i="3"/>
  <c r="E46" i="3"/>
  <c r="E310" i="3"/>
  <c r="E492" i="3"/>
  <c r="E233" i="3"/>
  <c r="E355" i="3"/>
  <c r="E309" i="3"/>
  <c r="E513" i="3"/>
  <c r="AL6" i="3"/>
  <c r="E42" i="3"/>
  <c r="E235" i="3"/>
  <c r="E383" i="3"/>
  <c r="E102" i="3"/>
  <c r="E113" i="3"/>
  <c r="E173" i="3"/>
  <c r="E525" i="3"/>
  <c r="E408" i="3"/>
  <c r="E451" i="3"/>
  <c r="E497" i="3"/>
  <c r="E13" i="3"/>
  <c r="E420" i="3"/>
  <c r="E26" i="3"/>
  <c r="E115" i="3"/>
  <c r="E225" i="3"/>
  <c r="E428" i="3"/>
  <c r="E412" i="3"/>
  <c r="E220" i="3"/>
  <c r="E324" i="3"/>
  <c r="E49" i="3"/>
  <c r="E232" i="3"/>
  <c r="E158" i="3"/>
  <c r="E326" i="3"/>
  <c r="E16" i="3"/>
  <c r="E188" i="3"/>
  <c r="E105" i="3"/>
  <c r="E393" i="3"/>
  <c r="E543" i="3"/>
  <c r="E427" i="3"/>
  <c r="E422" i="3"/>
  <c r="E440" i="3"/>
  <c r="AH6" i="3"/>
  <c r="J6" i="3"/>
  <c r="E401" i="3"/>
  <c r="E463" i="3"/>
  <c r="E108" i="3"/>
  <c r="E178" i="3"/>
  <c r="E276"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G1" i="73"/>
  <c r="C16" i="67"/>
  <c r="C16" i="15"/>
  <c r="F41" i="67"/>
  <c r="J7" i="90" l="1"/>
  <c r="W7" i="90" s="1"/>
  <c r="H7" i="90"/>
  <c r="U7" i="90" s="1"/>
  <c r="S7" i="91"/>
  <c r="AA7" i="91"/>
  <c r="R48" i="91" s="1"/>
  <c r="S7" i="90"/>
  <c r="AA7" i="90"/>
  <c r="R53" i="90" s="1"/>
  <c r="U7" i="88"/>
  <c r="AB7" i="88"/>
  <c r="T48" i="88" s="1"/>
  <c r="G48" i="88" s="1"/>
  <c r="AB7" i="91"/>
  <c r="T48" i="91" s="1"/>
  <c r="G48" i="91" s="1"/>
  <c r="U7" i="91"/>
  <c r="S7" i="88"/>
  <c r="AA7" i="88"/>
  <c r="R48" i="88" s="1"/>
  <c r="AA7" i="83"/>
  <c r="R48" i="83" s="1"/>
  <c r="S7" i="83"/>
  <c r="U7" i="86"/>
  <c r="AB7" i="86"/>
  <c r="T48" i="86" s="1"/>
  <c r="G48" i="86" s="1"/>
  <c r="AC7" i="92"/>
  <c r="V48" i="92" s="1"/>
  <c r="I48" i="92" s="1"/>
  <c r="I52" i="92" s="1"/>
  <c r="J52" i="92" s="1"/>
  <c r="W7" i="92"/>
  <c r="W7" i="91"/>
  <c r="AC7" i="91"/>
  <c r="V48" i="91" s="1"/>
  <c r="I48" i="91" s="1"/>
  <c r="I52" i="91" s="1"/>
  <c r="J52" i="91" s="1"/>
  <c r="W7" i="88"/>
  <c r="AC7" i="88"/>
  <c r="V48" i="88" s="1"/>
  <c r="I48" i="88" s="1"/>
  <c r="W7" i="83"/>
  <c r="AC7" i="83"/>
  <c r="V48" i="83" s="1"/>
  <c r="I48" i="83" s="1"/>
  <c r="AA7" i="86"/>
  <c r="R48" i="86" s="1"/>
  <c r="S7" i="86"/>
  <c r="AB7" i="92"/>
  <c r="T48" i="92" s="1"/>
  <c r="G48" i="92" s="1"/>
  <c r="U7" i="92"/>
  <c r="AB7" i="83"/>
  <c r="T48" i="83" s="1"/>
  <c r="G48" i="83" s="1"/>
  <c r="U7" i="83"/>
  <c r="W7" i="86"/>
  <c r="AC7" i="86"/>
  <c r="V48" i="86" s="1"/>
  <c r="I48" i="86" s="1"/>
  <c r="S7" i="92"/>
  <c r="AA7" i="92"/>
  <c r="R48" i="92" s="1"/>
  <c r="J5" i="15"/>
  <c r="J24" i="15" s="1"/>
  <c r="E405" i="3"/>
  <c r="E22" i="3"/>
  <c r="E34" i="3"/>
  <c r="E18" i="3"/>
  <c r="E198" i="3"/>
  <c r="E63" i="3"/>
  <c r="E67" i="3"/>
  <c r="E267" i="3"/>
  <c r="E409" i="3"/>
  <c r="E241" i="3"/>
  <c r="E417" i="3"/>
  <c r="E449" i="3"/>
  <c r="E212" i="3"/>
  <c r="AA19" i="21"/>
  <c r="S19" i="21"/>
  <c r="W19" i="21"/>
  <c r="AC19" i="21"/>
  <c r="D22" i="71"/>
  <c r="C21" i="71"/>
  <c r="E456" i="3"/>
  <c r="E205" i="3"/>
  <c r="E206" i="3"/>
  <c r="E96" i="3"/>
  <c r="E281" i="3"/>
  <c r="E81" i="3"/>
  <c r="E33" i="3"/>
  <c r="E249" i="3"/>
  <c r="E484" i="3"/>
  <c r="E292" i="3"/>
  <c r="E479" i="3"/>
  <c r="E255" i="3"/>
  <c r="E499" i="3"/>
  <c r="J5" i="67"/>
  <c r="J24" i="67" s="1"/>
  <c r="C49" i="67"/>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575" i="3"/>
  <c r="E536" i="3"/>
  <c r="D36" i="71"/>
  <c r="T36" i="71"/>
  <c r="E3" i="6"/>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M27" i="15"/>
  <c r="F41" i="15"/>
  <c r="AC7" i="90" l="1"/>
  <c r="V53" i="90" s="1"/>
  <c r="I53" i="90" s="1"/>
  <c r="I57" i="90" s="1"/>
  <c r="J57" i="90" s="1"/>
  <c r="AB7" i="90"/>
  <c r="T53" i="90" s="1"/>
  <c r="G53" i="90" s="1"/>
  <c r="G52" i="83"/>
  <c r="H52" i="83" s="1"/>
  <c r="G53" i="83"/>
  <c r="H53" i="83" s="1"/>
  <c r="E48" i="86"/>
  <c r="I53" i="86" s="1"/>
  <c r="J53" i="86" s="1"/>
  <c r="R49" i="86"/>
  <c r="I52" i="88"/>
  <c r="J52" i="88" s="1"/>
  <c r="R49" i="88"/>
  <c r="E48" i="88"/>
  <c r="I53" i="88" s="1"/>
  <c r="J53" i="88" s="1"/>
  <c r="I52" i="86"/>
  <c r="J52" i="86" s="1"/>
  <c r="I52" i="83"/>
  <c r="J52" i="83" s="1"/>
  <c r="G53" i="88"/>
  <c r="H53" i="88" s="1"/>
  <c r="G52" i="88"/>
  <c r="H52" i="88" s="1"/>
  <c r="R49" i="91"/>
  <c r="E48" i="91"/>
  <c r="E48" i="92"/>
  <c r="R49" i="92"/>
  <c r="G53" i="86"/>
  <c r="H53" i="86" s="1"/>
  <c r="G52" i="86"/>
  <c r="H52" i="86" s="1"/>
  <c r="E53" i="90"/>
  <c r="G53" i="92"/>
  <c r="H53" i="92" s="1"/>
  <c r="G52" i="92"/>
  <c r="H52" i="92" s="1"/>
  <c r="E48" i="83"/>
  <c r="I53" i="83" s="1"/>
  <c r="J53" i="83" s="1"/>
  <c r="R49" i="83"/>
  <c r="G53" i="91"/>
  <c r="H53" i="91" s="1"/>
  <c r="G52" i="91"/>
  <c r="H52" i="91" s="1"/>
  <c r="D21" i="71"/>
  <c r="C20" i="71"/>
  <c r="C48" i="67"/>
  <c r="C66" i="67" s="1"/>
  <c r="F24" i="67"/>
  <c r="C24" i="67" s="1"/>
  <c r="F22" i="68"/>
  <c r="C44" i="68" s="1"/>
  <c r="D41" i="68" s="1"/>
  <c r="F24" i="15"/>
  <c r="C24" i="15" s="1"/>
  <c r="F22" i="69"/>
  <c r="F41" i="69" s="1"/>
  <c r="F25" i="12"/>
  <c r="C26" i="12" s="1"/>
  <c r="D25" i="12" s="1"/>
  <c r="F22" i="11"/>
  <c r="C44" i="11" s="1"/>
  <c r="D41" i="11" s="1"/>
  <c r="D116" i="43"/>
  <c r="G54" i="34"/>
  <c r="H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G58" i="90" l="1"/>
  <c r="H58" i="90" s="1"/>
  <c r="R54" i="90"/>
  <c r="C54" i="90" s="1"/>
  <c r="G57" i="90"/>
  <c r="H57" i="90" s="1"/>
  <c r="C49" i="92"/>
  <c r="C48" i="92"/>
  <c r="K24" i="89" s="1"/>
  <c r="C49" i="86"/>
  <c r="C48" i="86"/>
  <c r="I53" i="92"/>
  <c r="J53" i="92" s="1"/>
  <c r="E53" i="92"/>
  <c r="F53" i="92" s="1"/>
  <c r="E52" i="92"/>
  <c r="F52" i="92" s="1"/>
  <c r="E52" i="86"/>
  <c r="F52" i="86" s="1"/>
  <c r="E53" i="86"/>
  <c r="F53" i="86" s="1"/>
  <c r="C48" i="83"/>
  <c r="C49" i="83"/>
  <c r="E58" i="90"/>
  <c r="F58" i="90" s="1"/>
  <c r="E57" i="90"/>
  <c r="F57" i="90" s="1"/>
  <c r="I58" i="90"/>
  <c r="J58" i="90" s="1"/>
  <c r="I53" i="91"/>
  <c r="J53" i="91" s="1"/>
  <c r="E52" i="91"/>
  <c r="F52" i="91" s="1"/>
  <c r="E53" i="91"/>
  <c r="F53" i="91" s="1"/>
  <c r="E53" i="88"/>
  <c r="F53" i="88" s="1"/>
  <c r="E52" i="88"/>
  <c r="F52" i="88" s="1"/>
  <c r="E53" i="83"/>
  <c r="F53" i="83" s="1"/>
  <c r="E52" i="83"/>
  <c r="F52" i="83" s="1"/>
  <c r="C49" i="91"/>
  <c r="C48" i="91"/>
  <c r="K23" i="89" s="1"/>
  <c r="C48" i="88"/>
  <c r="C49" i="88"/>
  <c r="F41" i="68"/>
  <c r="C26" i="69"/>
  <c r="D22" i="69" s="1"/>
  <c r="D20" i="71"/>
  <c r="U20" i="71" s="1"/>
  <c r="C19" i="71"/>
  <c r="T20" i="71"/>
  <c r="C60" i="67"/>
  <c r="C23" i="11"/>
  <c r="C23" i="68"/>
  <c r="C25" i="11"/>
  <c r="C24" i="11"/>
  <c r="C26" i="68"/>
  <c r="D22" i="68" s="1"/>
  <c r="C26" i="11"/>
  <c r="D22" i="11" s="1"/>
  <c r="C44" i="69"/>
  <c r="D41"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3" i="90" l="1"/>
  <c r="K21" i="89" s="1"/>
  <c r="M27" i="89" s="1"/>
  <c r="K27" i="89" s="1"/>
  <c r="K25" i="89"/>
  <c r="N11" i="89"/>
  <c r="P11" i="89" s="1"/>
  <c r="P10" i="81"/>
  <c r="P11" i="81" s="1"/>
  <c r="P9" i="81"/>
  <c r="K26" i="89"/>
  <c r="N14" i="89"/>
  <c r="P14" i="89" s="1"/>
  <c r="N8" i="89"/>
  <c r="P8" i="89" s="1"/>
  <c r="P12" i="8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D16" i="71" l="1"/>
  <c r="U16" i="71" s="1"/>
  <c r="C15" i="71"/>
  <c r="T16" i="71"/>
  <c r="E48" i="21"/>
  <c r="E53" i="21" s="1"/>
  <c r="F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K22" i="89" l="1"/>
  <c r="P13" i="81"/>
  <c r="P14" i="81" s="1"/>
  <c r="N5" i="89"/>
  <c r="P5" i="89" s="1"/>
  <c r="P17" i="89" s="1"/>
  <c r="N17" i="89" s="1"/>
  <c r="I53" i="21"/>
  <c r="J53" i="21" s="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8" i="1"/>
  <c r="AO11" i="1"/>
  <c r="AO6" i="1"/>
  <c r="D11" i="71" l="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C81" i="9"/>
  <c r="E81" i="9"/>
  <c r="C72" i="9"/>
  <c r="C79" i="9"/>
  <c r="C80" i="9"/>
  <c r="E80" i="9"/>
  <c r="B31" i="72"/>
  <c r="D15" i="53"/>
  <c r="B22" i="72"/>
  <c r="D6" i="53"/>
  <c r="M55" i="9"/>
  <c r="D59" i="9"/>
  <c r="C73" i="9"/>
  <c r="C78" i="9"/>
  <c r="N60" i="9"/>
  <c r="N59" i="9"/>
  <c r="N61" i="9"/>
  <c r="P57" i="9"/>
  <c r="D55" i="9"/>
  <c r="M53" i="9"/>
  <c r="N57" i="9"/>
  <c r="N58" i="9"/>
  <c r="H5" i="52"/>
  <c r="H119" i="9"/>
  <c r="D119" i="9"/>
  <c r="D5" i="52"/>
  <c r="B49" i="72"/>
  <c r="B53" i="72"/>
  <c r="F5" i="52"/>
  <c r="F119" i="9"/>
  <c r="C96" i="9"/>
  <c r="E96" i="9"/>
  <c r="E97" i="9"/>
  <c r="B30" i="72"/>
  <c r="E4" i="52"/>
  <c r="B48" i="72"/>
  <c r="G4" i="52"/>
  <c r="B52" i="72"/>
  <c r="D8" i="52"/>
  <c r="B47" i="72"/>
  <c r="E118" i="9"/>
  <c r="D118" i="9"/>
  <c r="D4" i="52"/>
  <c r="D13" i="53"/>
  <c r="D14" i="53"/>
  <c r="B32" i="72"/>
  <c r="C104" i="9"/>
  <c r="H4" i="52"/>
  <c r="C86" i="9"/>
  <c r="C93" i="9"/>
  <c r="B21" i="72"/>
  <c r="D7" i="53"/>
  <c r="H102" i="9"/>
  <c r="C5" i="74"/>
  <c r="D54" i="9"/>
  <c r="C64" i="9"/>
  <c r="C63" i="9"/>
  <c r="C67" i="9"/>
  <c r="C68" i="9"/>
  <c r="D53" i="9"/>
  <c r="D52" i="9"/>
  <c r="I4" i="52"/>
  <c r="C105" i="9"/>
  <c r="G118" i="9"/>
  <c r="F118" i="9"/>
  <c r="F4" i="52"/>
  <c r="B51" i="72"/>
  <c r="M48" i="9"/>
  <c r="D122" i="9"/>
  <c r="D123" i="9"/>
  <c r="D9" i="52"/>
  <c r="D45" i="9"/>
  <c r="C85" i="9"/>
  <c r="C95" i="9"/>
  <c r="C97" i="9"/>
  <c r="D58" i="9"/>
  <c r="D56" i="9"/>
  <c r="M54" i="9"/>
  <c r="H107" i="9"/>
  <c r="H108" i="9"/>
  <c r="C6" i="74"/>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6D9DFA44-CC2C-4F6E-96D8-639A79F23E48}">
      <text>
        <r>
          <rPr>
            <b/>
            <sz val="9"/>
            <color indexed="81"/>
            <rFont val="宋体"/>
            <family val="3"/>
            <charset val="134"/>
          </rPr>
          <t>权重验证</t>
        </r>
        <r>
          <rPr>
            <sz val="9"/>
            <color indexed="81"/>
            <rFont val="宋体"/>
            <family val="3"/>
            <charset val="134"/>
          </rPr>
          <t xml:space="preserve">
</t>
        </r>
      </text>
    </comment>
    <comment ref="C63" authorId="1" shapeId="0" xr:uid="{AD08663B-9FB3-485B-8B51-B6E8CF424FAC}">
      <text>
        <r>
          <rPr>
            <b/>
            <sz val="12"/>
            <color indexed="81"/>
            <rFont val="宋体"/>
            <family val="3"/>
            <charset val="134"/>
          </rPr>
          <t>价值时点所在月度</t>
        </r>
        <r>
          <rPr>
            <sz val="12"/>
            <color indexed="81"/>
            <rFont val="宋体"/>
            <family val="3"/>
            <charset val="134"/>
          </rPr>
          <t xml:space="preserve">
</t>
        </r>
      </text>
    </comment>
    <comment ref="B107" authorId="1" shapeId="0" xr:uid="{7A7971CB-BBB3-43DE-BBB6-F1183C87757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15AD05AF-387C-42DD-9B62-F862B5FAF078}">
      <text>
        <r>
          <rPr>
            <b/>
            <sz val="9"/>
            <color indexed="81"/>
            <rFont val="宋体"/>
            <family val="3"/>
            <charset val="134"/>
          </rPr>
          <t>权重验证</t>
        </r>
        <r>
          <rPr>
            <sz val="9"/>
            <color indexed="81"/>
            <rFont val="宋体"/>
            <family val="3"/>
            <charset val="134"/>
          </rPr>
          <t xml:space="preserve">
</t>
        </r>
      </text>
    </comment>
    <comment ref="C63" authorId="1" shapeId="0" xr:uid="{73B4382A-2344-4CD4-895E-3C1BDCE408CB}">
      <text>
        <r>
          <rPr>
            <b/>
            <sz val="12"/>
            <color indexed="81"/>
            <rFont val="宋体"/>
            <family val="3"/>
            <charset val="134"/>
          </rPr>
          <t>价值时点所在月度</t>
        </r>
        <r>
          <rPr>
            <sz val="12"/>
            <color indexed="81"/>
            <rFont val="宋体"/>
            <family val="3"/>
            <charset val="134"/>
          </rPr>
          <t xml:space="preserve">
</t>
        </r>
      </text>
    </comment>
    <comment ref="B107" authorId="1" shapeId="0" xr:uid="{E244E9D5-078F-4FE4-8687-04D985A9277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3055FA0-B2CE-453D-AC0E-FF0BF3282462}">
      <text>
        <r>
          <rPr>
            <b/>
            <sz val="9"/>
            <color indexed="81"/>
            <rFont val="宋体"/>
            <family val="3"/>
            <charset val="134"/>
          </rPr>
          <t>权重验证</t>
        </r>
        <r>
          <rPr>
            <sz val="9"/>
            <color indexed="81"/>
            <rFont val="宋体"/>
            <family val="3"/>
            <charset val="134"/>
          </rPr>
          <t xml:space="preserve">
</t>
        </r>
      </text>
    </comment>
    <comment ref="C58" authorId="1" shapeId="0" xr:uid="{B2DC1CDB-1FC6-48CF-8043-AC52E0D9DA80}">
      <text>
        <r>
          <rPr>
            <b/>
            <sz val="12"/>
            <color indexed="81"/>
            <rFont val="宋体"/>
            <family val="3"/>
            <charset val="134"/>
          </rPr>
          <t>价值时点所在月度</t>
        </r>
        <r>
          <rPr>
            <sz val="12"/>
            <color indexed="81"/>
            <rFont val="宋体"/>
            <family val="3"/>
            <charset val="134"/>
          </rPr>
          <t xml:space="preserve">
</t>
        </r>
      </text>
    </comment>
    <comment ref="B102" authorId="1" shapeId="0" xr:uid="{6FECCF2B-A205-45ED-A4E6-86B0D27EF2B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FA472E10-D42C-4F76-9E29-9DF02B51CC05}">
      <text>
        <r>
          <rPr>
            <b/>
            <sz val="9"/>
            <color indexed="81"/>
            <rFont val="宋体"/>
            <family val="3"/>
            <charset val="134"/>
          </rPr>
          <t>权重验证</t>
        </r>
        <r>
          <rPr>
            <sz val="9"/>
            <color indexed="81"/>
            <rFont val="宋体"/>
            <family val="3"/>
            <charset val="134"/>
          </rPr>
          <t xml:space="preserve">
</t>
        </r>
      </text>
    </comment>
    <comment ref="C63" authorId="1" shapeId="0" xr:uid="{F1A5FDE1-753A-401C-A8AF-9EA6B5F218BF}">
      <text>
        <r>
          <rPr>
            <b/>
            <sz val="12"/>
            <color indexed="81"/>
            <rFont val="宋体"/>
            <family val="3"/>
            <charset val="134"/>
          </rPr>
          <t>价值时点所在月度</t>
        </r>
        <r>
          <rPr>
            <sz val="12"/>
            <color indexed="81"/>
            <rFont val="宋体"/>
            <family val="3"/>
            <charset val="134"/>
          </rPr>
          <t xml:space="preserve">
</t>
        </r>
      </text>
    </comment>
    <comment ref="B107" authorId="1" shapeId="0" xr:uid="{E541E26D-901A-4A85-AD4B-6A1855ABAF5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C3D6EC3-ED24-4829-ABC1-93660F30FD30}">
      <text>
        <r>
          <rPr>
            <b/>
            <sz val="9"/>
            <color indexed="81"/>
            <rFont val="宋体"/>
            <family val="3"/>
            <charset val="134"/>
          </rPr>
          <t>权重验证</t>
        </r>
        <r>
          <rPr>
            <sz val="9"/>
            <color indexed="81"/>
            <rFont val="宋体"/>
            <family val="3"/>
            <charset val="134"/>
          </rPr>
          <t xml:space="preserve">
</t>
        </r>
      </text>
    </comment>
    <comment ref="C58" authorId="1" shapeId="0" xr:uid="{D2CEB5DB-19B4-40F0-81F1-DEAB6F7DF03F}">
      <text>
        <r>
          <rPr>
            <b/>
            <sz val="12"/>
            <color indexed="81"/>
            <rFont val="宋体"/>
            <family val="3"/>
            <charset val="134"/>
          </rPr>
          <t>价值时点所在月度</t>
        </r>
        <r>
          <rPr>
            <sz val="12"/>
            <color indexed="81"/>
            <rFont val="宋体"/>
            <family val="3"/>
            <charset val="134"/>
          </rPr>
          <t xml:space="preserve">
</t>
        </r>
      </text>
    </comment>
    <comment ref="B102" authorId="1" shapeId="0" xr:uid="{C8F0AB77-B4AC-4099-8354-E39F0F51EA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39D2B327-FD93-4EDC-A014-CE7AA4BF1D5A}">
      <text>
        <r>
          <rPr>
            <b/>
            <sz val="9"/>
            <color indexed="81"/>
            <rFont val="宋体"/>
            <family val="3"/>
            <charset val="134"/>
          </rPr>
          <t>权重验证</t>
        </r>
        <r>
          <rPr>
            <sz val="9"/>
            <color indexed="81"/>
            <rFont val="宋体"/>
            <family val="3"/>
            <charset val="134"/>
          </rPr>
          <t xml:space="preserve">
</t>
        </r>
      </text>
    </comment>
    <comment ref="C58" authorId="1" shapeId="0" xr:uid="{481D82C4-2882-4495-A18D-2E0688BE8660}">
      <text>
        <r>
          <rPr>
            <b/>
            <sz val="12"/>
            <color indexed="81"/>
            <rFont val="宋体"/>
            <family val="3"/>
            <charset val="134"/>
          </rPr>
          <t>价值时点所在月度</t>
        </r>
        <r>
          <rPr>
            <sz val="12"/>
            <color indexed="81"/>
            <rFont val="宋体"/>
            <family val="3"/>
            <charset val="134"/>
          </rPr>
          <t xml:space="preserve">
</t>
        </r>
      </text>
    </comment>
    <comment ref="B102" authorId="1" shapeId="0" xr:uid="{0D28AC1E-80B1-4056-82E3-1F2AD9860E8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380C3383-D19A-4D7F-A2DB-AE827EA4B4A2}">
      <text>
        <r>
          <rPr>
            <b/>
            <sz val="9"/>
            <color indexed="81"/>
            <rFont val="宋体"/>
            <family val="3"/>
            <charset val="134"/>
          </rPr>
          <t>权重验证</t>
        </r>
        <r>
          <rPr>
            <sz val="9"/>
            <color indexed="81"/>
            <rFont val="宋体"/>
            <family val="3"/>
            <charset val="134"/>
          </rPr>
          <t xml:space="preserve">
</t>
        </r>
      </text>
    </comment>
    <comment ref="C63" authorId="1" shapeId="0" xr:uid="{3EA8C54B-A75A-4FF1-B576-41AA0F6C33D3}">
      <text>
        <r>
          <rPr>
            <b/>
            <sz val="12"/>
            <color indexed="81"/>
            <rFont val="宋体"/>
            <family val="3"/>
            <charset val="134"/>
          </rPr>
          <t>价值时点所在月度</t>
        </r>
        <r>
          <rPr>
            <sz val="12"/>
            <color indexed="81"/>
            <rFont val="宋体"/>
            <family val="3"/>
            <charset val="134"/>
          </rPr>
          <t xml:space="preserve">
</t>
        </r>
      </text>
    </comment>
    <comment ref="B107" authorId="1" shapeId="0" xr:uid="{86C34918-3756-4267-B0DA-49D8A2532F6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371F8103-DC3C-41C9-B610-64DD310371F1}">
      <text>
        <r>
          <rPr>
            <b/>
            <sz val="9"/>
            <color indexed="81"/>
            <rFont val="宋体"/>
            <family val="3"/>
            <charset val="134"/>
          </rPr>
          <t>权重验证</t>
        </r>
        <r>
          <rPr>
            <sz val="9"/>
            <color indexed="81"/>
            <rFont val="宋体"/>
            <family val="3"/>
            <charset val="134"/>
          </rPr>
          <t xml:space="preserve">
</t>
        </r>
      </text>
    </comment>
    <comment ref="C58" authorId="1" shapeId="0" xr:uid="{34A27BFE-FAA0-4B9C-A25C-65CBBD7B140C}">
      <text>
        <r>
          <rPr>
            <b/>
            <sz val="12"/>
            <color indexed="81"/>
            <rFont val="宋体"/>
            <family val="3"/>
            <charset val="134"/>
          </rPr>
          <t>价值时点所在月度</t>
        </r>
        <r>
          <rPr>
            <sz val="12"/>
            <color indexed="81"/>
            <rFont val="宋体"/>
            <family val="3"/>
            <charset val="134"/>
          </rPr>
          <t xml:space="preserve">
</t>
        </r>
      </text>
    </comment>
    <comment ref="B102" authorId="1" shapeId="0" xr:uid="{6D088FBA-9C20-4006-9899-12228ABD502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7A65E1F9-16A8-4D10-8314-2C176C9F7253}">
      <text>
        <r>
          <rPr>
            <b/>
            <sz val="9"/>
            <color indexed="81"/>
            <rFont val="宋体"/>
            <family val="3"/>
            <charset val="134"/>
          </rPr>
          <t>权重验证</t>
        </r>
        <r>
          <rPr>
            <sz val="9"/>
            <color indexed="81"/>
            <rFont val="宋体"/>
            <family val="3"/>
            <charset val="134"/>
          </rPr>
          <t xml:space="preserve">
</t>
        </r>
      </text>
    </comment>
    <comment ref="C63" authorId="1" shapeId="0" xr:uid="{D06E4A4E-A001-4156-A705-74AEE65C748D}">
      <text>
        <r>
          <rPr>
            <b/>
            <sz val="12"/>
            <color indexed="81"/>
            <rFont val="宋体"/>
            <family val="3"/>
            <charset val="134"/>
          </rPr>
          <t>价值时点所在月度</t>
        </r>
        <r>
          <rPr>
            <sz val="12"/>
            <color indexed="81"/>
            <rFont val="宋体"/>
            <family val="3"/>
            <charset val="134"/>
          </rPr>
          <t xml:space="preserve">
</t>
        </r>
      </text>
    </comment>
    <comment ref="B107" authorId="1" shapeId="0" xr:uid="{E76D07FF-68A0-424E-ACDB-7314366C0C5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53" authorId="0" shapeId="0" xr:uid="{31044AD1-8B20-4AC9-8AB0-4EC3C6AC60CE}">
      <text>
        <r>
          <rPr>
            <b/>
            <sz val="9"/>
            <color indexed="81"/>
            <rFont val="宋体"/>
            <family val="3"/>
            <charset val="134"/>
          </rPr>
          <t>权重验证</t>
        </r>
        <r>
          <rPr>
            <sz val="9"/>
            <color indexed="81"/>
            <rFont val="宋体"/>
            <family val="3"/>
            <charset val="134"/>
          </rPr>
          <t xml:space="preserve">
</t>
        </r>
      </text>
    </comment>
    <comment ref="C63" authorId="1" shapeId="0" xr:uid="{5FC3FE43-00EE-43E5-8F8E-2B93F09A642D}">
      <text>
        <r>
          <rPr>
            <b/>
            <sz val="12"/>
            <color indexed="81"/>
            <rFont val="宋体"/>
            <family val="3"/>
            <charset val="134"/>
          </rPr>
          <t>价值时点所在月度</t>
        </r>
        <r>
          <rPr>
            <sz val="12"/>
            <color indexed="81"/>
            <rFont val="宋体"/>
            <family val="3"/>
            <charset val="134"/>
          </rPr>
          <t xml:space="preserve">
</t>
        </r>
      </text>
    </comment>
    <comment ref="B107" authorId="1" shapeId="0" xr:uid="{0DFC4577-30F1-42BC-A7BB-C7510F2B675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DDB33BA-464A-49DB-9856-1CB8A99347E4}">
      <text>
        <r>
          <rPr>
            <b/>
            <sz val="9"/>
            <color indexed="81"/>
            <rFont val="宋体"/>
            <family val="3"/>
            <charset val="134"/>
          </rPr>
          <t>权重验证</t>
        </r>
        <r>
          <rPr>
            <sz val="9"/>
            <color indexed="81"/>
            <rFont val="宋体"/>
            <family val="3"/>
            <charset val="134"/>
          </rPr>
          <t xml:space="preserve">
</t>
        </r>
      </text>
    </comment>
    <comment ref="C58" authorId="1" shapeId="0" xr:uid="{5BBB0DC6-C037-4905-B513-C93C60050DBD}">
      <text>
        <r>
          <rPr>
            <b/>
            <sz val="12"/>
            <color indexed="81"/>
            <rFont val="宋体"/>
            <family val="3"/>
            <charset val="134"/>
          </rPr>
          <t>价值时点所在月度</t>
        </r>
        <r>
          <rPr>
            <sz val="12"/>
            <color indexed="81"/>
            <rFont val="宋体"/>
            <family val="3"/>
            <charset val="134"/>
          </rPr>
          <t xml:space="preserve">
</t>
        </r>
      </text>
    </comment>
    <comment ref="B102" authorId="1" shapeId="0" xr:uid="{5D299EC7-271E-4BD5-ADA1-F14A17AE1D6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<sst xmlns="http://schemas.openxmlformats.org/spreadsheetml/2006/main" count="21669" uniqueCount="4182">
  <si>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</si>
  <si>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</si>
  <si>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</si>
  <si>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</si>
  <si>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</si>
  <si>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</si>
  <si>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</si>
  <si>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</si>
  <si>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</si>
  <si>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</si>
  <si>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</si>
  <si>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</si>
  <si>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</si>
  <si>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</si>
  <si>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</si>
  <si>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</si>
  <si>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</si>
  <si>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</si>
  <si>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</si>
  <si>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</si>
  <si>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</si>
  <si>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</si>
  <si>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</si>
  <si>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</si>
  <si>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</si>
  <si>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</si>
  <si>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</si>
  <si>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</si>
  <si>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</si>
  <si>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</si>
  <si>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</si>
  <si>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</si>
  <si>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</si>
  <si>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</si>
  <si>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</si>
  <si>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</si>
  <si>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</si>
  <si>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</si>
  <si>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</si>
  <si>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</si>
  <si>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</si>
  <si>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</si>
  <si>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</si>
  <si>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</si>
  <si>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</si>
  <si>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</si>
  <si>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</si>
  <si>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</si>
  <si>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</si>
  <si>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</si>
  <si>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</si>
  <si>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</si>
  <si>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</si>
  <si>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</si>
  <si>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</si>
  <si>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</si>
  <si>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</si>
  <si>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</si>
  <si>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</si>
  <si>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</si>
  <si>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</si>
  <si>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</si>
  <si>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</si>
  <si>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</si>
  <si>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</si>
  <si>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</si>
  <si>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</si>
  <si>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</si>
  <si>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</si>
  <si>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</si>
  <si>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</si>
  <si>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</si>
  <si>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</si>
  <si>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</si>
  <si>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</si>
  <si>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</si>
  <si>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</si>
  <si>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</si>
  <si>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</si>
  <si>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</si>
  <si>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</si>
  <si>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</si>
  <si>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</si>
  <si>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</si>
  <si>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</si>
  <si>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</si>
  <si>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</si>
  <si>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</si>
  <si>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</si>
  <si>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</si>
  <si>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</si>
  <si>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</si>
  <si>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</si>
  <si>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</si>
  <si>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</si>
  <si>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</si>
  <si>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</si>
  <si>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</si>
  <si>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</si>
  <si>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</si>
  <si>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</si>
  <si>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</si>
  <si>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</si>
  <si>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</si>
  <si>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</si>
  <si>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</si>
  <si>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</si>
  <si>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</si>
  <si>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</si>
  <si>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</si>
  <si>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</si>
  <si>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</si>
  <si>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</si>
  <si>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</si>
  <si>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</si>
  <si>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</si>
  <si>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</si>
  <si>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</si>
  <si>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</si>
  <si>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</si>
  <si>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</si>
  <si>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</si>
  <si>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</si>
  <si>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</si>
  <si>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</si>
  <si>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</si>
  <si>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</si>
  <si>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</si>
  <si>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</si>
  <si>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</si>
  <si>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</si>
  <si>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</si>
  <si>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</si>
  <si>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</si>
  <si>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</si>
  <si>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</si>
  <si>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</si>
  <si>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</si>
  <si>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</si>
  <si>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</si>
  <si>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</si>
  <si>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</si>
  <si>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</si>
  <si>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</si>
  <si>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</si>
  <si>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</si>
  <si>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</si>
  <si>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</si>
  <si>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</si>
  <si>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</si>
  <si>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</si>
  <si>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</si>
  <si>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</si>
  <si>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</si>
  <si>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</si>
  <si>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</si>
  <si>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</si>
  <si>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</si>
  <si>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</si>
  <si>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</si>
  <si>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</si>
  <si>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</si>
  <si>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</si>
  <si>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</si>
  <si>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</si>
  <si>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</si>
  <si>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</si>
  <si>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</si>
  <si>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</si>
  <si>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</si>
  <si>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</si>
  <si>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</si>
  <si>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</si>
  <si>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</si>
  <si>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</si>
  <si>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</si>
  <si>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</si>
  <si>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</si>
  <si>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</si>
  <si>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</si>
  <si>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</si>
  <si>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</si>
  <si>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</si>
  <si>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</si>
  <si>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</si>
  <si>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</si>
  <si>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</si>
  <si>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</si>
  <si>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</si>
  <si>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</si>
  <si>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</si>
  <si>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</si>
  <si>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</si>
  <si>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</si>
  <si>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</si>
  <si>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</si>
  <si>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</si>
  <si>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</si>
  <si>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</si>
  <si>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</si>
  <si>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</si>
  <si>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</si>
  <si>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</si>
  <si>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</si>
  <si>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</si>
  <si>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</si>
  <si>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</si>
  <si>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</si>
  <si>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</si>
  <si>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</si>
  <si>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</si>
  <si>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</si>
  <si>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</si>
  <si>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</si>
  <si>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</si>
  <si>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</si>
  <si>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</si>
  <si>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</si>
  <si>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</si>
  <si>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</si>
  <si>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</si>
  <si>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</si>
  <si>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</si>
  <si>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</si>
  <si>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</si>
  <si>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</si>
  <si>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</si>
  <si>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</si>
  <si>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</si>
  <si>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</si>
  <si>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</si>
  <si>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</si>
  <si>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</si>
  <si>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</si>
  <si>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</si>
  <si>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</si>
  <si>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</si>
  <si>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</si>
  <si>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</si>
  <si>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</si>
  <si>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</si>
  <si>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</si>
  <si>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</si>
  <si>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</si>
  <si>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</si>
  <si>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</si>
  <si>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</si>
  <si>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</si>
  <si>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</si>
  <si>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</si>
  <si>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</si>
  <si>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</si>
  <si>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</si>
  <si>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</si>
  <si>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</si>
  <si>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</si>
  <si>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</si>
  <si>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</si>
  <si>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</si>
  <si>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</si>
  <si>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</si>
  <si>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</si>
  <si>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</si>
  <si>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</si>
  <si>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</si>
  <si>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</si>
  <si>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</si>
  <si>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</si>
  <si>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</si>
  <si>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</si>
  <si>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</si>
  <si>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</si>
  <si>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</si>
  <si>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</si>
  <si>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</si>
  <si>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</si>
  <si>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</si>
  <si>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</si>
  <si>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</si>
  <si>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</si>
  <si>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</si>
  <si>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</si>
  <si>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</si>
  <si>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</si>
  <si>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</si>
  <si>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</si>
  <si>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</si>
  <si>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</si>
  <si>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</si>
  <si>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</si>
  <si>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</si>
  <si>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</si>
  <si>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</si>
  <si>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</si>
  <si>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</si>
  <si>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</si>
  <si>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</si>
  <si>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</si>
  <si>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</si>
  <si>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</si>
  <si>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</si>
  <si>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</si>
  <si>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</si>
  <si>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</si>
  <si>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</si>
  <si>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</si>
  <si>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</si>
  <si>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</si>
  <si>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</si>
  <si>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</si>
  <si>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</si>
  <si>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</si>
  <si>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</si>
  <si>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</si>
  <si>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</si>
  <si>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</si>
  <si>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</si>
  <si>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</si>
  <si>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</si>
  <si>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</si>
  <si>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</si>
  <si>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</si>
  <si>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</si>
  <si>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</si>
  <si>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</si>
  <si>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</si>
  <si>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</si>
  <si>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</si>
  <si>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</si>
  <si>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</si>
  <si>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</si>
  <si>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</si>
  <si>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</si>
  <si>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</si>
  <si>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</si>
  <si>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</si>
  <si>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</si>
  <si>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</si>
  <si>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</si>
  <si>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</si>
  <si>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</si>
  <si>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</si>
  <si>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</si>
  <si>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</si>
  <si>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</si>
  <si>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</si>
  <si>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</si>
  <si>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</si>
  <si>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</si>
  <si>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</si>
  <si>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</si>
  <si>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</si>
  <si>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</si>
  <si>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</si>
  <si>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</si>
  <si>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</si>
  <si>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</si>
  <si>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</si>
  <si>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</si>
  <si>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</si>
  <si>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</si>
  <si>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</si>
  <si>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</si>
  <si>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</si>
  <si>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</si>
  <si>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</si>
  <si>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</si>
  <si>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</si>
  <si>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</si>
  <si>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</si>
  <si>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</si>
  <si>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</si>
  <si>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</si>
  <si>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</si>
  <si>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</si>
  <si>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</si>
  <si>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</si>
  <si>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</si>
  <si>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</si>
  <si>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</si>
  <si>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</si>
  <si>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</si>
  <si>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</si>
  <si>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</si>
  <si>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</si>
  <si>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</si>
  <si>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</si>
  <si>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</si>
  <si>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</si>
  <si>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</si>
  <si>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</si>
  <si>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</si>
  <si>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</si>
  <si>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</si>
  <si>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</si>
  <si>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</si>
  <si>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</si>
  <si>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</si>
  <si>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</si>
  <si>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</si>
  <si>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</si>
  <si>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</si>
  <si>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</si>
  <si>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</si>
  <si>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</si>
  <si>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</si>
  <si>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</si>
  <si>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</si>
  <si>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</si>
  <si>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</si>
  <si>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</si>
  <si>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</si>
  <si>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</si>
  <si>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</si>
  <si>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</si>
  <si>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</si>
  <si>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</si>
  <si>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</si>
  <si>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</si>
  <si>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</si>
  <si>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</si>
  <si>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</si>
  <si>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</si>
  <si>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</si>
  <si>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</si>
  <si>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</si>
  <si>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</si>
  <si>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</si>
  <si>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</si>
  <si>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</si>
  <si>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</si>
  <si>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</si>
  <si>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</si>
  <si>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</si>
  <si>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</si>
  <si>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</si>
  <si>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</si>
  <si>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</si>
  <si>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</si>
  <si>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</si>
  <si>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</si>
  <si>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</si>
  <si>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</si>
  <si>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</si>
  <si>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</si>
  <si>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</si>
  <si>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</si>
  <si>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</si>
  <si>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</si>
  <si>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</si>
  <si>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</si>
  <si>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</si>
  <si>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</si>
  <si>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</si>
  <si>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</si>
  <si>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</si>
  <si>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</si>
  <si>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</si>
  <si>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</si>
  <si>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</si>
  <si>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</si>
  <si>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</si>
  <si>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</si>
  <si>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</si>
  <si>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</si>
  <si>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</si>
  <si>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</si>
  <si>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</si>
  <si>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</si>
  <si>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</si>
  <si>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</si>
  <si>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</si>
  <si>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</si>
  <si>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</si>
  <si>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</si>
  <si>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</si>
  <si>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</si>
  <si>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</si>
  <si>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</si>
  <si>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</si>
  <si>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</si>
  <si>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</si>
  <si>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</si>
  <si>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</si>
  <si>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</si>
  <si>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</si>
  <si>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</si>
  <si>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</si>
  <si>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</si>
  <si>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</si>
  <si>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</si>
  <si>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</si>
  <si>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</si>
  <si>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</si>
  <si>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</si>
  <si>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</si>
  <si>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</si>
  <si>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</si>
  <si>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</si>
  <si>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</si>
  <si>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</si>
  <si>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</si>
  <si>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</si>
  <si>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</si>
  <si>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</si>
  <si>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</si>
  <si>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</si>
  <si>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</si>
  <si>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</si>
  <si>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</si>
  <si>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</si>
  <si>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</si>
  <si>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</si>
  <si>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</si>
  <si>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</si>
  <si>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</si>
  <si>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</si>
  <si>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</si>
  <si>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</si>
  <si>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</si>
  <si>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</si>
  <si>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</si>
  <si>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</si>
  <si>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</si>
  <si>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</si>
  <si>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</si>
  <si>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</si>
  <si>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</si>
  <si>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</si>
  <si>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</si>
  <si>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</si>
  <si>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</si>
  <si>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</si>
  <si>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</si>
  <si>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</si>
  <si>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</si>
  <si>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</si>
  <si>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</si>
  <si>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</si>
  <si>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</si>
  <si>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</si>
  <si>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</si>
  <si>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</si>
  <si>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</si>
  <si>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</si>
  <si>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</si>
  <si>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</si>
  <si>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</si>
  <si>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</si>
  <si>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</si>
  <si>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</si>
  <si>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</si>
  <si>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</si>
  <si>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</si>
  <si>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</si>
  <si>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</si>
  <si>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</si>
  <si>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</si>
  <si>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</si>
  <si>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</si>
  <si>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</si>
  <si>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</si>
  <si>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</si>
  <si>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</si>
  <si>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</si>
  <si>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</si>
  <si>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</si>
  <si>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</si>
  <si>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</si>
  <si>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</si>
  <si>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</si>
  <si>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</si>
  <si>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</si>
  <si>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</si>
  <si>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</si>
  <si>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</si>
  <si>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</si>
  <si>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</si>
  <si>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</si>
  <si>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</si>
  <si>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</si>
  <si>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</si>
  <si>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</si>
  <si>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</si>
  <si>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</si>
  <si>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</si>
  <si>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</si>
  <si>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</si>
  <si>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</si>
  <si>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</si>
  <si>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</si>
  <si>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</si>
  <si>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</si>
  <si>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</si>
  <si>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</si>
  <si>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</si>
  <si>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</si>
  <si>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</si>
  <si>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</si>
  <si>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</si>
  <si>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</si>
  <si>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</si>
  <si>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</si>
  <si>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</si>
  <si>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</si>
  <si>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</si>
  <si>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</si>
  <si>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</si>
  <si>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</si>
  <si>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</si>
  <si>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</si>
  <si>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</si>
  <si>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</si>
  <si>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</si>
  <si>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</si>
  <si>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</si>
  <si>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</si>
  <si>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</si>
  <si>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</si>
  <si>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</si>
  <si>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</si>
  <si>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</si>
  <si>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</si>
  <si>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</si>
  <si>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</si>
  <si>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</si>
  <si>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</si>
  <si>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</si>
  <si>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</si>
  <si>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</si>
  <si>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</si>
  <si>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</si>
  <si>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</si>
  <si>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</si>
  <si>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</si>
  <si>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</si>
  <si>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</si>
  <si>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</si>
  <si>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</si>
  <si>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</si>
  <si>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</si>
  <si>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</si>
  <si>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</si>
  <si>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</si>
  <si>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</si>
  <si>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</si>
  <si>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</si>
  <si>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</si>
  <si>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</si>
  <si>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</si>
  <si>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</si>
  <si>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</si>
  <si>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</si>
  <si>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</si>
  <si>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</si>
  <si>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</si>
  <si>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</si>
  <si>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</si>
  <si>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</si>
  <si>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</si>
  <si>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</si>
  <si>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</si>
  <si>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</si>
  <si>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</si>
  <si>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</si>
  <si>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</si>
  <si>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</si>
  <si>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</si>
  <si>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</si>
  <si>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</si>
  <si>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</si>
  <si>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</si>
  <si>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</si>
  <si>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</si>
  <si>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</si>
  <si>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</si>
  <si>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</si>
  <si>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</si>
  <si>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</si>
  <si>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</si>
  <si>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</si>
  <si>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</si>
  <si>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</si>
  <si>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</si>
  <si>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</si>
  <si>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</si>
  <si>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</si>
  <si>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</si>
  <si>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</si>
  <si>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</si>
  <si>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</si>
  <si>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</si>
  <si>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</si>
  <si>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</si>
  <si>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</si>
  <si>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</si>
  <si>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</si>
  <si>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</si>
  <si>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</si>
  <si>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</si>
  <si>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</si>
  <si>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</si>
  <si>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</si>
  <si>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</si>
  <si>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</si>
  <si>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</si>
  <si>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</si>
  <si>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</si>
  <si>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</si>
  <si>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</si>
  <si>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</si>
  <si>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</si>
  <si>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</si>
  <si>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</si>
  <si>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</si>
  <si>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</si>
  <si>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</si>
  <si>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</si>
  <si>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</si>
  <si>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</si>
  <si>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</si>
  <si>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</si>
  <si>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</si>
  <si>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</si>
  <si>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</si>
  <si>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</si>
  <si>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</si>
  <si>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</si>
  <si>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</si>
  <si>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</si>
  <si>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</si>
  <si>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</si>
  <si>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</si>
  <si>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</si>
  <si>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</si>
  <si>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</si>
  <si>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</si>
  <si>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</si>
  <si>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</si>
  <si>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</si>
  <si>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</si>
  <si>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</si>
  <si>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</si>
  <si>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</si>
  <si>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</si>
  <si>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</si>
  <si>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</si>
  <si>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</si>
  <si>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</si>
  <si>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</si>
  <si>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</si>
  <si>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</si>
  <si>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</si>
  <si>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</si>
  <si>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</si>
  <si>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</si>
  <si>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</si>
  <si>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</si>
  <si>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</si>
  <si>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</si>
  <si>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</si>
  <si>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</si>
  <si>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</si>
  <si>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</si>
  <si>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</si>
  <si>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</si>
  <si>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</si>
  <si>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</si>
  <si>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</si>
  <si>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</si>
  <si>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</si>
  <si>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</si>
  <si>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</si>
  <si>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</si>
  <si>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</si>
  <si>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</si>
  <si>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</si>
  <si>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</si>
  <si>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</si>
  <si>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</si>
  <si>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</si>
  <si>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</si>
  <si>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</si>
  <si>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</si>
  <si>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</si>
  <si>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</si>
  <si>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</si>
  <si>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</si>
  <si>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</si>
  <si>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</si>
  <si>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</si>
  <si>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</si>
  <si>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</si>
  <si>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</si>
  <si>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</si>
  <si>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</si>
  <si>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</si>
  <si>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</si>
  <si>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</si>
  <si>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</si>
  <si>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</si>
  <si>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</si>
  <si>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</si>
  <si>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</si>
  <si>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</si>
  <si>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</si>
  <si>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</si>
  <si>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</si>
  <si>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</si>
  <si>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</si>
  <si>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</si>
  <si>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</si>
  <si>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</si>
  <si>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</si>
  <si>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</si>
  <si>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</si>
  <si>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</si>
  <si>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</si>
  <si>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</si>
  <si>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</si>
  <si>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</si>
  <si>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</si>
  <si>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</si>
  <si>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</si>
  <si>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</si>
  <si>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</si>
  <si>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</si>
  <si>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</si>
  <si>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</si>
  <si>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</si>
  <si>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</si>
  <si>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</si>
  <si>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</si>
  <si>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</si>
  <si>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</si>
  <si>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</si>
  <si>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</si>
  <si>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</si>
  <si>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</si>
  <si>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</si>
  <si>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</si>
  <si>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</si>
  <si>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</si>
  <si>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</si>
  <si>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</si>
  <si>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</si>
  <si>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</si>
  <si>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</si>
  <si>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</si>
  <si>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</si>
  <si>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</si>
  <si>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</si>
  <si>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</si>
  <si>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</si>
  <si>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</si>
  <si>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</si>
  <si>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</si>
  <si>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</si>
  <si>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</si>
  <si>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</si>
  <si>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</si>
  <si>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</si>
  <si>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</si>
  <si>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</si>
  <si>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</si>
  <si>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</si>
  <si>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</si>
  <si>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</si>
  <si>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</si>
  <si>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</si>
  <si>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</si>
  <si>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</si>
  <si>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</si>
  <si>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</si>
  <si>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</si>
  <si>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</si>
  <si>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</si>
  <si>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</si>
  <si>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</si>
  <si>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</si>
  <si>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</si>
  <si>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</si>
  <si>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</si>
  <si>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</si>
  <si>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</si>
  <si>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</si>
  <si>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</si>
  <si>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</si>
  <si>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</si>
  <si>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</si>
  <si>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</si>
  <si>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</si>
  <si>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</si>
  <si>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</si>
  <si>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</si>
  <si>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</si>
  <si>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</si>
  <si>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</si>
  <si>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</si>
  <si>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</si>
  <si>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</si>
  <si>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</si>
  <si>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</si>
  <si>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</si>
  <si>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</si>
  <si>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</si>
  <si>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</si>
  <si>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</si>
  <si>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</si>
  <si>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</si>
  <si>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</si>
  <si>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</si>
  <si>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</si>
  <si>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</si>
  <si>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</si>
  <si>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</si>
  <si>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</si>
  <si>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</si>
  <si>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</si>
  <si>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</si>
  <si>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</si>
  <si>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</si>
  <si>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</si>
  <si>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</si>
  <si>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</si>
  <si>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</si>
  <si>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</si>
  <si>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</si>
  <si>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</si>
  <si>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</si>
  <si>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</si>
  <si>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</si>
  <si>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</si>
  <si>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</si>
  <si>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</si>
  <si>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</si>
  <si>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</si>
  <si>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</si>
  <si>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</si>
  <si>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</si>
  <si>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</si>
  <si>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</si>
  <si>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</si>
  <si>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</si>
  <si>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</si>
  <si>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</si>
  <si>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</si>
  <si>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</si>
  <si>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</si>
  <si>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</si>
  <si>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</si>
  <si>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</si>
  <si>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</si>
  <si>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</si>
  <si>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</si>
  <si>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</si>
  <si>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</si>
  <si>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</si>
  <si>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</si>
  <si>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</si>
  <si>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</si>
  <si>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</si>
  <si>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</si>
  <si>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</si>
  <si>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</si>
  <si>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</si>
  <si>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</si>
  <si>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</si>
  <si>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</si>
  <si>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</si>
  <si>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</si>
  <si>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</si>
  <si>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</si>
  <si>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</si>
  <si>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</si>
  <si>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</si>
  <si>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</si>
  <si>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</si>
  <si>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</si>
  <si>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</si>
  <si>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</si>
  <si>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</si>
  <si>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</si>
  <si>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</si>
  <si>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</si>
  <si>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</si>
  <si>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</si>
  <si>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</si>
  <si>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</si>
  <si>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</si>
  <si>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</si>
  <si>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</si>
  <si>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</si>
  <si>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</si>
  <si>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</si>
  <si>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</si>
  <si>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</si>
  <si>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</si>
  <si>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</si>
  <si>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</si>
  <si>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</si>
  <si>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</si>
  <si>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</si>
  <si>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</si>
  <si>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</si>
  <si>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</si>
  <si>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</si>
  <si>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</si>
  <si>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</si>
  <si>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</si>
  <si>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</si>
  <si>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</si>
  <si>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</si>
  <si>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</si>
  <si>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</si>
  <si>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</si>
  <si>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</si>
  <si>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</si>
  <si>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</si>
  <si>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</si>
  <si>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</si>
  <si>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</si>
  <si>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</si>
  <si>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</si>
  <si>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</si>
  <si>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</si>
  <si>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</si>
  <si>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</si>
  <si>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</si>
  <si>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</si>
  <si>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</si>
  <si>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</si>
  <si>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</si>
  <si>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</si>
  <si>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</si>
  <si>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</si>
  <si>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</si>
  <si>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</si>
  <si>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</si>
  <si>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</si>
  <si>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</si>
  <si>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</si>
  <si>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</si>
  <si>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</si>
  <si>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</si>
  <si>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</si>
  <si>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</si>
  <si>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</si>
  <si>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</si>
  <si>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</si>
  <si>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</si>
  <si>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</si>
  <si>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</si>
  <si>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</si>
  <si>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</si>
  <si>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</si>
  <si>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</si>
  <si>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</si>
  <si>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</si>
  <si>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</si>
  <si>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</si>
  <si>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</si>
  <si>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</si>
  <si>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</si>
  <si>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</si>
  <si>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</si>
  <si>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</si>
  <si>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</si>
  <si>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</si>
  <si>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</si>
  <si>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</si>
  <si>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</si>
  <si>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</si>
  <si>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</si>
  <si>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</si>
  <si>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</si>
  <si>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</si>
  <si>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</si>
  <si>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</si>
  <si>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</si>
  <si>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</si>
  <si>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</si>
  <si>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</si>
  <si>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</si>
  <si>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</si>
  <si>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</si>
  <si>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</si>
  <si>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</si>
  <si>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</si>
  <si>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</si>
  <si>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</si>
  <si>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</si>
  <si>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</si>
  <si>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</si>
  <si>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</si>
  <si>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</si>
  <si>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</si>
  <si>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</si>
  <si>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</si>
  <si>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</si>
  <si>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</si>
  <si>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</si>
  <si>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</si>
  <si>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</si>
  <si>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</si>
  <si>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</si>
  <si>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</si>
  <si>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</si>
  <si>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</si>
  <si>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</si>
  <si>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</si>
  <si>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</si>
  <si>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</si>
  <si>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</si>
  <si>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</si>
  <si>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</si>
  <si>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</si>
  <si>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</si>
  <si>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</si>
  <si>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</si>
  <si>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</si>
  <si>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</si>
  <si>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</si>
  <si>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</si>
  <si>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</si>
  <si>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</si>
  <si>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</si>
  <si>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</si>
  <si>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</si>
  <si>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</si>
  <si>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</si>
  <si>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</si>
  <si>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</si>
  <si>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</si>
  <si>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</si>
  <si>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</si>
  <si>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</si>
  <si>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</si>
  <si>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</si>
  <si>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</si>
  <si>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</si>
  <si>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</si>
  <si>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</si>
  <si>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</si>
  <si>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</si>
  <si>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</si>
  <si>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</si>
  <si>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</si>
  <si>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</si>
  <si>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</si>
  <si>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</si>
  <si>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</si>
  <si>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</si>
  <si>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</si>
  <si>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</si>
  <si>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</si>
  <si>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</si>
  <si>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</si>
  <si>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</si>
  <si>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</si>
  <si>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</si>
  <si>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</si>
  <si>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</si>
  <si>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</si>
  <si>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</si>
  <si>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</si>
  <si>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</si>
  <si>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</si>
  <si>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</si>
  <si>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</si>
  <si>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</si>
  <si>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</si>
  <si>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</si>
  <si>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</si>
  <si>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</si>
  <si>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</si>
  <si>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</si>
  <si>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</si>
  <si>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</si>
  <si>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</si>
  <si>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</si>
  <si>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</si>
  <si>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</si>
  <si>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</si>
  <si>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</si>
  <si>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</si>
  <si>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</si>
  <si>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</si>
  <si>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</si>
  <si>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</si>
  <si>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</si>
  <si>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</si>
  <si>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</si>
  <si>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</si>
  <si>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</si>
  <si>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</si>
  <si>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</si>
  <si>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</si>
  <si>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</si>
  <si>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</si>
  <si>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</si>
  <si>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</si>
  <si>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</si>
  <si>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</si>
  <si>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</si>
  <si>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</si>
  <si>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</si>
  <si>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</si>
  <si>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</si>
  <si>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</si>
  <si>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</si>
  <si>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</si>
  <si>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</si>
  <si>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</si>
  <si>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</si>
  <si>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</si>
  <si>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</si>
  <si>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</si>
  <si>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</si>
  <si>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</si>
  <si>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</si>
  <si>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</si>
  <si>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</si>
  <si>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</si>
  <si>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</si>
  <si>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</si>
  <si>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</si>
  <si>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</si>
  <si>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</si>
  <si>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</si>
  <si>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</si>
  <si>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</si>
  <si>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</si>
  <si>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</si>
  <si>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</si>
  <si>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</si>
  <si>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</si>
  <si>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</si>
  <si>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</si>
  <si>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</si>
  <si>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</si>
  <si>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</si>
  <si>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</si>
  <si>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</si>
  <si>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</si>
  <si>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</si>
  <si>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</si>
  <si>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</si>
  <si>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</si>
  <si>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</si>
  <si>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</si>
  <si>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</si>
  <si>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</si>
  <si>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</si>
  <si>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</si>
  <si>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</si>
  <si>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</si>
  <si>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</si>
  <si>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</si>
  <si>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</si>
  <si>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</si>
  <si>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</si>
  <si>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</si>
  <si>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</si>
  <si>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</si>
  <si>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</si>
  <si>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</si>
  <si>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</si>
  <si>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</si>
  <si>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</si>
  <si>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</si>
  <si>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</si>
  <si>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</si>
  <si>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</si>
  <si>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</si>
  <si>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</si>
  <si>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</si>
  <si>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</si>
  <si>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</si>
  <si>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</si>
  <si>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</si>
  <si>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</si>
  <si>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</si>
  <si>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</si>
  <si>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</si>
  <si>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</si>
  <si>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</si>
  <si>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</si>
  <si>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</si>
  <si>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</si>
  <si>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</si>
  <si>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</si>
  <si>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</si>
  <si>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</si>
  <si>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</si>
  <si>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</si>
  <si>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</si>
  <si>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</si>
  <si>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</si>
  <si>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</si>
  <si>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</si>
  <si>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</si>
  <si>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</si>
  <si>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</si>
  <si>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</si>
  <si>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</si>
  <si>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</si>
  <si>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</si>
  <si>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</si>
  <si>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</si>
  <si>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</si>
  <si>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</si>
  <si>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</si>
  <si>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</si>
  <si>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</si>
  <si>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</si>
  <si>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</si>
  <si>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</si>
  <si>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</si>
  <si>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</si>
  <si>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</si>
  <si>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</si>
  <si>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</si>
  <si>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</si>
  <si>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</si>
  <si>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</si>
  <si>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</si>
  <si>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</si>
  <si>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</si>
  <si>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</si>
  <si>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</si>
  <si>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</si>
  <si>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</si>
  <si>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</si>
  <si>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</si>
  <si>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</si>
  <si>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</si>
  <si>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</si>
  <si>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</si>
  <si>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</si>
  <si>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</si>
  <si>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</si>
  <si>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</si>
  <si>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</si>
  <si>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</si>
  <si>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</si>
  <si>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</si>
  <si>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</si>
  <si>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</si>
  <si>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</si>
  <si>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</si>
  <si>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</si>
  <si>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</si>
  <si>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</si>
  <si>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</si>
  <si>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</si>
  <si>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</si>
  <si>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</si>
  <si>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</si>
  <si>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</si>
  <si>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</si>
  <si>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</si>
  <si>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</si>
  <si>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</si>
  <si>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</si>
  <si>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</si>
  <si>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</si>
  <si>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</si>
  <si>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</si>
  <si>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</si>
  <si>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</si>
  <si>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</si>
  <si>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</si>
  <si>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</si>
  <si>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</si>
  <si>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</si>
  <si>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</si>
  <si>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</si>
  <si>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</si>
  <si>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</si>
  <si>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</si>
  <si>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</si>
  <si>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</si>
  <si>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</si>
  <si>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</si>
  <si>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</si>
  <si>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</si>
  <si>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</si>
  <si>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</si>
  <si>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</si>
  <si>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</si>
  <si>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</si>
  <si>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</si>
  <si>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</si>
  <si>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</si>
  <si>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</si>
  <si>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</si>
  <si>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</si>
  <si>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</si>
  <si>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</si>
  <si>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</si>
  <si>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</si>
  <si>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</si>
  <si>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</si>
  <si>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</si>
  <si>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</si>
  <si>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</si>
  <si>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</si>
  <si>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</si>
  <si>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</si>
  <si>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</si>
  <si>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</si>
  <si>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</si>
  <si>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</si>
  <si>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</si>
  <si>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</si>
  <si>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</si>
  <si>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</si>
  <si>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</si>
  <si>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</si>
  <si>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</si>
  <si>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</si>
  <si>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</si>
  <si>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</si>
  <si>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</si>
  <si>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</si>
  <si>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</si>
  <si>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</si>
  <si>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</si>
  <si>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</si>
  <si>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</si>
  <si>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</si>
  <si>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</si>
  <si>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</si>
  <si>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</si>
  <si>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</si>
  <si>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</si>
  <si>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</si>
  <si>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</si>
  <si>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</si>
  <si>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</si>
  <si>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</si>
  <si>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</si>
  <si>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</si>
  <si>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</si>
  <si>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</si>
  <si>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</si>
  <si>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</si>
  <si>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</si>
  <si>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</si>
  <si>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</si>
  <si>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</si>
  <si>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</si>
  <si>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</si>
  <si>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</si>
  <si>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</si>
  <si>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</si>
  <si>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</si>
  <si>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</si>
  <si>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</si>
  <si>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</si>
  <si>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</si>
  <si>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</si>
  <si>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</si>
  <si>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</si>
  <si>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</si>
  <si>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</si>
  <si>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</si>
  <si>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</si>
  <si>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</si>
  <si>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</si>
  <si>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</si>
  <si>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</si>
  <si>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</si>
  <si>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</si>
  <si>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</si>
  <si>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</si>
  <si>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</si>
  <si>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</si>
  <si>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</si>
  <si>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</si>
  <si>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</si>
  <si>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</si>
  <si>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</si>
  <si>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</si>
  <si>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</si>
  <si>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</si>
  <si>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</si>
  <si>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</si>
  <si>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</si>
  <si>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</si>
  <si>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</si>
  <si>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</si>
  <si>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</si>
  <si>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</si>
  <si>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</si>
  <si>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</si>
  <si>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</si>
  <si>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</si>
  <si>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</si>
  <si>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</si>
  <si>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</si>
  <si>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</si>
  <si>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</si>
  <si>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</si>
  <si>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</si>
  <si>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</si>
  <si>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</si>
  <si>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</si>
  <si>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</si>
  <si>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</si>
  <si>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</si>
  <si>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</si>
  <si>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</si>
  <si>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</si>
  <si>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</si>
  <si>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</si>
  <si>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</si>
  <si>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</si>
  <si>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</si>
  <si>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</si>
  <si>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</si>
  <si>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</si>
  <si>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</si>
  <si>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</si>
  <si>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</si>
  <si>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</si>
  <si>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</si>
  <si>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</si>
  <si>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</si>
  <si>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</si>
  <si>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</si>
  <si>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</si>
  <si>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</si>
  <si>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</si>
  <si>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</si>
  <si>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</si>
  <si>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</si>
  <si>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</si>
  <si>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</si>
  <si>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</si>
  <si>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</si>
  <si>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</si>
  <si>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</si>
  <si>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</si>
  <si>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</si>
  <si>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</si>
  <si>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</si>
  <si>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</si>
  <si>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</si>
  <si>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</si>
  <si>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</si>
  <si>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</si>
  <si>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</si>
  <si>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</si>
  <si>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</si>
  <si>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</si>
  <si>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</si>
  <si>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</si>
  <si>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</si>
  <si>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</si>
  <si>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</si>
  <si>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</si>
  <si>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</si>
  <si>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</si>
  <si>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</si>
  <si>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</si>
  <si>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</si>
  <si>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</si>
  <si>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</si>
  <si>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</si>
  <si>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</si>
  <si>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</si>
  <si>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</si>
  <si>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</si>
  <si>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</si>
  <si>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</si>
  <si>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</si>
  <si>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</si>
  <si>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</si>
  <si>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</si>
  <si>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</si>
  <si>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</si>
  <si>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</si>
  <si>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</si>
  <si>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</si>
  <si>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</si>
  <si>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</si>
  <si>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</si>
  <si>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</si>
  <si>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</si>
  <si>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</si>
  <si>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</si>
  <si>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</si>
  <si>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</si>
  <si>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</si>
  <si>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</si>
  <si>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</si>
  <si>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</si>
  <si>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</si>
  <si>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</si>
  <si>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</si>
  <si>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</si>
  <si>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</si>
  <si>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</si>
  <si>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</si>
  <si>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</si>
  <si>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</si>
  <si>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</si>
  <si>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</si>
  <si>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</si>
  <si>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</si>
  <si>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</si>
  <si>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</si>
  <si>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</si>
  <si>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</si>
  <si>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</si>
  <si>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</si>
  <si>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</si>
  <si>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</si>
  <si>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</si>
  <si>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</si>
  <si>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</si>
  <si>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</si>
  <si>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</si>
  <si>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</si>
  <si>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</si>
  <si>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</si>
  <si>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</si>
  <si>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</si>
  <si>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</si>
  <si>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</si>
  <si>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</si>
  <si>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</si>
  <si>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</si>
  <si>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</si>
  <si>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</si>
  <si>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</si>
  <si>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</si>
  <si>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</si>
  <si>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</si>
  <si>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</si>
  <si>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</si>
  <si>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</si>
  <si>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</si>
  <si>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</si>
  <si>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</si>
  <si>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</si>
  <si>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</si>
  <si>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</si>
  <si>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</si>
  <si>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</si>
  <si>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</si>
  <si>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</si>
  <si>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</si>
  <si>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</si>
  <si>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</si>
  <si>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</si>
  <si>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</si>
  <si>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</si>
  <si>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</si>
  <si>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</si>
  <si>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</si>
  <si>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</si>
  <si>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</si>
  <si>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</si>
  <si>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</si>
  <si>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</si>
  <si>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</si>
  <si>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</si>
  <si>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</si>
  <si>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</si>
  <si>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</si>
  <si>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</si>
  <si>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</si>
  <si>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</si>
  <si>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</si>
  <si>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</si>
  <si>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</si>
  <si>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</si>
  <si>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</si>
  <si>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</si>
  <si>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</si>
  <si>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</si>
  <si>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</si>
  <si>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</si>
  <si>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</si>
  <si>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</si>
  <si>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</si>
  <si>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</si>
  <si>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</si>
  <si>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</si>
  <si>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</si>
  <si>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</si>
  <si>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</si>
  <si>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</si>
  <si>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</si>
  <si>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</si>
  <si>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</si>
  <si>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</si>
  <si>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</si>
  <si>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</si>
  <si>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</si>
  <si>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</si>
  <si>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</si>
  <si>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</si>
  <si>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</si>
  <si>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</si>
  <si>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</si>
  <si>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</si>
  <si>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</si>
  <si>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</si>
  <si>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</si>
  <si>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</si>
  <si>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</si>
  <si>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</si>
  <si>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</si>
  <si>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</si>
  <si>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</si>
  <si>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</si>
  <si>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</si>
  <si>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</si>
  <si>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</si>
  <si>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</si>
  <si>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</si>
  <si>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</si>
  <si>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</si>
  <si>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</si>
  <si>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</si>
  <si>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</si>
  <si>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</si>
  <si>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</si>
  <si>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</si>
  <si>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</si>
  <si>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</si>
  <si>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</si>
  <si>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</si>
  <si>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</si>
  <si>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</si>
  <si>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</si>
  <si>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</si>
  <si>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</si>
  <si>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</si>
  <si>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</si>
  <si>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</si>
  <si>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</si>
  <si>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</si>
  <si>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</si>
  <si>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</si>
  <si>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</si>
  <si>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</si>
  <si>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</si>
  <si>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</si>
  <si>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</si>
  <si>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</si>
  <si>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</si>
  <si>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</si>
  <si>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</si>
  <si>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</si>
  <si>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</si>
  <si>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</si>
  <si>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</si>
  <si>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</si>
  <si>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</si>
  <si>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</si>
  <si>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</si>
  <si>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</si>
  <si>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</si>
  <si>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</si>
  <si>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</si>
  <si>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</si>
  <si>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</si>
  <si>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</si>
  <si>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</si>
  <si>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</si>
  <si>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</si>
  <si>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</si>
  <si>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</si>
  <si>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</si>
  <si>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</si>
  <si>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</si>
  <si>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</si>
  <si>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</si>
  <si>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</si>
  <si>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</si>
  <si>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</si>
  <si>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</si>
  <si>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</si>
  <si>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</si>
  <si>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</si>
  <si>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</si>
  <si>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</si>
  <si>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</si>
  <si>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</si>
  <si>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</si>
  <si>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</si>
  <si>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</si>
  <si>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</si>
  <si>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</si>
  <si>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</si>
  <si>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</si>
  <si>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</si>
  <si>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</si>
  <si>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</si>
  <si>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</si>
  <si>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</si>
  <si>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</si>
  <si>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</si>
  <si>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</si>
  <si>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</si>
  <si>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</si>
  <si>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</si>
  <si>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</si>
  <si>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</si>
  <si>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</si>
  <si>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</si>
  <si>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</si>
  <si>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</si>
  <si>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</si>
  <si>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</si>
  <si>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</si>
  <si>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</si>
  <si>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</si>
  <si>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</si>
  <si>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</si>
  <si>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</si>
  <si>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</si>
  <si>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</si>
  <si>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</si>
  <si>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</si>
  <si>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</si>
  <si>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</si>
  <si>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</si>
  <si>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</si>
  <si>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</si>
  <si>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</si>
  <si>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</si>
  <si>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</si>
  <si>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</si>
  <si>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</si>
  <si>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</si>
  <si>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</si>
  <si>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</si>
  <si>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</si>
  <si>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</si>
  <si>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</si>
  <si>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</si>
  <si>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</si>
  <si>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</si>
  <si>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</si>
  <si>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</si>
  <si>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</si>
  <si>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</si>
  <si>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</si>
  <si>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</si>
  <si>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</si>
  <si>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</si>
  <si>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</si>
  <si>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</si>
  <si>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</si>
  <si>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</si>
  <si>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</si>
  <si>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</si>
  <si>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</si>
  <si>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</si>
  <si>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</si>
  <si>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</si>
  <si>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</si>
  <si>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</si>
  <si>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</si>
  <si>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</si>
  <si>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</si>
  <si>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</si>
  <si>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</si>
  <si>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</si>
  <si>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</si>
  <si>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</si>
  <si>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</si>
  <si>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</si>
  <si>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</si>
  <si>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</si>
  <si>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</si>
  <si>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</si>
  <si>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</si>
  <si>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</si>
  <si>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</si>
  <si>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</si>
  <si>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</si>
  <si>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</si>
  <si>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</si>
  <si>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</si>
  <si>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</si>
  <si>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</si>
  <si>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</si>
  <si>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</si>
  <si>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</si>
  <si>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</si>
  <si>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</si>
  <si>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</si>
  <si>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</si>
  <si>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</si>
  <si>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</si>
  <si>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</si>
  <si>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</si>
  <si>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</si>
  <si>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</si>
  <si>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</si>
  <si>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</si>
  <si>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</si>
  <si>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</si>
  <si>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</si>
  <si>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</si>
  <si>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</si>
  <si>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</si>
  <si>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</si>
  <si>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</si>
  <si>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</si>
  <si>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</si>
  <si>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</si>
  <si>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</si>
  <si>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</si>
  <si>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</si>
  <si>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</si>
  <si>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</si>
  <si>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</si>
  <si>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</si>
  <si>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</si>
  <si>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</si>
  <si>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</si>
  <si>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</si>
  <si>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</si>
  <si>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</si>
  <si>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</si>
  <si>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</si>
  <si>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</si>
  <si>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</si>
  <si>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</si>
  <si>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</si>
  <si>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</si>
  <si>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</si>
  <si>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</si>
  <si>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</si>
  <si>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</si>
  <si>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</si>
  <si>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</si>
  <si>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</si>
  <si>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</si>
  <si>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</si>
  <si>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</si>
  <si>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</si>
  <si>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</si>
  <si>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</si>
  <si>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</si>
  <si>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</si>
  <si>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</si>
  <si>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</si>
  <si>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</si>
  <si>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</si>
  <si>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</si>
  <si>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</si>
  <si>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</si>
  <si>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</si>
  <si>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</si>
  <si>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</si>
  <si>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</si>
  <si>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</si>
  <si>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</si>
  <si>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</si>
  <si>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</si>
  <si>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</si>
  <si>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</si>
  <si>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</si>
  <si>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</si>
  <si>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</si>
  <si>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</si>
  <si>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</si>
  <si>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</si>
  <si>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</si>
  <si>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</si>
  <si>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</si>
  <si>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</si>
  <si>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</si>
  <si>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</si>
  <si>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</si>
  <si>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</si>
  <si>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</si>
  <si>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</si>
  <si>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</si>
  <si>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</si>
  <si>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</si>
  <si>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</si>
  <si>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</si>
  <si>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</si>
  <si>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</si>
  <si>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</si>
  <si>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</si>
  <si>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</si>
  <si>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</si>
  <si>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</si>
  <si>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</si>
  <si>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</si>
  <si>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</si>
  <si>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</si>
  <si>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</si>
  <si>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</si>
  <si>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</si>
  <si>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</si>
  <si>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</si>
  <si>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</si>
  <si>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</si>
  <si>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</si>
  <si>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</si>
  <si>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</si>
  <si>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</si>
  <si>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</si>
  <si>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</si>
  <si>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</si>
  <si>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</si>
  <si>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</si>
  <si>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</si>
  <si>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</si>
  <si>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</si>
  <si>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</si>
  <si>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</si>
  <si>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</si>
  <si>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</si>
  <si>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</si>
  <si>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</si>
  <si>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</si>
  <si>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</si>
  <si>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</si>
  <si>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</si>
  <si>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</si>
  <si>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</si>
  <si>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</si>
  <si>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</si>
  <si>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</si>
  <si>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</si>
  <si>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</si>
  <si>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</si>
  <si>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</si>
  <si>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</si>
  <si>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</si>
  <si>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</si>
  <si>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</si>
  <si>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</si>
  <si>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</si>
  <si>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</si>
  <si>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</si>
  <si>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</si>
  <si>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</si>
  <si>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</si>
  <si>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</si>
  <si>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</si>
  <si>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</si>
  <si>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</si>
  <si>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</si>
  <si>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</si>
  <si>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</si>
  <si>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</si>
  <si>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</si>
  <si>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</si>
  <si>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</si>
  <si>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</si>
  <si>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</si>
  <si>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</si>
  <si>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</si>
  <si>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</si>
  <si>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</si>
  <si>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</si>
  <si>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</si>
  <si>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</si>
  <si>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</si>
  <si>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</si>
  <si>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</si>
  <si>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</si>
  <si>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</si>
  <si>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</si>
  <si>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</si>
  <si>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</si>
  <si>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</si>
  <si>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</si>
  <si>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</si>
  <si>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</si>
  <si>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</si>
  <si>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</si>
  <si>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</si>
  <si>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</si>
  <si>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</si>
  <si>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</si>
  <si>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</si>
  <si>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</si>
  <si>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</si>
  <si>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</si>
  <si>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</si>
  <si>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</si>
  <si>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</si>
  <si>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</si>
  <si>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</si>
  <si>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</si>
  <si>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</si>
  <si>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</si>
  <si>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</si>
  <si>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</si>
  <si>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</si>
  <si>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</si>
  <si>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</si>
  <si>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</si>
  <si>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</si>
  <si>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</si>
  <si>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</si>
  <si>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</si>
  <si>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</si>
  <si>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</si>
  <si>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</si>
  <si>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</si>
  <si>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</si>
  <si>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</si>
  <si>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</si>
  <si>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</si>
  <si>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</si>
  <si>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</si>
  <si>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</si>
  <si>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</si>
  <si>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</si>
  <si>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</si>
  <si>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</si>
  <si>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</si>
  <si>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</si>
  <si>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</si>
  <si>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</si>
  <si>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</si>
  <si>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</si>
  <si>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</si>
  <si>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</si>
  <si>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</si>
  <si>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</si>
  <si>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</si>
  <si>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</si>
  <si>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</si>
  <si>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</si>
  <si>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</si>
  <si>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</si>
  <si>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</si>
  <si>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</si>
  <si>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</si>
  <si>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</si>
  <si>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</si>
  <si>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</si>
  <si>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</si>
  <si>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</si>
  <si>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</si>
  <si>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</si>
  <si>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</si>
  <si>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</si>
  <si>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</si>
  <si>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</si>
  <si>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</si>
  <si>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</si>
  <si>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</si>
  <si>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</si>
  <si>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</si>
  <si>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</si>
  <si>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</si>
  <si>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</si>
  <si>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</si>
  <si>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</si>
  <si>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</si>
  <si>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</si>
  <si>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</si>
  <si>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</si>
  <si>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</si>
  <si>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</si>
  <si>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</si>
  <si>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</si>
  <si>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</si>
  <si>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</si>
  <si>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</si>
  <si>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</si>
  <si>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</si>
  <si>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</si>
  <si>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</si>
  <si>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</si>
  <si>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</si>
  <si>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</si>
  <si>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</si>
  <si>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</si>
  <si>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</si>
  <si>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</si>
  <si>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</si>
  <si>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</si>
  <si>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</si>
  <si>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</si>
  <si>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</si>
  <si>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</si>
  <si>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</si>
  <si>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</si>
  <si>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</si>
  <si>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</si>
  <si>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</si>
  <si>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</si>
  <si>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</si>
  <si>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</si>
  <si>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</si>
  <si>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</si>
  <si>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</si>
  <si>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</si>
  <si>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</si>
  <si>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</si>
  <si>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</si>
  <si>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</si>
  <si>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</si>
  <si>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</si>
  <si>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</si>
  <si>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</si>
  <si>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</si>
  <si>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</si>
  <si>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</si>
  <si>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</si>
  <si>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</si>
  <si>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</si>
  <si>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</si>
  <si>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</si>
  <si>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</si>
  <si>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</si>
  <si>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</si>
  <si>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</si>
  <si>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</si>
  <si>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</si>
  <si>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</si>
  <si>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</si>
  <si>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</si>
  <si>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</si>
  <si>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</si>
  <si>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</si>
  <si>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</si>
  <si>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</si>
  <si>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</si>
  <si>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</si>
  <si>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</si>
  <si>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</si>
  <si>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</si>
  <si>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</si>
  <si>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</si>
  <si>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</si>
  <si>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</si>
  <si>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</si>
  <si>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</si>
  <si>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</si>
  <si>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</si>
  <si>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</si>
  <si>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</si>
  <si>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</si>
  <si>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</si>
  <si>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</si>
  <si>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</si>
  <si>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</si>
  <si>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</si>
  <si>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</si>
  <si>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</si>
  <si>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</si>
  <si>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</si>
  <si>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</si>
  <si>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</si>
  <si>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</si>
  <si>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</si>
  <si>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</si>
  <si>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</si>
  <si>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</si>
  <si>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</si>
  <si>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</si>
  <si>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</si>
  <si>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</si>
  <si>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</si>
  <si>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</si>
  <si>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</si>
  <si>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</si>
  <si>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</si>
  <si>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</si>
  <si>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</si>
  <si>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</si>
  <si>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</si>
  <si>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</si>
  <si>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</si>
  <si>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</si>
  <si>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</si>
  <si>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</si>
  <si>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</si>
  <si>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</si>
  <si>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</si>
  <si>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</si>
  <si>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</si>
  <si>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</si>
  <si>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</si>
  <si>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</si>
  <si>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</si>
  <si>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</si>
  <si>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</si>
  <si>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</si>
  <si>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</si>
  <si>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</si>
  <si>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</si>
  <si>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</si>
  <si>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</si>
  <si>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</si>
  <si>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</si>
  <si>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</si>
  <si>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</si>
  <si>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</si>
  <si>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</si>
  <si>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</si>
  <si>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</si>
  <si>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</si>
  <si>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</si>
  <si>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</si>
  <si>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</si>
  <si>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</si>
  <si>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</si>
  <si>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</si>
  <si>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</si>
  <si>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</si>
  <si>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</si>
  <si>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</si>
  <si>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</si>
  <si>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</si>
  <si>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</si>
  <si>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</si>
  <si>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</si>
  <si>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</si>
  <si>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</si>
  <si>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</si>
  <si>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</si>
  <si>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</si>
  <si>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</si>
  <si>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</si>
  <si>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</si>
  <si>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</si>
  <si>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</si>
  <si>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</si>
  <si>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</si>
  <si>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</si>
  <si>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</si>
  <si>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</si>
  <si>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</si>
  <si>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</si>
  <si>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</si>
  <si>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</si>
  <si>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</si>
  <si>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</si>
  <si>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</si>
  <si>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</si>
  <si>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</si>
  <si>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</si>
  <si>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</si>
  <si>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</si>
  <si>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</si>
  <si>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</si>
  <si>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</si>
  <si>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</si>
  <si>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</si>
  <si>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</si>
  <si>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</si>
  <si>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</si>
  <si>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</si>
  <si>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</si>
  <si>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</si>
  <si>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</si>
  <si>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</si>
  <si>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</si>
  <si>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</si>
  <si>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</si>
  <si>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</si>
  <si>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</si>
  <si>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</si>
  <si>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</si>
  <si>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</si>
  <si>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</si>
  <si>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</si>
  <si>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</si>
  <si>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</si>
  <si>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</si>
  <si>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</si>
  <si>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</si>
  <si>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</si>
  <si>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</si>
  <si>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</si>
  <si>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</si>
  <si>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</si>
  <si>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</si>
  <si>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</si>
  <si>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</si>
  <si>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</si>
  <si>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</si>
  <si>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</si>
  <si>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</si>
  <si>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</si>
  <si>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</si>
  <si>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</si>
  <si>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</si>
  <si>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</si>
  <si>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</si>
  <si>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</si>
  <si>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</si>
  <si>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</si>
  <si>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</si>
  <si>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</si>
  <si>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</si>
  <si>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</si>
  <si>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</si>
  <si>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</si>
  <si>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</si>
  <si>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</si>
  <si>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</si>
  <si>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</si>
  <si>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</si>
  <si>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</si>
  <si>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</si>
  <si>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</si>
  <si>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</si>
  <si>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</si>
  <si>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</si>
  <si>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</si>
  <si>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</si>
  <si>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</si>
  <si>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</si>
  <si>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</si>
  <si>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</si>
  <si>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</si>
  <si>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</si>
  <si>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</si>
  <si>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</si>
  <si>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</si>
  <si>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</si>
  <si>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</si>
  <si>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</si>
  <si>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</si>
  <si>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</si>
  <si>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</si>
  <si>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</si>
  <si>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</si>
  <si>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</si>
  <si>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</si>
  <si>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</si>
  <si>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</si>
  <si>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</si>
  <si>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</si>
  <si>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</si>
  <si>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</si>
  <si>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</si>
  <si>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</si>
  <si>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</si>
  <si>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</si>
  <si>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</si>
  <si>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</si>
  <si>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</si>
  <si>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</si>
  <si>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</si>
  <si>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</si>
  <si>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</si>
  <si>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</si>
  <si>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</si>
  <si>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</si>
  <si>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</si>
  <si>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</si>
  <si>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</si>
  <si>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</si>
  <si>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</si>
  <si>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</si>
  <si>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</si>
  <si>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</si>
  <si>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</si>
  <si>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</si>
  <si>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</si>
  <si>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</si>
  <si>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</si>
  <si>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</si>
  <si>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</si>
  <si>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</si>
  <si>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</si>
  <si>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</si>
  <si>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</si>
  <si>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</si>
  <si>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</si>
  <si>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</si>
  <si>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</si>
  <si>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</si>
  <si>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</si>
  <si>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</si>
  <si>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</si>
  <si>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</si>
  <si>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</si>
  <si>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</si>
  <si>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</si>
  <si>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</si>
  <si>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</si>
  <si>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</si>
  <si>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</si>
  <si>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</si>
  <si>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</si>
  <si>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</si>
  <si>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</si>
  <si>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</si>
  <si>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</si>
  <si>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</si>
  <si>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</si>
  <si>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</si>
  <si>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</si>
  <si>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</si>
  <si>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</si>
  <si>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</si>
  <si>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</si>
  <si>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</si>
  <si>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</si>
  <si>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</si>
  <si>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</si>
  <si>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</si>
  <si>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</si>
  <si>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</si>
  <si>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</si>
  <si>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</si>
  <si>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</si>
  <si>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</si>
  <si>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</si>
  <si>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</si>
  <si>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</si>
  <si>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</si>
  <si>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</si>
  <si>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</si>
  <si>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</si>
  <si>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</si>
  <si>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</si>
  <si>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</si>
  <si>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</si>
  <si>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</si>
  <si>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</si>
  <si>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</si>
  <si>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</si>
  <si>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</si>
  <si>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</si>
  <si>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</si>
  <si>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</si>
  <si>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</si>
  <si>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</si>
  <si>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</si>
  <si>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</si>
  <si>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</si>
  <si>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</si>
  <si>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</si>
  <si>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</si>
  <si>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</si>
  <si>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</si>
  <si>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</si>
  <si>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</si>
  <si>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</si>
  <si>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</si>
  <si>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</si>
  <si>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</si>
  <si>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</si>
  <si>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</si>
  <si>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</si>
  <si>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</si>
  <si>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</si>
  <si>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</si>
  <si>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</si>
  <si>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</si>
  <si>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</si>
  <si>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</si>
  <si>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</si>
  <si>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</si>
  <si>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</si>
  <si>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</si>
  <si>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</si>
  <si>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</si>
  <si>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</si>
  <si>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</si>
  <si>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</si>
  <si>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</si>
  <si>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</si>
  <si>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</si>
  <si>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</si>
  <si>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</si>
  <si>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</si>
  <si>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</si>
  <si>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</si>
  <si>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</si>
  <si>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</si>
  <si>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</si>
  <si>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</si>
  <si>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</si>
  <si>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</si>
  <si>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</si>
  <si>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</si>
  <si>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</si>
  <si>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</si>
  <si>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</si>
  <si>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</si>
  <si>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</si>
  <si>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</si>
  <si>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</si>
  <si>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</si>
  <si>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</si>
  <si>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</si>
  <si>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</si>
  <si>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</si>
  <si>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</si>
  <si>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</si>
  <si>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</si>
  <si>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</si>
  <si>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</si>
  <si>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</si>
  <si>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</si>
  <si>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</si>
  <si>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</si>
  <si>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</si>
  <si>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</si>
  <si>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</si>
  <si>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</si>
  <si>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</si>
  <si>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</si>
  <si>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</si>
  <si>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</si>
  <si>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</si>
  <si>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</si>
  <si>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</si>
  <si>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</si>
  <si>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</si>
  <si>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</si>
  <si>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</si>
  <si>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</si>
  <si>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</si>
  <si>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</si>
  <si>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</si>
  <si>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</si>
  <si>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</si>
  <si>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</si>
  <si>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</si>
  <si>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</si>
  <si>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</si>
  <si>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</si>
  <si>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</si>
  <si>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</si>
  <si>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</si>
  <si>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</si>
  <si>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</si>
  <si>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</si>
  <si>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</si>
  <si>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</si>
  <si>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</si>
  <si>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</si>
  <si>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</si>
  <si>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</si>
  <si>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</si>
  <si>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</si>
  <si>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</si>
  <si>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</si>
  <si>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</si>
  <si>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</si>
  <si>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</si>
  <si>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</si>
  <si>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</si>
  <si>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</si>
  <si>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</si>
  <si>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</si>
  <si>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</si>
  <si>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</si>
  <si>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</si>
  <si>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</si>
  <si>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</si>
  <si>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</si>
  <si>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</si>
  <si>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</si>
  <si>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</si>
  <si>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</si>
  <si>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</si>
  <si>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</si>
  <si>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</si>
  <si>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</si>
  <si>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</si>
  <si>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</si>
  <si>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</si>
  <si>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</si>
  <si>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</si>
  <si>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</si>
  <si>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</si>
  <si>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</si>
  <si>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</si>
  <si>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</si>
  <si>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</si>
  <si>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</si>
  <si>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</si>
  <si>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</si>
  <si>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</si>
  <si>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</si>
  <si>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</si>
  <si>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</si>
  <si>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</si>
  <si>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</si>
  <si>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</si>
  <si>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</si>
  <si>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</si>
  <si>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</si>
  <si>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</si>
  <si>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</si>
  <si>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</si>
  <si>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</si>
  <si>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</si>
  <si>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</si>
  <si>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</si>
  <si>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</si>
  <si>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</si>
  <si>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</si>
  <si>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</si>
  <si>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</si>
  <si>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</si>
  <si>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</si>
  <si>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</si>
  <si>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</si>
  <si>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</si>
  <si>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</si>
  <si>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</si>
  <si>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</si>
  <si>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</si>
  <si>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</si>
  <si>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</si>
  <si>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</si>
  <si>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</si>
  <si>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</si>
  <si>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</si>
  <si>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</si>
  <si>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</si>
  <si>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</si>
  <si>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</si>
  <si>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</si>
  <si>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</si>
  <si>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</si>
  <si>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</si>
  <si>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</si>
  <si>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</si>
  <si>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</si>
  <si>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</si>
  <si>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</si>
  <si>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</si>
  <si>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</si>
  <si>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</si>
  <si>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</si>
  <si>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</si>
  <si>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</si>
  <si>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</si>
  <si>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</si>
  <si>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</si>
  <si>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</si>
  <si>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</si>
  <si>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</si>
  <si>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</si>
  <si>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</si>
  <si>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</si>
  <si>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</si>
  <si>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</si>
  <si>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</si>
  <si>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</si>
  <si>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</si>
  <si>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</si>
  <si>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</si>
  <si>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</si>
  <si>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</si>
  <si>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</si>
  <si>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</si>
  <si>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</si>
  <si>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</si>
  <si>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</si>
  <si>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</si>
  <si>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</si>
  <si>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</si>
  <si>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</si>
  <si>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</si>
  <si>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</si>
  <si>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</si>
  <si>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</si>
  <si>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</si>
  <si>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</si>
  <si>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</si>
  <si>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</si>
  <si>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</si>
  <si>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</si>
  <si>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</si>
  <si>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</si>
  <si>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</si>
  <si>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</si>
  <si>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</si>
  <si>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</si>
  <si>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</si>
  <si>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</si>
  <si>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</si>
  <si>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</si>
  <si>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</si>
  <si>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</si>
  <si>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</si>
  <si>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</si>
  <si>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</si>
  <si>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</si>
  <si>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</si>
  <si>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</si>
  <si>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</si>
  <si>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</si>
  <si>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</si>
  <si>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</si>
  <si>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</si>
  <si>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</si>
  <si>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</si>
  <si>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</si>
  <si>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</si>
  <si>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</si>
  <si>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</si>
  <si>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</si>
  <si>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</si>
  <si>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</si>
  <si>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</si>
  <si>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</si>
  <si>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</si>
  <si>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</si>
  <si>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</si>
  <si>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</si>
  <si>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</si>
  <si>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</si>
  <si>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</si>
  <si>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</si>
  <si>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</si>
  <si>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</si>
  <si>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</si>
  <si>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</si>
  <si>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</si>
  <si>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</si>
  <si>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</si>
  <si>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</si>
  <si>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</si>
  <si>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</si>
  <si>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</si>
  <si>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</si>
  <si>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</si>
  <si>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</si>
  <si>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</si>
  <si>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</si>
  <si>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</si>
  <si>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</si>
  <si>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</si>
  <si>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</si>
  <si>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</si>
  <si>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</si>
  <si>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</si>
  <si>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</si>
  <si>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</si>
  <si>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</si>
  <si>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</si>
  <si>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</si>
  <si>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</si>
  <si>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</si>
  <si>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</si>
  <si>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</si>
  <si>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</si>
  <si>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</si>
  <si>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</si>
  <si>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</si>
  <si>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</si>
  <si>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</si>
  <si>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</si>
  <si>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</si>
  <si>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</si>
  <si>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</si>
  <si>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</si>
  <si>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</si>
  <si>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</si>
  <si>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</si>
  <si>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</si>
  <si>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</si>
  <si>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</si>
  <si>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</si>
  <si>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</si>
  <si>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</si>
  <si>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</si>
  <si>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</si>
  <si>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</si>
  <si>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</si>
  <si>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</si>
  <si>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</si>
  <si>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</si>
  <si>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</si>
  <si>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</si>
  <si>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</si>
  <si>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</si>
  <si>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</si>
  <si>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</si>
  <si>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</si>
  <si>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</si>
  <si>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</si>
  <si>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</si>
  <si>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</si>
  <si>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</si>
  <si>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</si>
  <si>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</si>
  <si>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</si>
  <si>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</si>
  <si>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</si>
  <si>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</si>
  <si>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</si>
  <si>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</si>
  <si>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</si>
  <si>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</si>
  <si>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</si>
  <si>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</si>
  <si>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</si>
  <si>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</si>
  <si>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</si>
  <si>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</si>
  <si>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</si>
  <si>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</si>
  <si>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</si>
  <si>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</si>
  <si>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</si>
  <si>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</si>
  <si>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</si>
  <si>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</si>
  <si>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</si>
  <si>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</si>
  <si>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</si>
  <si>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</si>
  <si>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</si>
  <si>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</si>
  <si>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</si>
  <si>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</si>
  <si>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</si>
  <si>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</si>
  <si>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</si>
  <si>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</si>
  <si>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</si>
  <si>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</si>
  <si>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</si>
  <si>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</si>
  <si>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</si>
  <si>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</si>
  <si>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</si>
  <si>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</si>
  <si>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</si>
  <si>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</si>
  <si>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</si>
  <si>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</si>
  <si>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</si>
  <si>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</si>
  <si>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</si>
  <si>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</si>
  <si>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</si>
  <si>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</si>
  <si>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</si>
  <si>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</si>
  <si>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</si>
  <si>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</si>
  <si>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</si>
  <si>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</si>
  <si>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</si>
  <si>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</si>
  <si>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</si>
  <si>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</si>
  <si>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</si>
  <si>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</si>
  <si>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</si>
  <si>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</si>
  <si>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</si>
  <si>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</si>
  <si>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</si>
  <si>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</si>
  <si>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</si>
  <si>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</si>
  <si>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</si>
  <si>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</si>
  <si>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</si>
  <si>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</si>
  <si>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</si>
  <si>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</si>
  <si>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</si>
  <si>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</si>
  <si>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</si>
  <si>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</si>
  <si>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</si>
  <si>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</si>
  <si>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</si>
  <si>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</si>
  <si>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</si>
  <si>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</si>
  <si>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</si>
  <si>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</si>
  <si>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</si>
  <si>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</si>
  <si>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</si>
  <si>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</si>
  <si>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</si>
  <si>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</si>
  <si>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</si>
  <si>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</si>
  <si>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</si>
  <si>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</si>
  <si>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</si>
  <si>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</si>
  <si>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</si>
  <si>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</si>
  <si>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</si>
  <si>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</si>
  <si>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</si>
  <si>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</si>
  <si>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</si>
  <si>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</si>
  <si>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</si>
  <si>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</si>
  <si>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</si>
  <si>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</si>
  <si>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</si>
  <si>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</si>
  <si>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</si>
  <si>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</si>
  <si>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</si>
  <si>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</si>
  <si>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</si>
  <si>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</si>
  <si>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</si>
  <si>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</si>
  <si>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</si>
  <si>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</si>
  <si>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</si>
  <si>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</si>
  <si>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</si>
  <si>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</si>
  <si>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</si>
  <si>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</si>
  <si>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</si>
  <si>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</si>
  <si>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</si>
  <si>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</si>
  <si>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</si>
  <si>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</si>
  <si>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</si>
  <si>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</si>
  <si>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</si>
  <si>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</si>
  <si>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</si>
  <si>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</si>
  <si>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</si>
  <si>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</si>
  <si>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</si>
  <si>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</si>
  <si>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</si>
  <si>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</si>
  <si>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</si>
  <si>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</si>
  <si>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</si>
  <si>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</si>
  <si>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</si>
  <si>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</si>
  <si>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</si>
  <si>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</si>
  <si>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</si>
  <si>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</si>
  <si>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</si>
  <si>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</si>
  <si>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</si>
  <si>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</si>
  <si>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</si>
  <si>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</si>
  <si>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</si>
  <si>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</si>
  <si>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</si>
  <si>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</si>
  <si>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</si>
  <si>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</si>
  <si>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</si>
  <si>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</si>
  <si>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</si>
  <si>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</si>
  <si>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</si>
  <si>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</si>
  <si>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</si>
  <si>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</si>
  <si>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</si>
  <si>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</si>
  <si>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</si>
  <si>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</si>
  <si>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</si>
  <si>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</si>
  <si>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</si>
  <si>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</si>
  <si>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</si>
  <si>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</si>
  <si>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</si>
  <si>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</si>
  <si>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</si>
  <si>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</si>
  <si>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</si>
  <si>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</si>
  <si>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</si>
  <si>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</si>
  <si>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</si>
  <si>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</si>
  <si>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</si>
  <si>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</si>
  <si>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</si>
  <si>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</si>
  <si>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</si>
  <si>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</si>
  <si>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</si>
  <si>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</si>
  <si>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</si>
  <si>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</si>
  <si>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</si>
  <si>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</si>
  <si>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</si>
  <si>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</si>
  <si>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</si>
  <si>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</si>
  <si>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</si>
  <si>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</si>
  <si>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</si>
  <si>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</si>
  <si>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</si>
  <si>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</si>
  <si>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</si>
  <si>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</si>
  <si>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</si>
  <si>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</si>
  <si>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</si>
  <si>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</si>
  <si>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</si>
  <si>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</si>
  <si>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</si>
  <si>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</si>
  <si>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</si>
  <si>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</si>
  <si>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</si>
  <si>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</si>
  <si>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</si>
  <si>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</si>
  <si>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</si>
  <si>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</si>
  <si>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</si>
  <si>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</si>
  <si>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</si>
  <si>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</si>
  <si>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</si>
  <si>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</si>
  <si>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</si>
  <si>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</si>
  <si>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</si>
  <si>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</si>
  <si>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</si>
  <si>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</si>
  <si>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</si>
  <si>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</si>
  <si>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</si>
  <si>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</si>
  <si>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</si>
  <si>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</si>
  <si>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</si>
  <si>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</si>
  <si>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</si>
  <si>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</si>
  <si>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</si>
  <si>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</si>
  <si>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</si>
  <si>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</si>
  <si>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</si>
  <si>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</si>
  <si>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</si>
  <si>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</si>
  <si>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</si>
  <si>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</si>
  <si>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</si>
  <si>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</si>
  <si>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</si>
  <si>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</si>
  <si>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</si>
  <si>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</si>
  <si>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</si>
  <si>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</si>
  <si>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</si>
  <si>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</si>
  <si>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</si>
  <si>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</si>
  <si>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</si>
  <si>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</si>
  <si>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</si>
  <si>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</si>
  <si>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</si>
  <si>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</si>
  <si>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</si>
  <si>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</si>
  <si>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</si>
  <si>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</si>
  <si>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</si>
  <si>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</si>
  <si>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</si>
  <si>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</si>
  <si>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</si>
  <si>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</si>
  <si>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</si>
  <si>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</si>
  <si>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</si>
  <si>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</si>
  <si>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</si>
  <si>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</si>
  <si>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</si>
  <si>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</si>
  <si>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</si>
  <si>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</si>
  <si>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</si>
  <si>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</si>
  <si>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</si>
  <si>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</si>
  <si>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</si>
  <si>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</si>
  <si>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</si>
  <si>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</si>
  <si>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</si>
  <si>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</si>
  <si>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</si>
  <si>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</si>
  <si>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</si>
  <si>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</si>
  <si>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</si>
  <si>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</si>
  <si>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</si>
  <si>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</si>
  <si>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</si>
  <si>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</si>
  <si>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</si>
  <si>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</si>
  <si>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</si>
  <si>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</si>
  <si>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</si>
  <si>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</si>
  <si>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</si>
  <si>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</si>
  <si>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</si>
  <si>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</si>
  <si>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</si>
  <si>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</si>
  <si>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</si>
  <si>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</si>
  <si>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</si>
  <si>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</si>
  <si>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</si>
  <si>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</si>
  <si>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</si>
  <si>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</si>
  <si>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</si>
  <si>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</si>
  <si>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</si>
  <si>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</si>
  <si>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</si>
  <si>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</si>
  <si>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</si>
  <si>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</si>
  <si>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</si>
  <si>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</si>
  <si>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</si>
  <si>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</si>
  <si>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</si>
  <si>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</si>
  <si>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</si>
  <si>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</si>
  <si>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</si>
  <si>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</si>
  <si>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</si>
  <si>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</si>
  <si>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</si>
  <si>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</si>
  <si>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</si>
  <si>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</si>
  <si>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</si>
  <si>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</si>
  <si>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</si>
  <si>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</si>
  <si>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</si>
  <si>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</si>
  <si>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</si>
  <si>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</si>
  <si>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</si>
  <si>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</si>
  <si>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</si>
  <si>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</si>
  <si>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</si>
  <si>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</si>
  <si>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</si>
  <si>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</si>
  <si>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</si>
  <si>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</si>
  <si>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</si>
  <si>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</si>
  <si>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</si>
  <si>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</si>
  <si>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</si>
  <si>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</si>
  <si>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</si>
  <si>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</si>
  <si>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</si>
  <si>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</si>
  <si>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</si>
  <si>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</si>
  <si>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</si>
  <si>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</si>
  <si>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</si>
  <si>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</si>
  <si>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</si>
  <si>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</si>
  <si>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</si>
  <si>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</si>
  <si>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</si>
  <si>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</si>
  <si>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</si>
  <si>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</si>
  <si>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</si>
  <si>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</si>
  <si>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</si>
  <si>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</si>
  <si>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</si>
  <si>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</si>
  <si>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</si>
  <si>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</si>
  <si>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</si>
  <si>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</si>
  <si>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</si>
  <si>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</si>
  <si>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</si>
  <si>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</si>
  <si>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</si>
  <si>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</si>
  <si>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</si>
  <si>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</si>
  <si>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</si>
  <si>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</si>
  <si>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</si>
  <si>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</si>
  <si>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</si>
  <si>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</si>
  <si>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</si>
  <si>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</si>
  <si>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</si>
  <si>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</si>
  <si>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</si>
  <si>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</si>
  <si>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</si>
  <si>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</si>
  <si>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</si>
  <si>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</si>
  <si>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</si>
  <si>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</si>
  <si>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</si>
  <si>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</si>
  <si>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</si>
  <si>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</si>
  <si>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</si>
  <si>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</si>
  <si>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</si>
  <si>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</si>
  <si>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</si>
  <si>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</si>
  <si>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</si>
  <si>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</si>
  <si>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</si>
  <si>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</si>
  <si>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</si>
  <si>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</si>
  <si>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</si>
  <si>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</si>
  <si>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</si>
  <si>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</si>
  <si>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</si>
  <si>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</si>
  <si>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</si>
  <si>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</si>
  <si>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</si>
  <si>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</si>
  <si>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</si>
  <si>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</si>
  <si>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</si>
  <si>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</si>
  <si>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</si>
  <si>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</si>
  <si>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</si>
  <si>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</si>
  <si>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</si>
  <si>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</si>
  <si>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</si>
  <si>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整租·东亚环球国际 1房间 南-东亚环球国际租房信息-北京东亚环球国际通州其它房屋出租【北京贝壳租房】</t>
  </si>
  <si>
    <t>东亚环球国际</t>
    <phoneticPr fontId="134" type="noConversion"/>
  </si>
  <si>
    <t>东亚尚品台湖</t>
    <phoneticPr fontId="134" type="noConversion"/>
  </si>
  <si>
    <t>整租·东亚尚品台湖 2房间 西-东亚尚品台湖租房信息-北京东亚尚品台湖通州其它房屋出租【北京贝壳租房】</t>
  </si>
  <si>
    <t>整租·次渠嘉园 1室1厅 南-次渠嘉园租房信息-北京次渠嘉园通州其它房屋出租【北京贝壳租房】</t>
  </si>
  <si>
    <t>次渠嘉园</t>
    <phoneticPr fontId="134" type="noConversion"/>
  </si>
  <si>
    <t>整租·东惠家园 1室1厅 南-东惠家园租房信息-北京东惠家园通州其它房屋出租【北京贝壳租房】</t>
  </si>
  <si>
    <t>东惠家园</t>
    <phoneticPr fontId="134" type="noConversion"/>
  </si>
  <si>
    <t>南</t>
    <phoneticPr fontId="134" type="noConversion"/>
  </si>
  <si>
    <t>西</t>
    <phoneticPr fontId="134" type="noConversion"/>
  </si>
  <si>
    <t>东亚印象台湖</t>
    <phoneticPr fontId="134" type="noConversion"/>
  </si>
  <si>
    <t>整租·东亚印象台湖 1室1厅 南-东亚印象台湖租房信息-北京东亚印象台湖通州其它房屋出租【北京贝壳租房】</t>
  </si>
  <si>
    <t>整租·福运佳园 1室0厅 南-福运佳园租房信息-北京福运佳园通州其它房屋出租【北京贝壳租房】</t>
  </si>
  <si>
    <t>福运佳园</t>
    <phoneticPr fontId="134" type="noConversion"/>
  </si>
  <si>
    <t>整租·芳草园小区 2室1厅 南-芳草园小区租房信息-北京芳草园小区通州其它房屋出租【北京贝壳租房】</t>
  </si>
  <si>
    <t>芳草园小区</t>
    <phoneticPr fontId="134" type="noConversion"/>
  </si>
  <si>
    <t>【多图】月亮湾晓镇，土桥租房，环球影城附近，3层南北通透两居业主直签，通州租房-北京58安居客</t>
  </si>
  <si>
    <t>月亮湾晓镇</t>
    <phoneticPr fontId="134" type="noConversion"/>
  </si>
  <si>
    <t>南北</t>
    <phoneticPr fontId="134" type="noConversion"/>
  </si>
  <si>
    <t>【多图】欢乐嘉苑(北区)，张家湾租房，欢乐嘉苑(北区) 1室1厅1卫，通州租房-北京58安居客</t>
  </si>
  <si>
    <t>欢乐嘉苑</t>
    <phoneticPr fontId="134" type="noConversion"/>
  </si>
  <si>
    <t>【多图】湖光家园，台湖镇租房，湖光家园两居室2799月90平米随时入住看房随时，通州租房-北京58安居客</t>
  </si>
  <si>
    <t>湖光家园</t>
    <phoneticPr fontId="134" type="noConversion"/>
  </si>
  <si>
    <t>【多图】环湖小镇，张家湾租房，通州张家湾 电梯房一居 家电齐全 集体供暖，通州租房-北京58安居客</t>
  </si>
  <si>
    <t>环湖小镇</t>
    <phoneticPr fontId="134" type="noConversion"/>
  </si>
  <si>
    <t>东</t>
    <phoneticPr fontId="134" type="noConversion"/>
  </si>
  <si>
    <t>【多图】东亚尚品台湖，台湖镇租房，东亚尚品台湖 1室1厅1卫 39平 随时入住 电梯房，通州租房-北京58安居客</t>
  </si>
  <si>
    <t>亦庄建设者之家</t>
    <phoneticPr fontId="134" type="noConversion"/>
  </si>
  <si>
    <t>【多图】亦庄建设者之家，次渠租房，亦嘉新青年小镇 独立卫浴 电梯房 采光好 精装修，通州租房-北京58安居客</t>
  </si>
  <si>
    <t>类似集装箱</t>
    <phoneticPr fontId="134" type="noConversion"/>
  </si>
  <si>
    <t>韶华颂</t>
    <phoneticPr fontId="134" type="noConversion"/>
  </si>
  <si>
    <t>【多图】合生世界村(E区)，马驹桥租房，合生世界亦嘉韶华颂一居物业租房押一付一免费停车可养宠物无杂费，通州租房-北京58安居客</t>
  </si>
  <si>
    <t>光谷公寓</t>
    <phoneticPr fontId="134" type="noConversion"/>
  </si>
  <si>
    <t>【多图】光谷公寓，通州周边租房，17号线北神树地铁200M，精美开间复式，押一付一随时看房，，通州租房-北京58安居客</t>
  </si>
  <si>
    <t>永康公寓</t>
    <phoneticPr fontId="134" type="noConversion"/>
  </si>
  <si>
    <t>【多图】永康公寓，通州周边租房，独栋亦庄！实拍房源 租房必看 独栋公寓 无中介 押一付一，通州租房-北京58安居客</t>
  </si>
  <si>
    <t>【多图】兴达公寓，通州周边租房，17号线北神树。科创三街附近 整租公寓 押一付一，通州租房-北京58安居客</t>
  </si>
  <si>
    <t>兴达公寓</t>
    <phoneticPr fontId="134" type="noConversion"/>
  </si>
  <si>
    <t>【多图】亦园青年创业园，通州周边租房，京东总部附近亦庄线，十七号线，押一付一无其他费用.，通州租房-北京58安居客</t>
  </si>
  <si>
    <t>【多图】环湖小镇，张家湾租房，通州张湾环湖晓镇 南北两居室 业主诚心出租，通州租房-北京58安居客</t>
  </si>
  <si>
    <t>亦园青年创业园</t>
    <phoneticPr fontId="134" type="noConversion"/>
  </si>
  <si>
    <t>整租·城市之光·东望 2室1厅 南/北-城市之光·东望租房信息-北京城市之光·东望通州其它房屋出租【北京贝壳租房】</t>
  </si>
  <si>
    <t>城市之光东望</t>
    <phoneticPr fontId="134" type="noConversion"/>
  </si>
  <si>
    <t>南北</t>
    <phoneticPr fontId="134" type="noConversion"/>
  </si>
  <si>
    <t>台湖</t>
    <phoneticPr fontId="134" type="noConversion"/>
  </si>
  <si>
    <t>张家湾</t>
    <phoneticPr fontId="134" type="noConversion"/>
  </si>
  <si>
    <t>马驹桥</t>
    <phoneticPr fontId="134" type="noConversion"/>
  </si>
  <si>
    <t>亦庄开发区</t>
    <phoneticPr fontId="134" type="noConversion"/>
  </si>
  <si>
    <t>拆迁安置</t>
    <phoneticPr fontId="134" type="noConversion"/>
  </si>
  <si>
    <t>改造项目</t>
    <phoneticPr fontId="134" type="noConversion"/>
  </si>
  <si>
    <t>一般</t>
  </si>
  <si>
    <t>较好</t>
  </si>
  <si>
    <t>七通</t>
  </si>
  <si>
    <t>精装修</t>
    <phoneticPr fontId="24" type="noConversion"/>
  </si>
  <si>
    <t>普通装修</t>
  </si>
  <si>
    <t>普通装修</t>
    <phoneticPr fontId="24" type="noConversion"/>
  </si>
  <si>
    <t>专业</t>
  </si>
  <si>
    <t>专业</t>
    <phoneticPr fontId="24" type="noConversion"/>
  </si>
  <si>
    <t>普通</t>
  </si>
  <si>
    <t>普通</t>
    <phoneticPr fontId="24" type="noConversion"/>
  </si>
  <si>
    <t>面积</t>
    <phoneticPr fontId="134" type="noConversion"/>
  </si>
  <si>
    <t>单价</t>
    <phoneticPr fontId="134" type="noConversion"/>
  </si>
  <si>
    <t>户型</t>
  </si>
  <si>
    <t>面积</t>
  </si>
  <si>
    <t>套数</t>
  </si>
  <si>
    <t>占比</t>
  </si>
  <si>
    <t>三居</t>
  </si>
  <si>
    <t>两居</t>
  </si>
  <si>
    <t>一居</t>
  </si>
  <si>
    <t>宿舍（开间）</t>
  </si>
  <si>
    <t>台湖 柚米寓</t>
    <phoneticPr fontId="134" type="noConversion"/>
  </si>
  <si>
    <t>loft公寓</t>
    <phoneticPr fontId="134" type="noConversion"/>
  </si>
  <si>
    <t>拎包入住、loft，有公区健身、厨房等</t>
    <phoneticPr fontId="134" type="noConversion"/>
  </si>
  <si>
    <t>台湖金茂悦</t>
    <phoneticPr fontId="134" type="noConversion"/>
  </si>
  <si>
    <t>嘉会湖地铁站</t>
    <phoneticPr fontId="134" type="noConversion"/>
  </si>
  <si>
    <r>
      <t>6</t>
    </r>
    <r>
      <rPr>
        <sz val="11"/>
        <color theme="1"/>
        <rFont val="宋体"/>
        <family val="3"/>
        <charset val="134"/>
        <scheme val="minor"/>
      </rPr>
      <t>0-70平，租金40-50</t>
    </r>
    <phoneticPr fontId="134" type="noConversion"/>
  </si>
  <si>
    <r>
      <t>9</t>
    </r>
    <r>
      <rPr>
        <sz val="11"/>
        <color theme="1"/>
        <rFont val="宋体"/>
        <family val="3"/>
        <charset val="134"/>
        <scheme val="minor"/>
      </rPr>
      <t>0平左右，租金60-70</t>
    </r>
    <phoneticPr fontId="134" type="noConversion"/>
  </si>
  <si>
    <r>
      <t>3</t>
    </r>
    <r>
      <rPr>
        <sz val="11"/>
        <color theme="1"/>
        <rFont val="宋体"/>
        <family val="3"/>
        <charset val="134"/>
        <scheme val="minor"/>
      </rPr>
      <t>5-50平，租金40-45</t>
    </r>
    <phoneticPr fontId="134" type="noConversion"/>
  </si>
  <si>
    <t>次渠板块</t>
    <phoneticPr fontId="134" type="noConversion"/>
  </si>
  <si>
    <t>台湖板块</t>
    <phoneticPr fontId="134" type="noConversion"/>
  </si>
  <si>
    <t>复式</t>
    <phoneticPr fontId="134" type="noConversion"/>
  </si>
  <si>
    <t>桂语听澜</t>
    <phoneticPr fontId="134" type="noConversion"/>
  </si>
  <si>
    <t>安置房</t>
    <phoneticPr fontId="134" type="noConversion"/>
  </si>
  <si>
    <t>公寓</t>
    <phoneticPr fontId="134" type="noConversion"/>
  </si>
  <si>
    <t>简单装修</t>
    <phoneticPr fontId="134" type="noConversion"/>
  </si>
  <si>
    <r>
      <t>高层/</t>
    </r>
    <r>
      <rPr>
        <sz val="11"/>
        <color theme="1"/>
        <rFont val="宋体"/>
        <family val="3"/>
        <charset val="134"/>
        <scheme val="minor"/>
      </rPr>
      <t>20</t>
    </r>
    <phoneticPr fontId="134" type="noConversion"/>
  </si>
  <si>
    <t>精装修</t>
    <phoneticPr fontId="134" type="noConversion"/>
  </si>
  <si>
    <r>
      <t>低/</t>
    </r>
    <r>
      <rPr>
        <sz val="11"/>
        <color theme="1"/>
        <rFont val="宋体"/>
        <family val="3"/>
        <charset val="134"/>
        <scheme val="minor"/>
      </rPr>
      <t>16</t>
    </r>
    <phoneticPr fontId="134" type="noConversion"/>
  </si>
  <si>
    <t>中/16</t>
    <phoneticPr fontId="134" type="noConversion"/>
  </si>
  <si>
    <r>
      <t>高/</t>
    </r>
    <r>
      <rPr>
        <sz val="11"/>
        <color theme="1"/>
        <rFont val="宋体"/>
        <family val="3"/>
        <charset val="134"/>
        <scheme val="minor"/>
      </rPr>
      <t>20</t>
    </r>
    <phoneticPr fontId="134" type="noConversion"/>
  </si>
  <si>
    <t>低/6</t>
    <phoneticPr fontId="134" type="noConversion"/>
  </si>
  <si>
    <t>高/16</t>
    <phoneticPr fontId="134" type="noConversion"/>
  </si>
  <si>
    <t>中/20</t>
    <phoneticPr fontId="134" type="noConversion"/>
  </si>
  <si>
    <r>
      <t>高/</t>
    </r>
    <r>
      <rPr>
        <sz val="11"/>
        <color theme="1"/>
        <rFont val="宋体"/>
        <family val="3"/>
        <charset val="134"/>
        <scheme val="minor"/>
      </rPr>
      <t>7</t>
    </r>
    <phoneticPr fontId="134" type="noConversion"/>
  </si>
  <si>
    <r>
      <t>中/</t>
    </r>
    <r>
      <rPr>
        <sz val="11"/>
        <color theme="1"/>
        <rFont val="宋体"/>
        <family val="3"/>
        <charset val="134"/>
        <scheme val="minor"/>
      </rPr>
      <t>21</t>
    </r>
    <phoneticPr fontId="134" type="noConversion"/>
  </si>
  <si>
    <r>
      <t>中/</t>
    </r>
    <r>
      <rPr>
        <sz val="11"/>
        <color theme="1"/>
        <rFont val="宋体"/>
        <family val="3"/>
        <charset val="134"/>
        <scheme val="minor"/>
      </rPr>
      <t>7</t>
    </r>
    <phoneticPr fontId="134" type="noConversion"/>
  </si>
  <si>
    <r>
      <t>中/</t>
    </r>
    <r>
      <rPr>
        <sz val="11"/>
        <color theme="1"/>
        <rFont val="宋体"/>
        <family val="3"/>
        <charset val="134"/>
        <scheme val="minor"/>
      </rPr>
      <t>11</t>
    </r>
    <phoneticPr fontId="134" type="noConversion"/>
  </si>
  <si>
    <r>
      <t>高/</t>
    </r>
    <r>
      <rPr>
        <sz val="11"/>
        <color theme="1"/>
        <rFont val="宋体"/>
        <family val="3"/>
        <charset val="134"/>
        <scheme val="minor"/>
      </rPr>
      <t>11</t>
    </r>
    <phoneticPr fontId="134" type="noConversion"/>
  </si>
  <si>
    <r>
      <t>低/</t>
    </r>
    <r>
      <rPr>
        <sz val="11"/>
        <color theme="1"/>
        <rFont val="宋体"/>
        <family val="3"/>
        <charset val="134"/>
        <scheme val="minor"/>
      </rPr>
      <t>7</t>
    </r>
    <phoneticPr fontId="134" type="noConversion"/>
  </si>
  <si>
    <r>
      <t>中/</t>
    </r>
    <r>
      <rPr>
        <sz val="11"/>
        <color theme="1"/>
        <rFont val="宋体"/>
        <family val="3"/>
        <charset val="134"/>
        <scheme val="minor"/>
      </rPr>
      <t>12</t>
    </r>
    <phoneticPr fontId="134" type="noConversion"/>
  </si>
  <si>
    <r>
      <t>中/</t>
    </r>
    <r>
      <rPr>
        <sz val="11"/>
        <color theme="1"/>
        <rFont val="宋体"/>
        <family val="3"/>
        <charset val="134"/>
        <scheme val="minor"/>
      </rPr>
      <t>16</t>
    </r>
    <phoneticPr fontId="134" type="noConversion"/>
  </si>
  <si>
    <t>高/10</t>
    <phoneticPr fontId="134" type="noConversion"/>
  </si>
  <si>
    <t>中/6</t>
    <phoneticPr fontId="134" type="noConversion"/>
  </si>
  <si>
    <t>湖光家园</t>
    <phoneticPr fontId="134" type="noConversion"/>
  </si>
  <si>
    <t>精装修</t>
    <phoneticPr fontId="134" type="noConversion"/>
  </si>
  <si>
    <t>南</t>
    <phoneticPr fontId="134" type="noConversion"/>
  </si>
  <si>
    <t>简单装修</t>
    <phoneticPr fontId="134" type="noConversion"/>
  </si>
  <si>
    <t>南北</t>
    <phoneticPr fontId="134" type="noConversion"/>
  </si>
  <si>
    <t>高/6</t>
    <phoneticPr fontId="134" type="noConversion"/>
  </si>
  <si>
    <r>
      <t>高/</t>
    </r>
    <r>
      <rPr>
        <sz val="11"/>
        <color theme="1"/>
        <rFont val="宋体"/>
        <family val="3"/>
        <charset val="134"/>
        <scheme val="minor"/>
      </rPr>
      <t>12</t>
    </r>
    <phoneticPr fontId="134" type="noConversion"/>
  </si>
  <si>
    <t>低/12</t>
    <phoneticPr fontId="134" type="noConversion"/>
  </si>
  <si>
    <t>1号楼</t>
    <phoneticPr fontId="3" type="noConversion"/>
  </si>
  <si>
    <t>单元</t>
  </si>
  <si>
    <t>一单元</t>
  </si>
  <si>
    <t>二单元</t>
    <phoneticPr fontId="3" type="noConversion"/>
  </si>
  <si>
    <t>房号</t>
  </si>
  <si>
    <t>01</t>
  </si>
  <si>
    <t>02</t>
  </si>
  <si>
    <t>03</t>
    <phoneticPr fontId="3" type="noConversion"/>
  </si>
  <si>
    <t>04</t>
    <phoneticPr fontId="3" type="noConversion"/>
  </si>
  <si>
    <t>楼层</t>
  </si>
  <si>
    <t>户型编号</t>
    <phoneticPr fontId="3" type="noConversion"/>
  </si>
  <si>
    <t>户型</t>
    <phoneticPr fontId="3" type="noConversion"/>
  </si>
  <si>
    <t>房号</t>
    <phoneticPr fontId="3" type="noConversion"/>
  </si>
  <si>
    <t>1-601</t>
    <phoneticPr fontId="3" type="noConversion"/>
  </si>
  <si>
    <t>B1</t>
    <phoneticPr fontId="3" type="noConversion"/>
  </si>
  <si>
    <t>两室一厅</t>
    <phoneticPr fontId="3" type="noConversion"/>
  </si>
  <si>
    <t>1-602</t>
    <phoneticPr fontId="3" type="noConversion"/>
  </si>
  <si>
    <t>C1</t>
    <phoneticPr fontId="3" type="noConversion"/>
  </si>
  <si>
    <t>一室一厅</t>
    <phoneticPr fontId="3" type="noConversion"/>
  </si>
  <si>
    <t>1-603</t>
    <phoneticPr fontId="3" type="noConversion"/>
  </si>
  <si>
    <t>1-604</t>
    <phoneticPr fontId="3" type="noConversion"/>
  </si>
  <si>
    <t>2-601</t>
    <phoneticPr fontId="3" type="noConversion"/>
  </si>
  <si>
    <t>C2</t>
    <phoneticPr fontId="3" type="noConversion"/>
  </si>
  <si>
    <t>2-602</t>
    <phoneticPr fontId="3" type="noConversion"/>
  </si>
  <si>
    <t>2-603</t>
    <phoneticPr fontId="3" type="noConversion"/>
  </si>
  <si>
    <t>2-604</t>
    <phoneticPr fontId="3" type="noConversion"/>
  </si>
  <si>
    <t>B3</t>
    <phoneticPr fontId="3" type="noConversion"/>
  </si>
  <si>
    <t>1-501</t>
  </si>
  <si>
    <t>1-502</t>
  </si>
  <si>
    <t>1-503</t>
    <phoneticPr fontId="3" type="noConversion"/>
  </si>
  <si>
    <t>1-504</t>
  </si>
  <si>
    <t>2-501</t>
  </si>
  <si>
    <t>2-502</t>
  </si>
  <si>
    <t>2-503</t>
    <phoneticPr fontId="3" type="noConversion"/>
  </si>
  <si>
    <t>2-504</t>
  </si>
  <si>
    <t>1-401</t>
  </si>
  <si>
    <t>1-402</t>
  </si>
  <si>
    <t>1-403</t>
    <phoneticPr fontId="3" type="noConversion"/>
  </si>
  <si>
    <t>1-404</t>
  </si>
  <si>
    <t>2-401</t>
  </si>
  <si>
    <t>2-402</t>
  </si>
  <si>
    <t>2-403</t>
  </si>
  <si>
    <t>2-404</t>
  </si>
  <si>
    <t>1-301</t>
  </si>
  <si>
    <t>1-302</t>
  </si>
  <si>
    <t>1-303</t>
    <phoneticPr fontId="3" type="noConversion"/>
  </si>
  <si>
    <t>1-304</t>
  </si>
  <si>
    <t>2-301</t>
  </si>
  <si>
    <t>2-302</t>
  </si>
  <si>
    <t>2-303</t>
  </si>
  <si>
    <t>2-304</t>
  </si>
  <si>
    <t>1-201</t>
  </si>
  <si>
    <t>1-202</t>
  </si>
  <si>
    <t>1-203</t>
    <phoneticPr fontId="3" type="noConversion"/>
  </si>
  <si>
    <t>1-204</t>
  </si>
  <si>
    <t>2-201</t>
  </si>
  <si>
    <t>2-202</t>
  </si>
  <si>
    <t>2-203</t>
  </si>
  <si>
    <t>2-204</t>
  </si>
  <si>
    <t>1-101</t>
  </si>
  <si>
    <t>1-102</t>
  </si>
  <si>
    <t>1-103</t>
    <phoneticPr fontId="3" type="noConversion"/>
  </si>
  <si>
    <t>D1</t>
    <phoneticPr fontId="3" type="noConversion"/>
  </si>
  <si>
    <t>1-104</t>
  </si>
  <si>
    <t>2-101</t>
  </si>
  <si>
    <t>2-102</t>
  </si>
  <si>
    <t>D1a</t>
    <phoneticPr fontId="3" type="noConversion"/>
  </si>
  <si>
    <t>2-103</t>
  </si>
  <si>
    <t>2-104</t>
  </si>
  <si>
    <t>合计</t>
    <phoneticPr fontId="3" type="noConversion"/>
  </si>
  <si>
    <t>2号楼</t>
    <phoneticPr fontId="3" type="noConversion"/>
  </si>
  <si>
    <t>05</t>
    <phoneticPr fontId="3" type="noConversion"/>
  </si>
  <si>
    <t>01</t>
    <phoneticPr fontId="3" type="noConversion"/>
  </si>
  <si>
    <t>02</t>
    <phoneticPr fontId="3" type="noConversion"/>
  </si>
  <si>
    <t>B1a</t>
    <phoneticPr fontId="3" type="noConversion"/>
  </si>
  <si>
    <t>1-605</t>
    <phoneticPr fontId="3" type="noConversion"/>
  </si>
  <si>
    <t>B4</t>
    <phoneticPr fontId="3" type="noConversion"/>
  </si>
  <si>
    <t>2-605</t>
    <phoneticPr fontId="3" type="noConversion"/>
  </si>
  <si>
    <t>1-505</t>
  </si>
  <si>
    <t>2-501</t>
    <phoneticPr fontId="3" type="noConversion"/>
  </si>
  <si>
    <t>2-502</t>
    <phoneticPr fontId="3" type="noConversion"/>
  </si>
  <si>
    <t>2-505</t>
    <phoneticPr fontId="3" type="noConversion"/>
  </si>
  <si>
    <t>1-405</t>
  </si>
  <si>
    <t>2-401</t>
    <phoneticPr fontId="3" type="noConversion"/>
  </si>
  <si>
    <t>2-402</t>
    <phoneticPr fontId="3" type="noConversion"/>
  </si>
  <si>
    <t>2-405</t>
    <phoneticPr fontId="3" type="noConversion"/>
  </si>
  <si>
    <t>1-305</t>
  </si>
  <si>
    <t>2-301</t>
    <phoneticPr fontId="3" type="noConversion"/>
  </si>
  <si>
    <t>2-302</t>
    <phoneticPr fontId="3" type="noConversion"/>
  </si>
  <si>
    <t>2-305</t>
    <phoneticPr fontId="3" type="noConversion"/>
  </si>
  <si>
    <t>1-205</t>
  </si>
  <si>
    <t>2-201</t>
    <phoneticPr fontId="3" type="noConversion"/>
  </si>
  <si>
    <t>2-202</t>
    <phoneticPr fontId="3" type="noConversion"/>
  </si>
  <si>
    <t>2-205</t>
    <phoneticPr fontId="3" type="noConversion"/>
  </si>
  <si>
    <t>1-105</t>
  </si>
  <si>
    <t>2-101</t>
    <phoneticPr fontId="3" type="noConversion"/>
  </si>
  <si>
    <t>2-102</t>
    <phoneticPr fontId="3" type="noConversion"/>
  </si>
  <si>
    <t>2-105</t>
    <phoneticPr fontId="3" type="noConversion"/>
  </si>
  <si>
    <t>3号楼</t>
    <phoneticPr fontId="3" type="noConversion"/>
  </si>
  <si>
    <t>面积</t>
    <phoneticPr fontId="3" type="noConversion"/>
  </si>
  <si>
    <t>宿舍间数</t>
    <phoneticPr fontId="3" type="noConversion"/>
  </si>
  <si>
    <t>7F</t>
  </si>
  <si>
    <t>1-701</t>
  </si>
  <si>
    <t>D2</t>
    <phoneticPr fontId="3" type="noConversion"/>
  </si>
  <si>
    <t>宿舍</t>
    <phoneticPr fontId="3" type="noConversion"/>
  </si>
  <si>
    <t>6F</t>
  </si>
  <si>
    <t>1-601</t>
  </si>
  <si>
    <t>5F</t>
  </si>
  <si>
    <t>4F</t>
  </si>
  <si>
    <t>3F</t>
  </si>
  <si>
    <t>2F</t>
  </si>
  <si>
    <t>1F</t>
  </si>
  <si>
    <t>合计</t>
  </si>
  <si>
    <t>4号楼</t>
    <phoneticPr fontId="3" type="noConversion"/>
  </si>
  <si>
    <t>1-801</t>
    <phoneticPr fontId="3" type="noConversion"/>
  </si>
  <si>
    <t>C4a</t>
    <phoneticPr fontId="3" type="noConversion"/>
  </si>
  <si>
    <t>1-802</t>
    <phoneticPr fontId="3" type="noConversion"/>
  </si>
  <si>
    <t>1-803</t>
  </si>
  <si>
    <t>1-804</t>
  </si>
  <si>
    <t>C4</t>
    <phoneticPr fontId="3" type="noConversion"/>
  </si>
  <si>
    <t>2-801</t>
  </si>
  <si>
    <t>2-802</t>
  </si>
  <si>
    <t>2-803</t>
  </si>
  <si>
    <t>2-804</t>
  </si>
  <si>
    <t>C3</t>
    <phoneticPr fontId="3" type="noConversion"/>
  </si>
  <si>
    <t>1-701</t>
    <phoneticPr fontId="3" type="noConversion"/>
  </si>
  <si>
    <t>1-702</t>
    <phoneticPr fontId="3" type="noConversion"/>
  </si>
  <si>
    <t>1-703</t>
  </si>
  <si>
    <t>1-704</t>
  </si>
  <si>
    <t>2-701</t>
  </si>
  <si>
    <t>2-702</t>
  </si>
  <si>
    <t>2-703</t>
  </si>
  <si>
    <t>2-704</t>
  </si>
  <si>
    <t>1-603</t>
  </si>
  <si>
    <t>1-604</t>
  </si>
  <si>
    <t>2-601</t>
  </si>
  <si>
    <t>2-602</t>
  </si>
  <si>
    <t>2-603</t>
  </si>
  <si>
    <t>2-604</t>
  </si>
  <si>
    <t>1-503</t>
  </si>
  <si>
    <t>2-503</t>
  </si>
  <si>
    <t>1-403</t>
  </si>
  <si>
    <t>1-303</t>
  </si>
  <si>
    <t>1-203</t>
  </si>
  <si>
    <t>5号楼</t>
    <phoneticPr fontId="3" type="noConversion"/>
  </si>
  <si>
    <t>C5a</t>
    <phoneticPr fontId="3" type="noConversion"/>
  </si>
  <si>
    <t>B2</t>
    <phoneticPr fontId="3" type="noConversion"/>
  </si>
  <si>
    <t>2-605</t>
  </si>
  <si>
    <t>2-505</t>
  </si>
  <si>
    <t>2-405</t>
  </si>
  <si>
    <t>2-305</t>
  </si>
  <si>
    <t>2-205</t>
  </si>
  <si>
    <t>2-105</t>
  </si>
  <si>
    <t>6号楼</t>
    <phoneticPr fontId="3" type="noConversion"/>
  </si>
  <si>
    <t>C5</t>
    <phoneticPr fontId="3" type="noConversion"/>
  </si>
  <si>
    <t>7号楼</t>
    <phoneticPr fontId="3" type="noConversion"/>
  </si>
  <si>
    <t>三单元</t>
    <phoneticPr fontId="3" type="noConversion"/>
  </si>
  <si>
    <t>B5</t>
    <phoneticPr fontId="3" type="noConversion"/>
  </si>
  <si>
    <t>2-805</t>
  </si>
  <si>
    <t>3-801</t>
  </si>
  <si>
    <t>3-802</t>
  </si>
  <si>
    <t>B7</t>
    <phoneticPr fontId="3" type="noConversion"/>
  </si>
  <si>
    <t>3-803</t>
  </si>
  <si>
    <t>3-804</t>
  </si>
  <si>
    <t>B4a</t>
    <phoneticPr fontId="3" type="noConversion"/>
  </si>
  <si>
    <t>2-705</t>
  </si>
  <si>
    <t>3-701</t>
  </si>
  <si>
    <t>3-702</t>
  </si>
  <si>
    <t>3-703</t>
  </si>
  <si>
    <t>3-704</t>
  </si>
  <si>
    <t>3-601</t>
  </si>
  <si>
    <t>3-602</t>
  </si>
  <si>
    <t>3-603</t>
  </si>
  <si>
    <t>3-604</t>
  </si>
  <si>
    <t>3-501</t>
  </si>
  <si>
    <t>3-502</t>
  </si>
  <si>
    <t>3-503</t>
  </si>
  <si>
    <t>3-504</t>
  </si>
  <si>
    <t>3-401</t>
  </si>
  <si>
    <t>3-402</t>
  </si>
  <si>
    <t>3-403</t>
  </si>
  <si>
    <t>3-404</t>
  </si>
  <si>
    <t>3-301</t>
  </si>
  <si>
    <t>3-302</t>
  </si>
  <si>
    <t>3-303</t>
  </si>
  <si>
    <t>3-304</t>
  </si>
  <si>
    <t>3-201</t>
  </si>
  <si>
    <t>3-202</t>
  </si>
  <si>
    <t>3-203</t>
  </si>
  <si>
    <t>3-204</t>
  </si>
  <si>
    <t>3-101</t>
  </si>
  <si>
    <t>3-102</t>
  </si>
  <si>
    <t>3-104</t>
  </si>
  <si>
    <t>8号楼</t>
    <phoneticPr fontId="3" type="noConversion"/>
  </si>
  <si>
    <t>1-803</t>
    <phoneticPr fontId="3" type="noConversion"/>
  </si>
  <si>
    <t>1-804</t>
    <phoneticPr fontId="3" type="noConversion"/>
  </si>
  <si>
    <t>1-805</t>
    <phoneticPr fontId="3" type="noConversion"/>
  </si>
  <si>
    <t>2-801</t>
    <phoneticPr fontId="3" type="noConversion"/>
  </si>
  <si>
    <t>2-802</t>
    <phoneticPr fontId="3" type="noConversion"/>
  </si>
  <si>
    <t>2-803</t>
    <phoneticPr fontId="3" type="noConversion"/>
  </si>
  <si>
    <t>2-804</t>
    <phoneticPr fontId="3" type="noConversion"/>
  </si>
  <si>
    <t>2-805</t>
    <phoneticPr fontId="3" type="noConversion"/>
  </si>
  <si>
    <t>1-703</t>
    <phoneticPr fontId="3" type="noConversion"/>
  </si>
  <si>
    <t>1-704</t>
    <phoneticPr fontId="3" type="noConversion"/>
  </si>
  <si>
    <t>1-705</t>
    <phoneticPr fontId="3" type="noConversion"/>
  </si>
  <si>
    <t>2-701</t>
    <phoneticPr fontId="3" type="noConversion"/>
  </si>
  <si>
    <t>2-702</t>
    <phoneticPr fontId="3" type="noConversion"/>
  </si>
  <si>
    <t>2-703</t>
    <phoneticPr fontId="3" type="noConversion"/>
  </si>
  <si>
    <t>2-704</t>
    <phoneticPr fontId="3" type="noConversion"/>
  </si>
  <si>
    <t>2-705</t>
    <phoneticPr fontId="3" type="noConversion"/>
  </si>
  <si>
    <t>9号楼</t>
    <phoneticPr fontId="3" type="noConversion"/>
  </si>
  <si>
    <t>10号楼</t>
    <phoneticPr fontId="3" type="noConversion"/>
  </si>
  <si>
    <t>四单元</t>
    <phoneticPr fontId="3" type="noConversion"/>
  </si>
  <si>
    <t>A2</t>
    <phoneticPr fontId="3" type="noConversion"/>
  </si>
  <si>
    <t>三室一厅</t>
    <phoneticPr fontId="3" type="noConversion"/>
  </si>
  <si>
    <t>4-801</t>
  </si>
  <si>
    <t>B6a</t>
    <phoneticPr fontId="3" type="noConversion"/>
  </si>
  <si>
    <t>4-802</t>
  </si>
  <si>
    <t>4-803</t>
  </si>
  <si>
    <t>4-804</t>
  </si>
  <si>
    <t>4-701</t>
  </si>
  <si>
    <t>4-702</t>
  </si>
  <si>
    <t>4-703</t>
  </si>
  <si>
    <t>4-704</t>
  </si>
  <si>
    <t>4-601</t>
  </si>
  <si>
    <t>4-602</t>
  </si>
  <si>
    <t>4-603</t>
  </si>
  <si>
    <t>4-604</t>
  </si>
  <si>
    <t>4-501</t>
  </si>
  <si>
    <t>4-502</t>
  </si>
  <si>
    <t>4-503</t>
  </si>
  <si>
    <t>4-504</t>
  </si>
  <si>
    <t>4-401</t>
  </si>
  <si>
    <t>4-402</t>
  </si>
  <si>
    <t>4-403</t>
  </si>
  <si>
    <t>4-404</t>
  </si>
  <si>
    <t>4-301</t>
  </si>
  <si>
    <t>4-302</t>
  </si>
  <si>
    <t>4-303</t>
  </si>
  <si>
    <t>4-304</t>
  </si>
  <si>
    <t>4-201</t>
  </si>
  <si>
    <t>4-202</t>
  </si>
  <si>
    <t>4-203</t>
  </si>
  <si>
    <t>4-204</t>
  </si>
  <si>
    <t>4-101</t>
  </si>
  <si>
    <t>4-102</t>
  </si>
  <si>
    <t>4-103</t>
  </si>
  <si>
    <t>4-104</t>
  </si>
  <si>
    <t>11号楼</t>
    <phoneticPr fontId="3" type="noConversion"/>
  </si>
  <si>
    <t>12号楼</t>
    <phoneticPr fontId="3" type="noConversion"/>
  </si>
  <si>
    <t>B6</t>
    <phoneticPr fontId="3" type="noConversion"/>
  </si>
  <si>
    <t>3-103</t>
  </si>
  <si>
    <t>13号楼</t>
    <phoneticPr fontId="3" type="noConversion"/>
  </si>
  <si>
    <t>B2a</t>
    <phoneticPr fontId="3" type="noConversion"/>
  </si>
  <si>
    <t>14号楼</t>
    <phoneticPr fontId="3" type="noConversion"/>
  </si>
  <si>
    <t>15号楼</t>
    <phoneticPr fontId="3" type="noConversion"/>
  </si>
  <si>
    <t>16/17号楼</t>
    <phoneticPr fontId="3" type="noConversion"/>
  </si>
  <si>
    <t>8F</t>
  </si>
  <si>
    <t>1-801</t>
  </si>
  <si>
    <t>B1b</t>
    <phoneticPr fontId="3" type="noConversion"/>
  </si>
  <si>
    <t>1-802</t>
  </si>
  <si>
    <t>B4b</t>
    <phoneticPr fontId="3" type="noConversion"/>
  </si>
  <si>
    <t>1-702</t>
  </si>
  <si>
    <t>1-602</t>
  </si>
  <si>
    <t>18号楼</t>
    <phoneticPr fontId="3" type="noConversion"/>
  </si>
  <si>
    <t>D2</t>
    <phoneticPr fontId="134" type="noConversion"/>
  </si>
  <si>
    <t>宿舍</t>
    <phoneticPr fontId="134" type="noConversion"/>
  </si>
  <si>
    <t>19号楼</t>
    <phoneticPr fontId="3" type="noConversion"/>
  </si>
  <si>
    <t>E1</t>
    <phoneticPr fontId="3" type="noConversion"/>
  </si>
  <si>
    <t>三室两厅</t>
    <phoneticPr fontId="3" type="noConversion"/>
  </si>
  <si>
    <t>E1a</t>
    <phoneticPr fontId="3" type="noConversion"/>
  </si>
  <si>
    <t>20/21号楼</t>
    <phoneticPr fontId="3" type="noConversion"/>
  </si>
  <si>
    <t>A4</t>
    <phoneticPr fontId="3" type="noConversion"/>
  </si>
  <si>
    <t>两室一厅</t>
  </si>
  <si>
    <t>A3</t>
    <phoneticPr fontId="3" type="noConversion"/>
  </si>
  <si>
    <t>22号楼</t>
    <phoneticPr fontId="3" type="noConversion"/>
  </si>
  <si>
    <t>23号楼</t>
    <phoneticPr fontId="3" type="noConversion"/>
  </si>
  <si>
    <t>05</t>
  </si>
  <si>
    <t>B5a</t>
    <phoneticPr fontId="3" type="noConversion"/>
  </si>
  <si>
    <t>24号楼</t>
    <phoneticPr fontId="3" type="noConversion"/>
  </si>
  <si>
    <t>一室一厅</t>
  </si>
  <si>
    <t>C6</t>
    <phoneticPr fontId="3" type="noConversion"/>
  </si>
  <si>
    <t>25号楼</t>
    <phoneticPr fontId="3" type="noConversion"/>
  </si>
  <si>
    <t>26号楼</t>
    <phoneticPr fontId="3" type="noConversion"/>
  </si>
  <si>
    <t>27号楼</t>
    <phoneticPr fontId="3" type="noConversion"/>
  </si>
  <si>
    <t>C8</t>
    <phoneticPr fontId="3" type="noConversion"/>
  </si>
  <si>
    <t>28号楼</t>
    <phoneticPr fontId="3" type="noConversion"/>
  </si>
  <si>
    <t>29号楼</t>
    <phoneticPr fontId="3" type="noConversion"/>
  </si>
  <si>
    <t>三室一厅</t>
  </si>
  <si>
    <t>A1</t>
  </si>
  <si>
    <t>30号楼</t>
    <phoneticPr fontId="3" type="noConversion"/>
  </si>
  <si>
    <t>1-505</t>
    <phoneticPr fontId="3" type="noConversion"/>
  </si>
  <si>
    <t>1-405</t>
    <phoneticPr fontId="3" type="noConversion"/>
  </si>
  <si>
    <t>1-305</t>
    <phoneticPr fontId="3" type="noConversion"/>
  </si>
  <si>
    <t>1-205</t>
    <phoneticPr fontId="3" type="noConversion"/>
  </si>
  <si>
    <t>1-105</t>
    <phoneticPr fontId="3" type="noConversion"/>
  </si>
  <si>
    <t>31号楼</t>
    <phoneticPr fontId="3" type="noConversion"/>
  </si>
  <si>
    <t>32号楼</t>
    <phoneticPr fontId="3" type="noConversion"/>
  </si>
  <si>
    <t>物业</t>
    <phoneticPr fontId="3" type="noConversion"/>
  </si>
  <si>
    <t>33号楼</t>
    <phoneticPr fontId="3" type="noConversion"/>
  </si>
  <si>
    <t>34号楼</t>
    <phoneticPr fontId="3" type="noConversion"/>
  </si>
  <si>
    <t>C7</t>
    <phoneticPr fontId="3" type="noConversion"/>
  </si>
  <si>
    <t>35号楼</t>
    <phoneticPr fontId="3" type="noConversion"/>
  </si>
  <si>
    <t>B5b</t>
    <phoneticPr fontId="3" type="noConversion"/>
  </si>
  <si>
    <t>36号楼</t>
    <phoneticPr fontId="3" type="noConversion"/>
  </si>
  <si>
    <t>低/11</t>
    <phoneticPr fontId="134" type="noConversion"/>
  </si>
  <si>
    <t>精装修</t>
  </si>
  <si>
    <t>低/18</t>
    <phoneticPr fontId="134" type="noConversion"/>
  </si>
  <si>
    <t>一居</t>
    <phoneticPr fontId="134" type="noConversion"/>
  </si>
  <si>
    <r>
      <t>4</t>
    </r>
    <r>
      <rPr>
        <sz val="11"/>
        <color theme="1"/>
        <rFont val="宋体"/>
        <family val="3"/>
        <charset val="134"/>
        <scheme val="minor"/>
      </rPr>
      <t>0-50平</t>
    </r>
    <phoneticPr fontId="134" type="noConversion"/>
  </si>
  <si>
    <r>
      <t>6</t>
    </r>
    <r>
      <rPr>
        <sz val="11"/>
        <color theme="1"/>
        <rFont val="宋体"/>
        <family val="3"/>
        <charset val="134"/>
        <scheme val="minor"/>
      </rPr>
      <t>0平</t>
    </r>
    <phoneticPr fontId="134" type="noConversion"/>
  </si>
  <si>
    <r>
      <t>9</t>
    </r>
    <r>
      <rPr>
        <sz val="11"/>
        <color theme="1"/>
        <rFont val="宋体"/>
        <family val="3"/>
        <charset val="134"/>
        <scheme val="minor"/>
      </rPr>
      <t>0平</t>
    </r>
    <phoneticPr fontId="134" type="noConversion"/>
  </si>
  <si>
    <r>
      <t>1</t>
    </r>
    <r>
      <rPr>
        <sz val="11"/>
        <color theme="1"/>
        <rFont val="宋体"/>
        <family val="3"/>
        <charset val="134"/>
        <scheme val="minor"/>
      </rPr>
      <t>20平</t>
    </r>
    <phoneticPr fontId="134" type="noConversion"/>
  </si>
  <si>
    <t>张家湾板块</t>
    <phoneticPr fontId="134" type="noConversion"/>
  </si>
  <si>
    <t>板块</t>
    <phoneticPr fontId="134" type="noConversion"/>
  </si>
  <si>
    <t>项目</t>
    <phoneticPr fontId="134" type="noConversion"/>
  </si>
  <si>
    <t>月套租金（元/套·月）</t>
    <phoneticPr fontId="134" type="noConversion"/>
  </si>
  <si>
    <t>月平米租金（元/㎡·月）</t>
    <phoneticPr fontId="134" type="noConversion"/>
  </si>
  <si>
    <t>修正后租金（元/㎡·月）</t>
    <phoneticPr fontId="134" type="noConversion"/>
  </si>
  <si>
    <t>二居</t>
  </si>
  <si>
    <t>宿舍</t>
  </si>
  <si>
    <t>16、17</t>
  </si>
  <si>
    <t>20、21</t>
  </si>
  <si>
    <t>一居</t>
    <phoneticPr fontId="134" type="noConversion"/>
  </si>
  <si>
    <t>二居</t>
    <phoneticPr fontId="134" type="noConversion"/>
  </si>
  <si>
    <t>三居</t>
    <phoneticPr fontId="134" type="noConversion"/>
  </si>
  <si>
    <t>居室</t>
  </si>
  <si>
    <t>居室</t>
    <phoneticPr fontId="134" type="noConversion"/>
  </si>
  <si>
    <t>开间</t>
  </si>
  <si>
    <t>开间</t>
    <phoneticPr fontId="134" type="noConversion"/>
  </si>
  <si>
    <t>有燃气</t>
  </si>
  <si>
    <t>有燃气</t>
    <phoneticPr fontId="134" type="noConversion"/>
  </si>
  <si>
    <t>无燃气</t>
  </si>
  <si>
    <t>无燃气</t>
    <phoneticPr fontId="134" type="noConversion"/>
  </si>
  <si>
    <t>结果</t>
    <phoneticPr fontId="134" type="noConversion"/>
  </si>
  <si>
    <t>开间</t>
    <phoneticPr fontId="134" type="noConversion"/>
  </si>
  <si>
    <t>一居</t>
    <phoneticPr fontId="134" type="noConversion"/>
  </si>
  <si>
    <t>二居</t>
    <phoneticPr fontId="134" type="noConversion"/>
  </si>
  <si>
    <t>三居</t>
    <phoneticPr fontId="134" type="noConversion"/>
  </si>
  <si>
    <t>户型</t>
    <phoneticPr fontId="134" type="noConversion"/>
  </si>
  <si>
    <t>面积</t>
    <phoneticPr fontId="134" type="noConversion"/>
  </si>
  <si>
    <t>总面积</t>
    <phoneticPr fontId="134" type="noConversion"/>
  </si>
  <si>
    <t>户型表</t>
    <phoneticPr fontId="134" type="noConversion"/>
  </si>
  <si>
    <t>合计/均价</t>
    <phoneticPr fontId="134" type="noConversion"/>
  </si>
  <si>
    <t>家具家电</t>
    <phoneticPr fontId="134" type="noConversion"/>
  </si>
  <si>
    <t>无</t>
    <phoneticPr fontId="134" type="noConversion"/>
  </si>
  <si>
    <t>拎包入住</t>
    <phoneticPr fontId="134" type="noConversion"/>
  </si>
  <si>
    <t>家具家电</t>
    <phoneticPr fontId="24" type="noConversion"/>
  </si>
  <si>
    <t>无</t>
    <phoneticPr fontId="24" type="noConversion"/>
  </si>
  <si>
    <t>拎包入住</t>
    <phoneticPr fontId="24" type="noConversion"/>
  </si>
  <si>
    <t>家具家电</t>
    <phoneticPr fontId="134" type="noConversion"/>
  </si>
  <si>
    <t>无</t>
    <phoneticPr fontId="134" type="noConversion"/>
  </si>
  <si>
    <t>拎包入住</t>
    <phoneticPr fontId="134" type="noConversion"/>
  </si>
  <si>
    <t>家具家电</t>
    <phoneticPr fontId="134" type="noConversion"/>
  </si>
  <si>
    <t>无</t>
    <phoneticPr fontId="134" type="noConversion"/>
  </si>
  <si>
    <t>拎包入住</t>
    <phoneticPr fontId="134" type="noConversion"/>
  </si>
  <si>
    <t>家具家电</t>
    <phoneticPr fontId="134" type="noConversion"/>
  </si>
  <si>
    <t>无</t>
    <phoneticPr fontId="134" type="noConversion"/>
  </si>
  <si>
    <t>拎包入住</t>
    <phoneticPr fontId="134" type="noConversion"/>
  </si>
  <si>
    <t>月总价</t>
    <phoneticPr fontId="134" type="noConversion"/>
  </si>
  <si>
    <t>坐落</t>
  </si>
  <si>
    <t>不动产权证书</t>
  </si>
  <si>
    <t>面积（平方米）</t>
  </si>
  <si>
    <t>附记</t>
  </si>
  <si>
    <t>仅用于租赁住房建设，未经批准，不得出让、转让，不得转租，不得改变土地用途，不得出售。</t>
  </si>
  <si>
    <r>
      <t>京（</t>
    </r>
    <r>
      <rPr>
        <sz val="11"/>
        <color theme="1"/>
        <rFont val="Arial"/>
        <family val="2"/>
      </rPr>
      <t>2022</t>
    </r>
    <r>
      <rPr>
        <sz val="11"/>
        <color theme="1"/>
        <rFont val="华文细黑"/>
        <family val="3"/>
        <charset val="134"/>
      </rPr>
      <t>）通不动产权第</t>
    </r>
    <r>
      <rPr>
        <sz val="11"/>
        <color theme="1"/>
        <rFont val="Arial"/>
        <family val="2"/>
      </rPr>
      <t>0002252</t>
    </r>
    <r>
      <rPr>
        <sz val="11"/>
        <color theme="1"/>
        <rFont val="华文细黑"/>
        <family val="3"/>
        <charset val="134"/>
      </rPr>
      <t>号</t>
    </r>
  </si>
  <si>
    <r>
      <t>通州区张家湾镇南火垡村</t>
    </r>
    <r>
      <rPr>
        <sz val="11"/>
        <color theme="1"/>
        <rFont val="Arial"/>
        <family val="2"/>
      </rPr>
      <t>TZ04-0200-0002</t>
    </r>
    <r>
      <rPr>
        <sz val="11"/>
        <color theme="1"/>
        <rFont val="华文细黑"/>
        <family val="3"/>
        <charset val="134"/>
      </rPr>
      <t>地块</t>
    </r>
  </si>
  <si>
    <r>
      <t>京（</t>
    </r>
    <r>
      <rPr>
        <sz val="11"/>
        <color theme="1"/>
        <rFont val="Arial"/>
        <family val="2"/>
      </rPr>
      <t>2022</t>
    </r>
    <r>
      <rPr>
        <sz val="11"/>
        <color theme="1"/>
        <rFont val="华文细黑"/>
        <family val="3"/>
        <charset val="134"/>
      </rPr>
      <t>）通不动产权第</t>
    </r>
    <r>
      <rPr>
        <sz val="11"/>
        <color theme="1"/>
        <rFont val="Arial"/>
        <family val="2"/>
      </rPr>
      <t>0002237</t>
    </r>
    <r>
      <rPr>
        <sz val="11"/>
        <color theme="1"/>
        <rFont val="华文细黑"/>
        <family val="3"/>
        <charset val="134"/>
      </rPr>
      <t>号</t>
    </r>
  </si>
  <si>
    <r>
      <t>通州区张家湾镇南火垡村</t>
    </r>
    <r>
      <rPr>
        <sz val="11"/>
        <color theme="1"/>
        <rFont val="Arial"/>
        <family val="2"/>
      </rPr>
      <t>TZ04-0200-0001</t>
    </r>
    <r>
      <rPr>
        <sz val="11"/>
        <color theme="1"/>
        <rFont val="华文细黑"/>
        <family val="3"/>
        <charset val="134"/>
      </rPr>
      <t>、</t>
    </r>
    <r>
      <rPr>
        <sz val="11"/>
        <color theme="1"/>
        <rFont val="Arial"/>
        <family val="2"/>
      </rPr>
      <t>0002</t>
    </r>
    <r>
      <rPr>
        <sz val="11"/>
        <color theme="1"/>
        <rFont val="华文细黑"/>
        <family val="3"/>
        <charset val="134"/>
      </rPr>
      <t>、</t>
    </r>
    <r>
      <rPr>
        <sz val="11"/>
        <color theme="1"/>
        <rFont val="Arial"/>
        <family val="2"/>
      </rPr>
      <t>0003</t>
    </r>
    <r>
      <rPr>
        <sz val="11"/>
        <color theme="1"/>
        <rFont val="华文细黑"/>
        <family val="3"/>
        <charset val="134"/>
      </rPr>
      <t>、</t>
    </r>
    <r>
      <rPr>
        <sz val="11"/>
        <color theme="1"/>
        <rFont val="Arial"/>
        <family val="2"/>
      </rPr>
      <t>0004</t>
    </r>
    <r>
      <rPr>
        <sz val="11"/>
        <color theme="1"/>
        <rFont val="华文细黑"/>
        <family val="3"/>
        <charset val="134"/>
      </rPr>
      <t>、</t>
    </r>
    <r>
      <rPr>
        <sz val="11"/>
        <color theme="1"/>
        <rFont val="Arial"/>
        <family val="2"/>
      </rPr>
      <t>0005</t>
    </r>
    <r>
      <rPr>
        <sz val="11"/>
        <color theme="1"/>
        <rFont val="华文细黑"/>
        <family val="3"/>
        <charset val="134"/>
      </rPr>
      <t>地块</t>
    </r>
  </si>
  <si>
    <r>
      <t>京（</t>
    </r>
    <r>
      <rPr>
        <sz val="11"/>
        <color theme="1"/>
        <rFont val="Arial"/>
        <family val="2"/>
      </rPr>
      <t>2022</t>
    </r>
    <r>
      <rPr>
        <sz val="11"/>
        <color theme="1"/>
        <rFont val="华文细黑"/>
        <family val="3"/>
        <charset val="134"/>
      </rPr>
      <t>）通不动产权第</t>
    </r>
    <r>
      <rPr>
        <sz val="11"/>
        <color theme="1"/>
        <rFont val="Arial"/>
        <family val="2"/>
      </rPr>
      <t>0002251</t>
    </r>
    <r>
      <rPr>
        <sz val="11"/>
        <color theme="1"/>
        <rFont val="华文细黑"/>
        <family val="3"/>
        <charset val="134"/>
      </rPr>
      <t>号</t>
    </r>
  </si>
  <si>
    <r>
      <t>京（</t>
    </r>
    <r>
      <rPr>
        <sz val="11"/>
        <color theme="1"/>
        <rFont val="Arial"/>
        <family val="2"/>
      </rPr>
      <t>2022</t>
    </r>
    <r>
      <rPr>
        <sz val="11"/>
        <color theme="1"/>
        <rFont val="华文细黑"/>
        <family val="3"/>
        <charset val="134"/>
      </rPr>
      <t>）通不动产权第</t>
    </r>
    <r>
      <rPr>
        <sz val="11"/>
        <color theme="1"/>
        <rFont val="Arial"/>
        <family val="2"/>
      </rPr>
      <t>0002253</t>
    </r>
    <r>
      <rPr>
        <sz val="11"/>
        <color theme="1"/>
        <rFont val="华文细黑"/>
        <family val="3"/>
        <charset val="134"/>
      </rPr>
      <t>号</t>
    </r>
  </si>
  <si>
    <r>
      <t>京（</t>
    </r>
    <r>
      <rPr>
        <sz val="11"/>
        <color theme="1"/>
        <rFont val="Arial"/>
        <family val="2"/>
      </rPr>
      <t>2022</t>
    </r>
    <r>
      <rPr>
        <sz val="11"/>
        <color theme="1"/>
        <rFont val="华文细黑"/>
        <family val="3"/>
        <charset val="134"/>
      </rPr>
      <t>）通不动产权第</t>
    </r>
    <r>
      <rPr>
        <sz val="11"/>
        <color theme="1"/>
        <rFont val="Arial"/>
        <family val="2"/>
      </rPr>
      <t>0002254</t>
    </r>
    <r>
      <rPr>
        <sz val="11"/>
        <color theme="1"/>
        <rFont val="华文细黑"/>
        <family val="3"/>
        <charset val="134"/>
      </rPr>
      <t>号</t>
    </r>
  </si>
  <si>
    <t>《乡村建设规划许可证》</t>
  </si>
  <si>
    <t>[2022规自（通）乡建字0001号]</t>
    <phoneticPr fontId="134" type="noConversion"/>
  </si>
  <si>
    <t>地上</t>
    <phoneticPr fontId="134" type="noConversion"/>
  </si>
  <si>
    <t>地下</t>
    <phoneticPr fontId="134" type="noConversion"/>
  </si>
  <si>
    <t>层数</t>
    <phoneticPr fontId="134" type="noConversion"/>
  </si>
  <si>
    <t>套数</t>
    <phoneticPr fontId="134" type="noConversion"/>
  </si>
  <si>
    <r>
      <t>6（</t>
    </r>
    <r>
      <rPr>
        <sz val="11"/>
        <color theme="1"/>
        <rFont val="宋体"/>
        <family val="3"/>
        <charset val="134"/>
        <scheme val="minor"/>
      </rPr>
      <t>-2）</t>
    </r>
    <phoneticPr fontId="134" type="noConversion"/>
  </si>
  <si>
    <r>
      <t>2#集体土地租赁住房</t>
    </r>
    <r>
      <rPr>
        <sz val="11"/>
        <color theme="1"/>
        <rFont val="宋体"/>
        <family val="3"/>
        <charset val="134"/>
        <scheme val="minor"/>
      </rPr>
      <t/>
    </r>
  </si>
  <si>
    <r>
      <t>3#集体土地租赁住房</t>
    </r>
    <r>
      <rPr>
        <sz val="11"/>
        <color theme="1"/>
        <rFont val="宋体"/>
        <family val="3"/>
        <charset val="134"/>
        <scheme val="minor"/>
      </rPr>
      <t/>
    </r>
  </si>
  <si>
    <r>
      <t>4#集体土地租赁住房</t>
    </r>
    <r>
      <rPr>
        <sz val="11"/>
        <color theme="1"/>
        <rFont val="宋体"/>
        <family val="3"/>
        <charset val="134"/>
        <scheme val="minor"/>
      </rPr>
      <t/>
    </r>
  </si>
  <si>
    <r>
      <t>5#集体土地租赁住房</t>
    </r>
    <r>
      <rPr>
        <sz val="11"/>
        <color theme="1"/>
        <rFont val="宋体"/>
        <family val="3"/>
        <charset val="134"/>
        <scheme val="minor"/>
      </rPr>
      <t/>
    </r>
  </si>
  <si>
    <r>
      <t>6#集体土地租赁住房</t>
    </r>
    <r>
      <rPr>
        <sz val="11"/>
        <color theme="1"/>
        <rFont val="宋体"/>
        <family val="3"/>
        <charset val="134"/>
        <scheme val="minor"/>
      </rPr>
      <t/>
    </r>
  </si>
  <si>
    <r>
      <t>7#集体土地租赁住房</t>
    </r>
    <r>
      <rPr>
        <sz val="11"/>
        <color theme="1"/>
        <rFont val="宋体"/>
        <family val="3"/>
        <charset val="134"/>
        <scheme val="minor"/>
      </rPr>
      <t/>
    </r>
  </si>
  <si>
    <r>
      <t>8#集体土地租赁住房</t>
    </r>
    <r>
      <rPr>
        <sz val="11"/>
        <color theme="1"/>
        <rFont val="宋体"/>
        <family val="3"/>
        <charset val="134"/>
        <scheme val="minor"/>
      </rPr>
      <t/>
    </r>
  </si>
  <si>
    <r>
      <t>9#集体土地租赁住房</t>
    </r>
    <r>
      <rPr>
        <sz val="11"/>
        <color theme="1"/>
        <rFont val="宋体"/>
        <family val="3"/>
        <charset val="134"/>
        <scheme val="minor"/>
      </rPr>
      <t/>
    </r>
  </si>
  <si>
    <r>
      <t>10#集体土地租赁住房</t>
    </r>
    <r>
      <rPr>
        <sz val="11"/>
        <color theme="1"/>
        <rFont val="宋体"/>
        <family val="3"/>
        <charset val="134"/>
        <scheme val="minor"/>
      </rPr>
      <t/>
    </r>
  </si>
  <si>
    <r>
      <t>7（</t>
    </r>
    <r>
      <rPr>
        <sz val="11"/>
        <color theme="1"/>
        <rFont val="宋体"/>
        <family val="3"/>
        <charset val="134"/>
        <scheme val="minor"/>
      </rPr>
      <t>-1）</t>
    </r>
    <phoneticPr fontId="134" type="noConversion"/>
  </si>
  <si>
    <t>地上全部为宿舍</t>
    <phoneticPr fontId="134" type="noConversion"/>
  </si>
  <si>
    <t>8（-1）</t>
    <phoneticPr fontId="134" type="noConversion"/>
  </si>
  <si>
    <r>
      <t>住宅3</t>
    </r>
    <r>
      <rPr>
        <sz val="11"/>
        <color theme="1"/>
        <rFont val="宋体"/>
        <family val="3"/>
        <charset val="134"/>
        <scheme val="minor"/>
      </rPr>
      <t>195.07，非配套商业306.9</t>
    </r>
    <phoneticPr fontId="134" type="noConversion"/>
  </si>
  <si>
    <t>地上全部为住宅</t>
    <phoneticPr fontId="134" type="noConversion"/>
  </si>
  <si>
    <t>住宅2791.01，小型商服51.09</t>
    <phoneticPr fontId="134" type="noConversion"/>
  </si>
  <si>
    <r>
      <t>5（</t>
    </r>
    <r>
      <rPr>
        <sz val="11"/>
        <color theme="1"/>
        <rFont val="宋体"/>
        <family val="3"/>
        <charset val="134"/>
        <scheme val="minor"/>
      </rPr>
      <t>-2）</t>
    </r>
    <phoneticPr fontId="134" type="noConversion"/>
  </si>
  <si>
    <t>住宅1767.364，非配套商业（非视频制作加工）78.15，社区卫生站193.9</t>
    <phoneticPr fontId="134" type="noConversion"/>
  </si>
  <si>
    <r>
      <t>8（</t>
    </r>
    <r>
      <rPr>
        <sz val="11"/>
        <color theme="1"/>
        <rFont val="宋体"/>
        <family val="3"/>
        <charset val="134"/>
        <scheme val="minor"/>
      </rPr>
      <t>-2）</t>
    </r>
    <phoneticPr fontId="134" type="noConversion"/>
  </si>
  <si>
    <r>
      <t>11#集体土地租赁住房</t>
    </r>
    <r>
      <rPr>
        <sz val="11"/>
        <color theme="1"/>
        <rFont val="宋体"/>
        <family val="3"/>
        <charset val="134"/>
        <scheme val="minor"/>
      </rPr>
      <t/>
    </r>
  </si>
  <si>
    <r>
      <t>12#集体土地租赁住房</t>
    </r>
    <r>
      <rPr>
        <sz val="11"/>
        <color theme="1"/>
        <rFont val="宋体"/>
        <family val="3"/>
        <charset val="134"/>
        <scheme val="minor"/>
      </rPr>
      <t/>
    </r>
  </si>
  <si>
    <r>
      <t>13#集体土地租赁住房</t>
    </r>
    <r>
      <rPr>
        <sz val="11"/>
        <color theme="1"/>
        <rFont val="宋体"/>
        <family val="3"/>
        <charset val="134"/>
        <scheme val="minor"/>
      </rPr>
      <t/>
    </r>
  </si>
  <si>
    <r>
      <t>14#集体土地租赁住房</t>
    </r>
    <r>
      <rPr>
        <sz val="11"/>
        <color theme="1"/>
        <rFont val="宋体"/>
        <family val="3"/>
        <charset val="134"/>
        <scheme val="minor"/>
      </rPr>
      <t/>
    </r>
  </si>
  <si>
    <t>8（-2）</t>
    <phoneticPr fontId="134" type="noConversion"/>
  </si>
  <si>
    <t>[2022规自（通）乡建字0002号]</t>
    <phoneticPr fontId="134" type="noConversion"/>
  </si>
  <si>
    <t>1#车库</t>
    <phoneticPr fontId="134" type="noConversion"/>
  </si>
  <si>
    <t>车库10540.4</t>
    <phoneticPr fontId="134" type="noConversion"/>
  </si>
  <si>
    <t>2#车库</t>
    <phoneticPr fontId="134" type="noConversion"/>
  </si>
  <si>
    <t>车库12281.16</t>
    <phoneticPr fontId="134" type="noConversion"/>
  </si>
  <si>
    <r>
      <t>通州区张家湾镇南火垡村</t>
    </r>
    <r>
      <rPr>
        <sz val="11"/>
        <color theme="1"/>
        <rFont val="Arial"/>
        <family val="2"/>
      </rPr>
      <t>TZ04-0200-0001</t>
    </r>
    <r>
      <rPr>
        <sz val="11"/>
        <color theme="1"/>
        <rFont val="华文细黑"/>
        <family val="3"/>
        <charset val="134"/>
      </rPr>
      <t>地块</t>
    </r>
    <phoneticPr fontId="134" type="noConversion"/>
  </si>
  <si>
    <t>通州区张家湾镇南火垡村TZ04-0200-0001、0002地块</t>
    <phoneticPr fontId="134" type="noConversion"/>
  </si>
  <si>
    <r>
      <t>15#集体土地租赁住房</t>
    </r>
    <r>
      <rPr>
        <sz val="11"/>
        <color theme="1"/>
        <rFont val="宋体"/>
        <family val="3"/>
        <charset val="134"/>
        <scheme val="minor"/>
      </rPr>
      <t/>
    </r>
    <phoneticPr fontId="134" type="noConversion"/>
  </si>
  <si>
    <t>19#集体土地租赁住房</t>
    <phoneticPr fontId="134" type="noConversion"/>
  </si>
  <si>
    <t>20#集体土地租赁住房</t>
  </si>
  <si>
    <t>21#集体土地租赁住房</t>
  </si>
  <si>
    <t>23#集体土地租赁住房</t>
  </si>
  <si>
    <t>24#集体土地租赁住房</t>
  </si>
  <si>
    <t>26#集体土地租赁住房</t>
  </si>
  <si>
    <t>27#集体土地租赁住房</t>
  </si>
  <si>
    <t>28#集体土地租赁住房</t>
  </si>
  <si>
    <t>29#集体土地租赁住房</t>
  </si>
  <si>
    <t>S5#商业</t>
    <phoneticPr fontId="134" type="noConversion"/>
  </si>
  <si>
    <t>9（-2）</t>
    <phoneticPr fontId="134" type="noConversion"/>
  </si>
  <si>
    <t>3#车库</t>
    <phoneticPr fontId="134" type="noConversion"/>
  </si>
  <si>
    <t>车库11735.32</t>
    <phoneticPr fontId="134" type="noConversion"/>
  </si>
  <si>
    <r>
      <t>通州区张家湾镇南火垡村TZ04-0200-000</t>
    </r>
    <r>
      <rPr>
        <sz val="11"/>
        <color theme="1"/>
        <rFont val="宋体"/>
        <family val="3"/>
        <charset val="134"/>
        <scheme val="minor"/>
      </rPr>
      <t>3</t>
    </r>
    <r>
      <rPr>
        <sz val="11"/>
        <color theme="1"/>
        <rFont val="宋体"/>
        <family val="3"/>
        <charset val="134"/>
        <scheme val="minor"/>
      </rPr>
      <t>地块</t>
    </r>
    <phoneticPr fontId="134" type="noConversion"/>
  </si>
  <si>
    <t>[2022规自（通）乡建字0003号]</t>
    <phoneticPr fontId="134" type="noConversion"/>
  </si>
  <si>
    <t>25#集体土地租赁住房</t>
    <phoneticPr fontId="134" type="noConversion"/>
  </si>
  <si>
    <t>30#集体土地租赁住房</t>
  </si>
  <si>
    <t>31#集体土地租赁住房</t>
  </si>
  <si>
    <t>32#集体土地租赁住房</t>
  </si>
  <si>
    <t>33#集体土地租赁住房</t>
  </si>
  <si>
    <t>34#集体土地租赁住房</t>
  </si>
  <si>
    <t>35#集体土地租赁住房</t>
  </si>
  <si>
    <t>36#集体土地租赁住房</t>
  </si>
  <si>
    <r>
      <t>7（</t>
    </r>
    <r>
      <rPr>
        <sz val="11"/>
        <color theme="1"/>
        <rFont val="宋体"/>
        <family val="3"/>
        <charset val="134"/>
        <scheme val="minor"/>
      </rPr>
      <t>-2）</t>
    </r>
    <phoneticPr fontId="134" type="noConversion"/>
  </si>
  <si>
    <t>住宅4852.53，社区助残240.72，老年活动站234.52</t>
    <phoneticPr fontId="134" type="noConversion"/>
  </si>
  <si>
    <t>8(-2)</t>
    <phoneticPr fontId="134" type="noConversion"/>
  </si>
  <si>
    <t>8(-1)</t>
    <phoneticPr fontId="134" type="noConversion"/>
  </si>
  <si>
    <t>7(-2)</t>
    <phoneticPr fontId="134" type="noConversion"/>
  </si>
  <si>
    <t>住宅4374.44，非配套商业（兼社区服务）150.74，警卫室50.28，物业管理153.06</t>
    <phoneticPr fontId="134" type="noConversion"/>
  </si>
  <si>
    <t>6（-1）</t>
    <phoneticPr fontId="134" type="noConversion"/>
  </si>
  <si>
    <t>住宅2533.26，小型商服80.4</t>
    <phoneticPr fontId="134" type="noConversion"/>
  </si>
  <si>
    <t>5#车库</t>
    <phoneticPr fontId="134" type="noConversion"/>
  </si>
  <si>
    <t>1（-2）</t>
    <phoneticPr fontId="134" type="noConversion"/>
  </si>
  <si>
    <t>车库13176.03</t>
    <phoneticPr fontId="134" type="noConversion"/>
  </si>
  <si>
    <r>
      <t>通州区张家湾镇南火垡村TZ04-0200-0005</t>
    </r>
    <r>
      <rPr>
        <sz val="11"/>
        <color theme="1"/>
        <rFont val="宋体"/>
        <family val="3"/>
        <charset val="134"/>
        <scheme val="minor"/>
      </rPr>
      <t>地块</t>
    </r>
    <phoneticPr fontId="134" type="noConversion"/>
  </si>
  <si>
    <t>[2022规自（通）乡建字0004号]</t>
    <phoneticPr fontId="134" type="noConversion"/>
  </si>
  <si>
    <t>16#集体土地租赁住房</t>
    <phoneticPr fontId="134" type="noConversion"/>
  </si>
  <si>
    <t>17#集体土地租赁住房</t>
  </si>
  <si>
    <t>18#集体土地租赁住房</t>
  </si>
  <si>
    <t>7（-1）</t>
    <phoneticPr fontId="134" type="noConversion"/>
  </si>
  <si>
    <t>22#集体土地租赁住房</t>
    <phoneticPr fontId="134" type="noConversion"/>
  </si>
  <si>
    <t>S4#商业</t>
    <phoneticPr fontId="134" type="noConversion"/>
  </si>
  <si>
    <t>2（-1）</t>
    <phoneticPr fontId="134" type="noConversion"/>
  </si>
  <si>
    <t>商业308.9，商业（兼社区服务用房、未成年人活动用房）437.23，菜市场354.93，文化活动设施用房173，变电站182.8</t>
    <phoneticPr fontId="134" type="noConversion"/>
  </si>
  <si>
    <t>4#车库</t>
    <phoneticPr fontId="134" type="noConversion"/>
  </si>
  <si>
    <t>车库6165.58</t>
    <phoneticPr fontId="134" type="noConversion"/>
  </si>
  <si>
    <t>地上商业</t>
    <phoneticPr fontId="134" type="noConversion"/>
  </si>
  <si>
    <t>地下商业</t>
    <phoneticPr fontId="134" type="noConversion"/>
  </si>
  <si>
    <t>地上住宅</t>
    <phoneticPr fontId="134" type="noConversion"/>
  </si>
  <si>
    <r>
      <rPr>
        <sz val="11"/>
        <color rgb="FFFF0000"/>
        <rFont val="宋体"/>
        <family val="3"/>
        <charset val="134"/>
        <scheme val="minor"/>
      </rPr>
      <t>地上宿舍100套，3828.12；</t>
    </r>
    <r>
      <rPr>
        <sz val="11"/>
        <color theme="1"/>
        <rFont val="宋体"/>
        <family val="3"/>
        <charset val="134"/>
        <scheme val="minor"/>
      </rPr>
      <t>非配套商业529.74</t>
    </r>
    <phoneticPr fontId="134" type="noConversion"/>
  </si>
  <si>
    <t>施工证面积</t>
    <phoneticPr fontId="134" type="noConversion"/>
  </si>
  <si>
    <r>
      <t>通州区张家湾镇南火垡村TZ04-0200-000</t>
    </r>
    <r>
      <rPr>
        <sz val="11"/>
        <color theme="1"/>
        <rFont val="宋体"/>
        <family val="3"/>
        <charset val="134"/>
        <scheme val="minor"/>
      </rPr>
      <t>4</t>
    </r>
    <r>
      <rPr>
        <sz val="11"/>
        <color theme="1"/>
        <rFont val="宋体"/>
        <family val="3"/>
        <charset val="134"/>
        <scheme val="minor"/>
      </rPr>
      <t>地块</t>
    </r>
    <phoneticPr fontId="134" type="noConversion"/>
  </si>
  <si>
    <t>1#集体土地租赁住房</t>
    <phoneticPr fontId="134" type="noConversion"/>
  </si>
  <si>
    <t>地上186套公寓（实际为酒店），9700.86；非配套商业2137.55，地下用途为超市2546.53</t>
    <phoneticPr fontId="134" type="noConversion"/>
  </si>
  <si>
    <t>设施设备</t>
    <phoneticPr fontId="3" type="noConversion"/>
  </si>
  <si>
    <t>楼层</t>
    <phoneticPr fontId="24" type="noConversion"/>
  </si>
  <si>
    <t>道路通达度</t>
    <phoneticPr fontId="134" type="noConversion"/>
  </si>
  <si>
    <t>距离轨道交通站点距离</t>
    <phoneticPr fontId="134" type="noConversion"/>
  </si>
  <si>
    <t>距离公交站点距离</t>
    <phoneticPr fontId="134" type="noConversion"/>
  </si>
  <si>
    <t>环境质量优劣度</t>
    <phoneticPr fontId="134" type="noConversion"/>
  </si>
  <si>
    <t>自然及人文环境</t>
    <phoneticPr fontId="24" type="noConversion"/>
  </si>
  <si>
    <t>小区环境</t>
    <phoneticPr fontId="24" type="noConversion"/>
  </si>
  <si>
    <t>小区道路整洁、绿化率高、有景观设计、人车分流</t>
    <phoneticPr fontId="134" type="noConversion"/>
  </si>
  <si>
    <t>街道较整洁、规划较齐整、绿化率较高、2km内有自然景观或人文景观</t>
  </si>
  <si>
    <t>小区道路整洁、绿化率高、有景观设计、人车分流</t>
    <phoneticPr fontId="134" type="noConversion"/>
  </si>
  <si>
    <r>
      <t>5km</t>
    </r>
    <r>
      <rPr>
        <sz val="11"/>
        <rFont val="宋体"/>
        <family val="3"/>
        <charset val="134"/>
      </rPr>
      <t>内没有污染源</t>
    </r>
    <phoneticPr fontId="134" type="noConversion"/>
  </si>
  <si>
    <r>
      <rPr>
        <sz val="11"/>
        <rFont val="宋体"/>
        <family val="3"/>
        <charset val="134"/>
      </rPr>
      <t>＜</t>
    </r>
    <r>
      <rPr>
        <sz val="11"/>
        <rFont val="Arial"/>
        <family val="2"/>
      </rPr>
      <t>0.5km</t>
    </r>
    <r>
      <rPr>
        <sz val="11"/>
        <rFont val="宋体"/>
        <family val="3"/>
        <charset val="134"/>
      </rPr>
      <t>有次干道</t>
    </r>
    <phoneticPr fontId="134" type="noConversion"/>
  </si>
  <si>
    <r>
      <rPr>
        <sz val="11"/>
        <rFont val="宋体"/>
        <family val="3"/>
        <charset val="134"/>
      </rPr>
      <t>≥</t>
    </r>
    <r>
      <rPr>
        <sz val="11"/>
        <rFont val="Arial"/>
        <family val="3"/>
        <charset val="134"/>
      </rPr>
      <t>2km</t>
    </r>
    <phoneticPr fontId="134" type="noConversion"/>
  </si>
  <si>
    <r>
      <t>≥</t>
    </r>
    <r>
      <rPr>
        <sz val="11"/>
        <rFont val="Arial"/>
        <family val="2"/>
      </rPr>
      <t>2km</t>
    </r>
    <phoneticPr fontId="134" type="noConversion"/>
  </si>
  <si>
    <t>[0.5,1)km有主干道</t>
    <phoneticPr fontId="134" type="noConversion"/>
  </si>
  <si>
    <t>公共部分装修档次</t>
    <phoneticPr fontId="134" type="noConversion"/>
  </si>
  <si>
    <t>公共部分装修成新</t>
    <phoneticPr fontId="134" type="noConversion"/>
  </si>
  <si>
    <t>高</t>
    <phoneticPr fontId="134" type="noConversion"/>
  </si>
  <si>
    <t>较高</t>
    <phoneticPr fontId="134" type="noConversion"/>
  </si>
  <si>
    <t>内部装修成新</t>
    <phoneticPr fontId="134" type="noConversion"/>
  </si>
  <si>
    <t>完善</t>
    <phoneticPr fontId="134" type="noConversion"/>
  </si>
  <si>
    <t>户型</t>
    <phoneticPr fontId="134" type="noConversion"/>
  </si>
  <si>
    <t>建筑面积</t>
    <phoneticPr fontId="134" type="noConversion"/>
  </si>
  <si>
    <t>服务及管理水平</t>
    <phoneticPr fontId="134" type="noConversion"/>
  </si>
  <si>
    <t>专业</t>
    <phoneticPr fontId="134" type="noConversion"/>
  </si>
  <si>
    <t>普通</t>
    <phoneticPr fontId="134" type="noConversion"/>
  </si>
  <si>
    <t>水电气非执行标准</t>
    <phoneticPr fontId="134" type="noConversion"/>
  </si>
  <si>
    <t>民水民电</t>
    <phoneticPr fontId="134" type="noConversion"/>
  </si>
  <si>
    <t>二居室</t>
    <phoneticPr fontId="134" type="noConversion"/>
  </si>
  <si>
    <t>三居室</t>
  </si>
  <si>
    <t>三居室</t>
    <phoneticPr fontId="134" type="noConversion"/>
  </si>
  <si>
    <t>简单装修</t>
  </si>
  <si>
    <t>估价对象周边多为民宅，无规模性小区，居住社区成熟度一般</t>
    <phoneticPr fontId="40" type="noConversion"/>
  </si>
  <si>
    <t>估价对象周边有T10路、T72路公交线路，周边5公里内无地铁站点，距离东六环路、京津高速约2.5公里，通达度一般。综合评价交通便捷度一般</t>
    <phoneticPr fontId="40" type="noConversion"/>
  </si>
  <si>
    <t>估价对象周边有凉水河等自然景观，周边无人文场所，综合评价环境状况一般</t>
    <phoneticPr fontId="40" type="noConversion"/>
  </si>
  <si>
    <t>周边2公里内的公共服务配套设施齐备度一般，有购物场所（佳美超市等）、医院（通州区张家湾镇南火垡村卫生室等）、银行（无）、学校（通州区陆辛庄学校、南火垡小精灵幼儿园等）等公共服务配套设施</t>
    <phoneticPr fontId="40" type="noConversion"/>
  </si>
  <si>
    <r>
      <rPr>
        <sz val="11"/>
        <rFont val="宋体"/>
        <family val="3"/>
        <charset val="134"/>
      </rPr>
      <t>＜</t>
    </r>
    <r>
      <rPr>
        <sz val="11"/>
        <rFont val="Arial"/>
        <family val="2"/>
      </rPr>
      <t>0.5km</t>
    </r>
    <r>
      <rPr>
        <sz val="11"/>
        <rFont val="宋体"/>
        <family val="3"/>
        <charset val="134"/>
      </rPr>
      <t>有三级公路</t>
    </r>
    <phoneticPr fontId="134" type="noConversion"/>
  </si>
  <si>
    <t>估价对象周边有凉水河等自然景观，自然与人文环境一般。周边5km内无污染源。</t>
    <phoneticPr fontId="134" type="noConversion"/>
  </si>
  <si>
    <t>较好</t>
    <phoneticPr fontId="134" type="noConversion"/>
  </si>
  <si>
    <t>周边有台湖公园、国家大剧院台湖舞美艺术中心等等自然景观，自然与人文环境较好。周边5km内无污染源。</t>
    <phoneticPr fontId="134" type="noConversion"/>
  </si>
  <si>
    <r>
      <rPr>
        <sz val="11"/>
        <rFont val="宋体"/>
        <family val="3"/>
        <charset val="134"/>
      </rPr>
      <t>所在区域周边</t>
    </r>
    <r>
      <rPr>
        <sz val="11"/>
        <rFont val="Arial"/>
        <family val="2"/>
      </rPr>
      <t>3</t>
    </r>
    <r>
      <rPr>
        <sz val="11"/>
        <rFont val="宋体"/>
        <family val="3"/>
        <charset val="134"/>
      </rPr>
      <t>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t>
    </r>
    <phoneticPr fontId="134" type="noConversion"/>
  </si>
  <si>
    <r>
      <rPr>
        <sz val="11"/>
        <rFont val="宋体"/>
        <family val="3"/>
        <charset val="134"/>
      </rPr>
      <t>所在区域周边</t>
    </r>
    <r>
      <rPr>
        <sz val="11"/>
        <rFont val="Arial"/>
        <family val="2"/>
      </rPr>
      <t>3</t>
    </r>
    <r>
      <rPr>
        <sz val="11"/>
        <rFont val="宋体"/>
        <family val="3"/>
        <charset val="134"/>
      </rPr>
      <t>公里范围内有好又多超市、华联生鲜超市等商业场所；通州区台湖学校、北京新城职业学校等教育机构；台湖镇口子社区卫生服务站等医疗机构；有北京农商银行、中国邮政储蓄银行等金融网点，公共配套设施状况较好。</t>
    </r>
    <phoneticPr fontId="134" type="noConversion"/>
  </si>
  <si>
    <r>
      <rPr>
        <sz val="11"/>
        <rFont val="宋体"/>
        <family val="3"/>
        <charset val="134"/>
      </rPr>
      <t>所在区域周边</t>
    </r>
    <r>
      <rPr>
        <sz val="11"/>
        <rFont val="Arial"/>
        <family val="2"/>
      </rPr>
      <t>3</t>
    </r>
    <r>
      <rPr>
        <sz val="11"/>
        <rFont val="宋体"/>
        <family val="3"/>
        <charset val="134"/>
      </rPr>
      <t>公里范围内有好又多超市、华联生鲜超市等商业场所；通州区台湖学校、北京新城职业学校等教育机构；台湖镇口子社区卫生服务站、通州区台湖卫生院等医疗机构；有北京农商银行、中国邮政储蓄银行等金融网点，公共配套设施状况较好。</t>
    </r>
    <phoneticPr fontId="134" type="noConversion"/>
  </si>
  <si>
    <t>周边500米内有T72路等公交线路途径并设立站点</t>
    <phoneticPr fontId="134" type="noConversion"/>
  </si>
  <si>
    <t>周边500米内有566路、T15路、T25路等公交线路途径并设立站点</t>
    <phoneticPr fontId="134" type="noConversion"/>
  </si>
  <si>
    <t>周边500米内有566路、T11路等公交线路途径并设立站点</t>
    <phoneticPr fontId="134" type="noConversion"/>
  </si>
  <si>
    <t>周边500米内有通805路、810路、T13路等公交线路途径并设立站点</t>
    <phoneticPr fontId="134" type="noConversion"/>
  </si>
  <si>
    <t>周边有北运河、通州大运河森林公园等自然景观，自然与人文环境较好。周边5km内无污染源。</t>
    <phoneticPr fontId="134" type="noConversion"/>
  </si>
  <si>
    <t>＜0.5km有次干道</t>
  </si>
  <si>
    <r>
      <rPr>
        <sz val="11"/>
        <rFont val="宋体"/>
        <family val="3"/>
        <charset val="134"/>
      </rPr>
      <t>周边</t>
    </r>
    <r>
      <rPr>
        <sz val="11"/>
        <rFont val="Arial"/>
        <family val="2"/>
      </rPr>
      <t>2</t>
    </r>
    <r>
      <rPr>
        <sz val="11"/>
        <rFont val="宋体"/>
        <family val="3"/>
        <charset val="134"/>
      </rPr>
      <t>公里内有北许杨新村、大玉园、皇家新村等，居住小区规模较大，入住率较好，综合评价居住区成熟度较好。</t>
    </r>
    <phoneticPr fontId="134" type="noConversion"/>
  </si>
  <si>
    <r>
      <rPr>
        <sz val="11"/>
        <rFont val="宋体"/>
        <family val="3"/>
        <charset val="134"/>
      </rPr>
      <t>估价对象周边有凉水河等自然景观，自然与人文环境一般。周边</t>
    </r>
    <r>
      <rPr>
        <sz val="11"/>
        <rFont val="Arial"/>
        <family val="2"/>
      </rPr>
      <t>5km</t>
    </r>
    <r>
      <rPr>
        <sz val="11"/>
        <rFont val="宋体"/>
        <family val="3"/>
        <charset val="134"/>
      </rPr>
      <t>内无污染源。</t>
    </r>
    <phoneticPr fontId="134" type="noConversion"/>
  </si>
  <si>
    <t>周边有城市绿心公园、北京国际设计周永久会址等自然景观，自然与人文环境较好。周边5km内无污染源。</t>
    <phoneticPr fontId="134" type="noConversion"/>
  </si>
  <si>
    <t>周边有双拥文化公园等自然景观，自然与人文环境一般。周边5km内无污染源。</t>
    <phoneticPr fontId="134" type="noConversion"/>
  </si>
  <si>
    <t>一般</t>
    <phoneticPr fontId="134" type="noConversion"/>
  </si>
  <si>
    <t>简单装修</t>
    <phoneticPr fontId="134" type="noConversion"/>
  </si>
  <si>
    <r>
      <rPr>
        <sz val="11"/>
        <rFont val="宋体"/>
        <family val="3"/>
        <charset val="134"/>
      </rPr>
      <t>周边</t>
    </r>
    <r>
      <rPr>
        <sz val="11"/>
        <rFont val="Arial"/>
        <family val="2"/>
      </rPr>
      <t>2</t>
    </r>
    <r>
      <rPr>
        <sz val="11"/>
        <rFont val="宋体"/>
        <family val="3"/>
        <charset val="134"/>
      </rPr>
      <t>公里内有福运佳园、月亮湾晓镇等，居住小区规模较大，入住率较好，综合评价居住区成熟度较好。</t>
    </r>
    <phoneticPr fontId="134" type="noConversion"/>
  </si>
  <si>
    <r>
      <rPr>
        <sz val="11"/>
        <rFont val="宋体"/>
        <family val="3"/>
        <charset val="134"/>
      </rPr>
      <t>周边</t>
    </r>
    <r>
      <rPr>
        <sz val="11"/>
        <rFont val="Arial"/>
        <family val="2"/>
      </rPr>
      <t>2</t>
    </r>
    <r>
      <rPr>
        <sz val="11"/>
        <rFont val="宋体"/>
        <family val="3"/>
        <charset val="134"/>
      </rPr>
      <t>公里内有芳草园小区、环湖小镇等，居住小区规模较大，入住率较好，综合评价居住区成熟度较好。</t>
    </r>
    <phoneticPr fontId="134" type="noConversion"/>
  </si>
  <si>
    <r>
      <rPr>
        <sz val="11"/>
        <rFont val="宋体"/>
        <family val="3"/>
        <charset val="134"/>
      </rPr>
      <t>周边</t>
    </r>
    <r>
      <rPr>
        <sz val="11"/>
        <rFont val="Arial"/>
        <family val="2"/>
      </rPr>
      <t>2</t>
    </r>
    <r>
      <rPr>
        <sz val="11"/>
        <rFont val="宋体"/>
        <family val="3"/>
        <charset val="134"/>
      </rPr>
      <t>公里内有环湖小镇等，居住小区规模较大，入住率较好，综合评价居住区成熟度较好。</t>
    </r>
    <phoneticPr fontId="134" type="noConversion"/>
  </si>
  <si>
    <t>周边500米内有T5路、T58路、T105路并设立站点</t>
    <phoneticPr fontId="134" type="noConversion"/>
  </si>
  <si>
    <t>周边500米内有T5路、T50路、T60路等公交线路途径并设立站点</t>
    <phoneticPr fontId="134" type="noConversion"/>
  </si>
  <si>
    <r>
      <rPr>
        <sz val="11"/>
        <rFont val="宋体"/>
        <family val="3"/>
        <charset val="134"/>
      </rPr>
      <t>所在区域周边</t>
    </r>
    <r>
      <rPr>
        <sz val="11"/>
        <rFont val="Arial"/>
        <family val="2"/>
      </rPr>
      <t>3</t>
    </r>
    <r>
      <rPr>
        <sz val="11"/>
        <rFont val="宋体"/>
        <family val="3"/>
        <charset val="134"/>
      </rPr>
      <t>公里范围内有世纪华联超市、福廉美超市等商业场所；张家湾中学、张家湾中心小学、张家湾民族小学等教育机构；通州妇幼、通州运通中医医院等医疗机构；有中国建设银行、中国邮政银行、北京农商银行等金融网点，公共配套设施状况较好</t>
    </r>
    <phoneticPr fontId="134" type="noConversion"/>
  </si>
  <si>
    <r>
      <rPr>
        <sz val="11"/>
        <rFont val="宋体"/>
        <family val="3"/>
        <charset val="134"/>
      </rPr>
      <t>所在区域周边</t>
    </r>
    <r>
      <rPr>
        <sz val="11"/>
        <rFont val="Arial"/>
        <family val="2"/>
      </rPr>
      <t>3</t>
    </r>
    <r>
      <rPr>
        <sz val="11"/>
        <rFont val="宋体"/>
        <family val="3"/>
        <charset val="134"/>
      </rPr>
      <t>公里范围内有世纪华联超市、福廉美超市等商业场所；张家湾中心小学、上店小学等教育机构；贾各庄村卫生室、通州妇幼、通州运通中医医院等医疗机构；有中国建设银行、中国邮政银行、北京农商银行等金融网点，公共配套设施状况较好</t>
    </r>
    <phoneticPr fontId="134" type="noConversion"/>
  </si>
  <si>
    <r>
      <rPr>
        <sz val="11"/>
        <rFont val="宋体"/>
        <family val="3"/>
        <charset val="134"/>
      </rPr>
      <t>所在区域周边</t>
    </r>
    <r>
      <rPr>
        <sz val="11"/>
        <rFont val="Arial"/>
        <family val="2"/>
      </rPr>
      <t>3</t>
    </r>
    <r>
      <rPr>
        <sz val="11"/>
        <rFont val="宋体"/>
        <family val="3"/>
        <charset val="134"/>
      </rPr>
      <t>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t>
    </r>
    <phoneticPr fontId="134" type="noConversion"/>
  </si>
  <si>
    <t>地块</t>
  </si>
  <si>
    <t>楼号</t>
  </si>
  <si>
    <t>楼栋朝向</t>
  </si>
  <si>
    <t>户型编号</t>
  </si>
  <si>
    <t>户型建面</t>
  </si>
  <si>
    <t>户型使用面积</t>
  </si>
  <si>
    <t>户数套数</t>
  </si>
  <si>
    <t>户型使用面积合计</t>
  </si>
  <si>
    <t>单楼栋套数</t>
  </si>
  <si>
    <t>楼栋使用面积合计</t>
  </si>
  <si>
    <t>户型建面合计</t>
  </si>
  <si>
    <t>租赁住宅建面</t>
  </si>
  <si>
    <t>一</t>
  </si>
  <si>
    <t>1#</t>
  </si>
  <si>
    <t>南北</t>
  </si>
  <si>
    <t>C1</t>
  </si>
  <si>
    <t>C2</t>
  </si>
  <si>
    <t>D1</t>
  </si>
  <si>
    <t>D1a</t>
  </si>
  <si>
    <t>B1</t>
  </si>
  <si>
    <t>B2</t>
  </si>
  <si>
    <t>B3</t>
  </si>
  <si>
    <t>2#</t>
  </si>
  <si>
    <t>B1a</t>
  </si>
  <si>
    <t>B4</t>
  </si>
  <si>
    <t>3#</t>
  </si>
  <si>
    <t>东西</t>
  </si>
  <si>
    <t>D2</t>
  </si>
  <si>
    <t>二</t>
  </si>
  <si>
    <t>4#</t>
  </si>
  <si>
    <t>C3</t>
  </si>
  <si>
    <t>C4</t>
  </si>
  <si>
    <t>C4a</t>
  </si>
  <si>
    <t>5#</t>
  </si>
  <si>
    <t>C5a</t>
  </si>
  <si>
    <t>6#</t>
  </si>
  <si>
    <t>C5</t>
  </si>
  <si>
    <t>7#</t>
  </si>
  <si>
    <t>南北+东西</t>
  </si>
  <si>
    <t>B5</t>
  </si>
  <si>
    <t>B7</t>
  </si>
  <si>
    <t>B4a</t>
  </si>
  <si>
    <t>8#</t>
  </si>
  <si>
    <t>9#</t>
  </si>
  <si>
    <t>10#</t>
  </si>
  <si>
    <t>B6a</t>
  </si>
  <si>
    <t>11#</t>
  </si>
  <si>
    <t>12#</t>
  </si>
  <si>
    <t>B6</t>
  </si>
  <si>
    <t>13#</t>
  </si>
  <si>
    <t>B2a</t>
  </si>
  <si>
    <t>14#</t>
  </si>
  <si>
    <t>15#</t>
  </si>
  <si>
    <t>四</t>
  </si>
  <si>
    <t>16#</t>
  </si>
  <si>
    <t>B1b</t>
  </si>
  <si>
    <t>B4b</t>
  </si>
  <si>
    <t>17#</t>
  </si>
  <si>
    <t>18#</t>
  </si>
  <si>
    <t>三</t>
  </si>
  <si>
    <t>19#</t>
  </si>
  <si>
    <t>E1</t>
  </si>
  <si>
    <t>E1a</t>
  </si>
  <si>
    <t>20#</t>
  </si>
  <si>
    <t>21#</t>
  </si>
  <si>
    <t>22#</t>
  </si>
  <si>
    <t>23#</t>
  </si>
  <si>
    <t>B5a</t>
  </si>
  <si>
    <t>24#</t>
  </si>
  <si>
    <t>C6</t>
  </si>
  <si>
    <t>五</t>
  </si>
  <si>
    <t>25#</t>
  </si>
  <si>
    <t>26#</t>
  </si>
  <si>
    <t>27#</t>
  </si>
  <si>
    <t>C8</t>
  </si>
  <si>
    <t>28#</t>
  </si>
  <si>
    <t>29#</t>
  </si>
  <si>
    <t>30#</t>
  </si>
  <si>
    <t>31#</t>
  </si>
  <si>
    <t>32#</t>
  </si>
  <si>
    <t>33#</t>
  </si>
  <si>
    <t>34#</t>
  </si>
  <si>
    <t>C7</t>
  </si>
  <si>
    <t>35#</t>
  </si>
  <si>
    <t>B5b</t>
  </si>
  <si>
    <t>36#</t>
  </si>
  <si>
    <t>评估公司计算逻辑</t>
  </si>
  <si>
    <t>户型定价坪效</t>
  </si>
  <si>
    <t>户型满租年收入</t>
  </si>
  <si>
    <t>两居</t>
    <phoneticPr fontId="134" type="noConversion"/>
  </si>
  <si>
    <t>A1</t>
    <phoneticPr fontId="134" type="noConversion"/>
  </si>
  <si>
    <t>B1</t>
    <phoneticPr fontId="134" type="noConversion"/>
  </si>
  <si>
    <t>B1a</t>
    <phoneticPr fontId="134" type="noConversion"/>
  </si>
  <si>
    <t>B1b</t>
    <phoneticPr fontId="134" type="noConversion"/>
  </si>
  <si>
    <t>B2</t>
    <phoneticPr fontId="134" type="noConversion"/>
  </si>
  <si>
    <t>B2a</t>
    <phoneticPr fontId="134" type="noConversion"/>
  </si>
  <si>
    <t>B3</t>
    <phoneticPr fontId="134" type="noConversion"/>
  </si>
  <si>
    <t>B4a</t>
    <phoneticPr fontId="134" type="noConversion"/>
  </si>
  <si>
    <t>B4b</t>
    <phoneticPr fontId="134" type="noConversion"/>
  </si>
  <si>
    <t>B5</t>
    <phoneticPr fontId="134" type="noConversion"/>
  </si>
  <si>
    <t>B5a</t>
    <phoneticPr fontId="134" type="noConversion"/>
  </si>
  <si>
    <t>B5b</t>
    <phoneticPr fontId="134" type="noConversion"/>
  </si>
  <si>
    <t>B6</t>
    <phoneticPr fontId="134" type="noConversion"/>
  </si>
  <si>
    <t>B6a</t>
    <phoneticPr fontId="134" type="noConversion"/>
  </si>
  <si>
    <t>B7</t>
    <phoneticPr fontId="134" type="noConversion"/>
  </si>
  <si>
    <t>C1</t>
    <phoneticPr fontId="134" type="noConversion"/>
  </si>
  <si>
    <t>C4a</t>
    <phoneticPr fontId="134" type="noConversion"/>
  </si>
  <si>
    <t>C5</t>
    <phoneticPr fontId="134" type="noConversion"/>
  </si>
  <si>
    <t>C5a</t>
    <phoneticPr fontId="134" type="noConversion"/>
  </si>
  <si>
    <t>C6</t>
    <phoneticPr fontId="134" type="noConversion"/>
  </si>
  <si>
    <t>D1</t>
    <phoneticPr fontId="134" type="noConversion"/>
  </si>
  <si>
    <t>D1a</t>
    <phoneticPr fontId="134" type="noConversion"/>
  </si>
  <si>
    <t>E1</t>
    <phoneticPr fontId="134" type="noConversion"/>
  </si>
  <si>
    <t>E1a</t>
    <phoneticPr fontId="134" type="noConversion"/>
  </si>
  <si>
    <t>95.42-96.78</t>
  </si>
  <si>
    <t>95.42-96.78</t>
    <phoneticPr fontId="134" type="noConversion"/>
  </si>
  <si>
    <t>95.98-96.71</t>
    <phoneticPr fontId="134" type="noConversion"/>
  </si>
  <si>
    <t>95.56-95.93</t>
    <phoneticPr fontId="134" type="noConversion"/>
  </si>
  <si>
    <t>95-95.37</t>
    <phoneticPr fontId="134" type="noConversion"/>
  </si>
  <si>
    <t>61.82-66.59</t>
    <phoneticPr fontId="134" type="noConversion"/>
  </si>
  <si>
    <t>62.22-65.27</t>
    <phoneticPr fontId="134" type="noConversion"/>
  </si>
  <si>
    <t>61.87-64.38</t>
    <phoneticPr fontId="134" type="noConversion"/>
  </si>
  <si>
    <t>65.36-67.21</t>
    <phoneticPr fontId="134" type="noConversion"/>
  </si>
  <si>
    <t>62.36-65.11</t>
    <phoneticPr fontId="134" type="noConversion"/>
  </si>
  <si>
    <t>61.74-65.26</t>
    <phoneticPr fontId="134" type="noConversion"/>
  </si>
  <si>
    <t>61.81-65.84</t>
    <phoneticPr fontId="134" type="noConversion"/>
  </si>
  <si>
    <t>62.2-65.96</t>
    <phoneticPr fontId="134" type="noConversion"/>
  </si>
  <si>
    <t>62.6-64.44</t>
    <phoneticPr fontId="134" type="noConversion"/>
  </si>
  <si>
    <t>61.17-63.66</t>
    <phoneticPr fontId="134" type="noConversion"/>
  </si>
  <si>
    <t>南北、东西</t>
    <phoneticPr fontId="134" type="noConversion"/>
  </si>
  <si>
    <t>50.65-57.7</t>
    <phoneticPr fontId="134" type="noConversion"/>
  </si>
  <si>
    <t>53.15-53.45</t>
    <phoneticPr fontId="134" type="noConversion"/>
  </si>
  <si>
    <t>东西</t>
    <phoneticPr fontId="134" type="noConversion"/>
  </si>
  <si>
    <t>55.56-58.32</t>
    <phoneticPr fontId="134" type="noConversion"/>
  </si>
  <si>
    <t>50.32-60.41</t>
    <phoneticPr fontId="134" type="noConversion"/>
  </si>
  <si>
    <t>57.57-58.23</t>
    <phoneticPr fontId="134" type="noConversion"/>
  </si>
  <si>
    <t>53.06-59.51</t>
    <phoneticPr fontId="134" type="noConversion"/>
  </si>
  <si>
    <t>39.4-62.65</t>
  </si>
  <si>
    <t>39.4-62.65</t>
    <phoneticPr fontId="134" type="noConversion"/>
  </si>
  <si>
    <t>修正后租金（元/㎡·月）</t>
  </si>
  <si>
    <t>总面积</t>
  </si>
  <si>
    <t>月总价</t>
  </si>
  <si>
    <t>结果</t>
  </si>
  <si>
    <t>合计/均价</t>
  </si>
  <si>
    <t>34.72-35.32</t>
    <phoneticPr fontId="134" type="noConversion"/>
  </si>
  <si>
    <t>序号</t>
  </si>
  <si>
    <t>面积区间（平方米）</t>
  </si>
  <si>
    <t>户型套数（套）</t>
  </si>
  <si>
    <t>总建筑面积（㎡）</t>
  </si>
  <si>
    <t>一居室</t>
  </si>
  <si>
    <t>34.72-60.41</t>
  </si>
  <si>
    <t>二居室</t>
  </si>
  <si>
    <t>61.17-67.2</t>
  </si>
  <si>
    <t>95-95.93</t>
  </si>
  <si>
    <t>114.53-115.84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</si>
</sst>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
      <sz val="11"/>
      <color rgb="FFFF0000"/>
      <name val="宋体"/>
      <family val="3"/>
      <charset val="134"/>
      <scheme val="minor"/>
    </font>
    <font>
      <b/>
      <sz val="22"/>
      <color theme="1"/>
      <name val="Microsoft YaHei Light"/>
      <family val="2"/>
      <charset val="134"/>
    </font>
    <font>
      <b/>
      <sz val="12"/>
      <color theme="1"/>
      <name val="Microsoft YaHei Light"/>
      <family val="2"/>
      <charset val="134"/>
    </font>
    <font>
      <b/>
      <sz val="11"/>
      <color theme="1"/>
      <name val="Microsoft YaHei Light"/>
      <family val="2"/>
      <charset val="134"/>
    </font>
    <font>
      <b/>
      <sz val="11"/>
      <name val="Microsoft YaHei Light"/>
      <family val="2"/>
      <charset val="134"/>
    </font>
    <font>
      <sz val="11"/>
      <name val="Microsoft YaHei Light"/>
      <family val="2"/>
      <charset val="134"/>
    </font>
    <font>
      <sz val="11"/>
      <color theme="1"/>
      <name val="Microsoft YaHei Light"/>
      <family val="2"/>
      <charset val="134"/>
    </font>
    <font>
      <sz val="22"/>
      <name val="宋体"/>
      <family val="3"/>
      <charset val="134"/>
    </font>
    <font>
      <sz val="11"/>
      <name val="宋体"/>
      <family val="3"/>
      <charset val="134"/>
      <scheme val="minor"/>
    </font>
    <font>
      <sz val="11"/>
      <color theme="1"/>
      <name val="华文细黑"/>
      <family val="3"/>
      <charset val="134"/>
    </font>
    <font>
      <sz val="10.5"/>
      <color theme="1"/>
      <name val="宋体"/>
      <family val="3"/>
      <charset val="134"/>
      <scheme val="minor"/>
    </font>
    <font>
      <sz val="11"/>
      <color rgb="FF00B050"/>
      <name val="宋体"/>
      <family val="3"/>
      <charset val="134"/>
      <scheme val="minor"/>
    </font>
    <font>
      <sz val="10.5"/>
      <color rgb="FF00B050"/>
      <name val="宋体"/>
      <family val="3"/>
      <charset val="134"/>
      <scheme val="minor"/>
    </font>
    <font>
      <sz val="10.5"/>
      <color rgb="FFFF0000"/>
      <name val="宋体"/>
      <family val="3"/>
      <charset val="134"/>
      <scheme val="minor"/>
    </font>
    <font>
      <sz val="11"/>
      <name val="Arial"/>
      <family val="3"/>
      <charset val="134"/>
    </font>
    <font>
      <sz val="11"/>
      <name val="微软雅黑"/>
      <family val="2"/>
      <charset val="134"/>
    </font>
    <font>
      <b/>
      <sz val="11"/>
      <color rgb="FFFF0000"/>
      <name val="微软雅黑"/>
      <family val="2"/>
      <charset val="134"/>
    </font>
    <font>
      <sz val="11"/>
      <color theme="1"/>
      <name val="微软雅黑"/>
      <family val="2"/>
      <charset val="134"/>
    </font>
    <font>
      <b/>
      <sz val="9"/>
      <color theme="1"/>
      <name val="华文细黑"/>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0" tint="-0.1499069185460982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6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0" fillId="0" borderId="0" xfId="0" applyAlignment="1">
      <alignment horizontal="center" vertical="center"/>
    </xf>
    <xf numFmtId="0" fontId="95" fillId="22" borderId="0" xfId="0" applyFont="1" applyFill="1" applyAlignment="1">
      <alignment horizontal="center" vertical="center"/>
    </xf>
    <xf numFmtId="0" fontId="0" fillId="22" borderId="0" xfId="0" applyFill="1" applyAlignment="1">
      <alignment horizontal="center" vertical="center"/>
    </xf>
    <xf numFmtId="0" fontId="271" fillId="22" borderId="0" xfId="0" applyFont="1" applyFill="1" applyAlignment="1">
      <alignment horizontal="center" vertical="center"/>
    </xf>
    <xf numFmtId="0" fontId="271" fillId="0" borderId="0" xfId="0" applyFont="1" applyAlignment="1">
      <alignment horizontal="center" vertical="center"/>
    </xf>
    <xf numFmtId="0" fontId="128" fillId="0" borderId="44" xfId="0" applyFont="1" applyBorder="1" applyAlignment="1" applyProtection="1">
      <alignment horizontal="center" vertical="center" wrapText="1"/>
      <protection locked="0"/>
    </xf>
    <xf numFmtId="10" fontId="0" fillId="0" borderId="0" xfId="0" applyNumberFormat="1" applyAlignment="1">
      <alignment horizontal="left" vertical="center"/>
    </xf>
    <xf numFmtId="0" fontId="95" fillId="5" borderId="0" xfId="0" applyFont="1" applyFill="1" applyAlignment="1">
      <alignment horizontal="left" vertical="center"/>
    </xf>
    <xf numFmtId="0" fontId="273" fillId="0" borderId="1" xfId="0" applyFont="1" applyBorder="1" applyAlignment="1">
      <alignment horizontal="center" vertical="center" wrapText="1"/>
    </xf>
    <xf numFmtId="0" fontId="274" fillId="0" borderId="1" xfId="0" applyFont="1" applyBorder="1" applyAlignment="1">
      <alignment horizontal="center" vertical="center" wrapText="1"/>
    </xf>
    <xf numFmtId="0" fontId="274" fillId="23" borderId="1" xfId="0" applyFont="1" applyFill="1" applyBorder="1" applyAlignment="1">
      <alignment horizontal="center" vertical="center" wrapText="1"/>
    </xf>
    <xf numFmtId="0" fontId="276" fillId="0" borderId="1" xfId="0" applyFont="1" applyBorder="1" applyAlignment="1">
      <alignment horizontal="center" vertical="center" wrapText="1"/>
    </xf>
    <xf numFmtId="177" fontId="276" fillId="0" borderId="1" xfId="0" applyNumberFormat="1" applyFont="1" applyBorder="1" applyAlignment="1">
      <alignment horizontal="center" vertical="center" wrapText="1"/>
    </xf>
    <xf numFmtId="177" fontId="276" fillId="0" borderId="2" xfId="0" applyNumberFormat="1" applyFont="1" applyBorder="1" applyAlignment="1">
      <alignment horizontal="center" vertical="center" wrapText="1"/>
    </xf>
    <xf numFmtId="0" fontId="274" fillId="6" borderId="1" xfId="0" applyFont="1" applyFill="1" applyBorder="1" applyAlignment="1">
      <alignment horizontal="center" vertical="center"/>
    </xf>
    <xf numFmtId="0" fontId="276" fillId="0" borderId="1" xfId="0" applyFont="1" applyBorder="1" applyAlignment="1">
      <alignment horizontal="center" vertical="center"/>
    </xf>
    <xf numFmtId="0" fontId="277" fillId="0" borderId="1" xfId="0" applyFont="1" applyBorder="1" applyAlignment="1">
      <alignment horizontal="center" vertical="center" wrapText="1"/>
    </xf>
    <xf numFmtId="58" fontId="274" fillId="6" borderId="1" xfId="0" applyNumberFormat="1" applyFont="1" applyFill="1" applyBorder="1" applyAlignment="1">
      <alignment horizontal="center" vertical="center"/>
    </xf>
    <xf numFmtId="0" fontId="277" fillId="24" borderId="1" xfId="0" applyFont="1" applyFill="1" applyBorder="1" applyAlignment="1">
      <alignment horizontal="center" vertical="center" wrapText="1"/>
    </xf>
    <xf numFmtId="179" fontId="277" fillId="24" borderId="1" xfId="0" applyNumberFormat="1" applyFont="1" applyFill="1" applyBorder="1" applyAlignment="1">
      <alignment horizontal="center" vertical="center" wrapText="1"/>
    </xf>
    <xf numFmtId="179" fontId="276" fillId="24" borderId="1" xfId="0" applyNumberFormat="1" applyFont="1" applyFill="1" applyBorder="1" applyAlignment="1">
      <alignment horizontal="center" vertical="center" wrapText="1"/>
    </xf>
    <xf numFmtId="0" fontId="274" fillId="0" borderId="1" xfId="0" applyFont="1" applyBorder="1" applyAlignment="1">
      <alignment horizontal="center" vertical="center"/>
    </xf>
    <xf numFmtId="179" fontId="0" fillId="0" borderId="0" xfId="0" applyNumberFormat="1">
      <alignment vertical="center"/>
    </xf>
    <xf numFmtId="0" fontId="0" fillId="22" borderId="0" xfId="0" applyFill="1">
      <alignment vertical="center"/>
    </xf>
    <xf numFmtId="0" fontId="95" fillId="14" borderId="0" xfId="0" applyFont="1" applyFill="1">
      <alignment vertical="center"/>
    </xf>
    <xf numFmtId="0" fontId="0" fillId="24" borderId="0" xfId="0" applyFill="1">
      <alignment vertical="center"/>
    </xf>
    <xf numFmtId="0" fontId="95" fillId="24" borderId="0" xfId="0" applyFont="1" applyFill="1">
      <alignment vertical="center"/>
    </xf>
    <xf numFmtId="0" fontId="0" fillId="6" borderId="0" xfId="0" applyFill="1">
      <alignment vertical="center"/>
    </xf>
    <xf numFmtId="0" fontId="271" fillId="6" borderId="0" xfId="0" applyFont="1" applyFill="1" applyAlignment="1">
      <alignment horizontal="center" vertical="center"/>
    </xf>
    <xf numFmtId="0" fontId="279" fillId="6" borderId="0" xfId="0" applyFont="1" applyFill="1" applyAlignment="1">
      <alignment horizontal="center" vertical="center"/>
    </xf>
    <xf numFmtId="0" fontId="279" fillId="0" borderId="0" xfId="0" applyFont="1" applyAlignment="1">
      <alignment horizontal="center" vertical="center"/>
    </xf>
    <xf numFmtId="0" fontId="271" fillId="10" borderId="0" xfId="0" applyFont="1" applyFill="1" applyAlignment="1">
      <alignment horizontal="center" vertical="center"/>
    </xf>
    <xf numFmtId="0" fontId="271" fillId="6" borderId="0" xfId="0" applyFont="1" applyFill="1">
      <alignment vertical="center"/>
    </xf>
    <xf numFmtId="0" fontId="271" fillId="10" borderId="0" xfId="0" applyFont="1" applyFill="1">
      <alignment vertical="center"/>
    </xf>
    <xf numFmtId="0" fontId="279" fillId="10" borderId="0" xfId="0" applyFont="1" applyFill="1">
      <alignment vertical="center"/>
    </xf>
    <xf numFmtId="0" fontId="271" fillId="14" borderId="0" xfId="0" applyFont="1" applyFill="1">
      <alignment vertical="center"/>
    </xf>
    <xf numFmtId="0" fontId="279" fillId="0" borderId="0" xfId="0" applyFont="1">
      <alignment vertical="center"/>
    </xf>
    <xf numFmtId="0" fontId="279" fillId="14" borderId="0" xfId="0" applyFont="1" applyFill="1">
      <alignment vertical="center"/>
    </xf>
    <xf numFmtId="0" fontId="51" fillId="0" borderId="35" xfId="0" applyFont="1" applyBorder="1" applyAlignment="1" applyProtection="1">
      <alignment horizontal="center" vertical="center" wrapText="1"/>
      <protection locked="0"/>
    </xf>
    <xf numFmtId="179" fontId="95" fillId="0" borderId="0" xfId="0" applyNumberFormat="1" applyFont="1">
      <alignment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80" fillId="0" borderId="177" xfId="0" applyFont="1" applyBorder="1" applyAlignment="1">
      <alignment horizontal="center" vertical="center" wrapText="1"/>
    </xf>
    <xf numFmtId="0" fontId="280" fillId="0" borderId="179" xfId="0" applyFont="1" applyBorder="1" applyAlignment="1">
      <alignment horizontal="center" vertical="center" wrapText="1"/>
    </xf>
    <xf numFmtId="0" fontId="98" fillId="0" borderId="179" xfId="0" applyFont="1" applyBorder="1" applyAlignment="1">
      <alignment horizontal="center" vertical="center" wrapText="1"/>
    </xf>
    <xf numFmtId="0" fontId="95" fillId="0" borderId="0" xfId="0" applyFont="1" applyAlignment="1">
      <alignment vertical="center" wrapText="1"/>
    </xf>
    <xf numFmtId="0" fontId="0" fillId="0" borderId="0" xfId="0" applyAlignment="1">
      <alignment vertical="center" wrapText="1"/>
    </xf>
    <xf numFmtId="0" fontId="271" fillId="5" borderId="0" xfId="0" applyFont="1" applyFill="1" applyAlignment="1">
      <alignment horizontal="center" vertical="center"/>
    </xf>
    <xf numFmtId="0" fontId="95" fillId="22" borderId="0" xfId="0" applyFont="1" applyFill="1">
      <alignment vertical="center"/>
    </xf>
    <xf numFmtId="0" fontId="95" fillId="22" borderId="0" xfId="0" applyFont="1" applyFill="1" applyAlignment="1">
      <alignment vertical="center" wrapText="1"/>
    </xf>
    <xf numFmtId="0" fontId="0" fillId="22" borderId="0" xfId="0" applyFill="1" applyAlignment="1">
      <alignment vertical="center" wrapText="1"/>
    </xf>
    <xf numFmtId="0" fontId="0" fillId="25" borderId="0" xfId="0" applyFill="1">
      <alignment vertical="center"/>
    </xf>
    <xf numFmtId="0" fontId="280" fillId="0" borderId="176" xfId="0" applyFont="1" applyBorder="1" applyAlignment="1">
      <alignment horizontal="left" vertical="center" wrapText="1"/>
    </xf>
    <xf numFmtId="0" fontId="280" fillId="0" borderId="178" xfId="0" applyFont="1" applyBorder="1" applyAlignment="1">
      <alignment horizontal="left" vertical="center" wrapText="1"/>
    </xf>
    <xf numFmtId="0" fontId="281" fillId="0" borderId="0" xfId="0" applyFont="1" applyAlignment="1">
      <alignment horizontal="left" vertical="center"/>
    </xf>
    <xf numFmtId="0" fontId="282" fillId="22" borderId="0" xfId="0" applyFont="1" applyFill="1" applyAlignment="1">
      <alignment horizontal="left" vertical="center"/>
    </xf>
    <xf numFmtId="0" fontId="281" fillId="22" borderId="0" xfId="0" applyFont="1" applyFill="1" applyAlignment="1">
      <alignment horizontal="left" vertical="center"/>
    </xf>
    <xf numFmtId="0" fontId="283" fillId="0" borderId="0" xfId="0" applyFont="1" applyAlignment="1">
      <alignment horizontal="left" vertical="center"/>
    </xf>
    <xf numFmtId="0" fontId="283" fillId="22" borderId="0" xfId="0" applyFont="1" applyFill="1" applyAlignment="1">
      <alignment horizontal="left" vertical="center"/>
    </xf>
    <xf numFmtId="0" fontId="284" fillId="0" borderId="0" xfId="0" applyFont="1" applyAlignment="1">
      <alignment horizontal="left" vertical="center"/>
    </xf>
    <xf numFmtId="0" fontId="271" fillId="0" borderId="0" xfId="0" applyFont="1">
      <alignment vertical="center"/>
    </xf>
    <xf numFmtId="0" fontId="271" fillId="0" borderId="0" xfId="0" applyFont="1" applyAlignment="1">
      <alignment vertical="center" wrapText="1"/>
    </xf>
    <xf numFmtId="0" fontId="281" fillId="5" borderId="0" xfId="0" applyFont="1" applyFill="1" applyAlignment="1">
      <alignment horizontal="left" vertical="center"/>
    </xf>
    <xf numFmtId="0" fontId="128" fillId="6" borderId="5" xfId="0" applyFont="1" applyFill="1" applyBorder="1" applyAlignment="1">
      <alignment horizontal="center" vertical="center" wrapText="1"/>
    </xf>
    <xf numFmtId="0" fontId="128" fillId="6" borderId="46" xfId="0" applyFont="1" applyFill="1" applyBorder="1" applyAlignment="1">
      <alignment horizontal="center" vertical="center" wrapText="1"/>
    </xf>
    <xf numFmtId="0" fontId="285" fillId="6" borderId="11" xfId="0" applyFont="1" applyFill="1" applyBorder="1" applyAlignment="1">
      <alignment horizontal="center" vertical="center" wrapText="1"/>
    </xf>
    <xf numFmtId="49" fontId="285" fillId="0" borderId="14" xfId="0" applyNumberFormat="1"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9" fontId="128"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94" fillId="6" borderId="11" xfId="0" applyFont="1" applyFill="1" applyBorder="1" applyAlignment="1">
      <alignment horizontal="center" vertical="center" wrapText="1"/>
    </xf>
    <xf numFmtId="49" fontId="94" fillId="2" borderId="3"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5" borderId="14" xfId="0" applyNumberFormat="1" applyFont="1" applyFill="1" applyBorder="1" applyAlignment="1" applyProtection="1">
      <alignment horizontal="center" vertical="center" wrapText="1"/>
      <protection locked="0"/>
    </xf>
    <xf numFmtId="0" fontId="128" fillId="5" borderId="37" xfId="0" applyFont="1" applyFill="1" applyBorder="1" applyAlignment="1" applyProtection="1">
      <alignment horizontal="center" vertical="center" wrapText="1"/>
      <protection locked="0"/>
    </xf>
    <xf numFmtId="49" fontId="94" fillId="5" borderId="3" xfId="0" applyNumberFormat="1" applyFont="1" applyFill="1" applyBorder="1" applyAlignment="1" applyProtection="1">
      <alignment horizontal="center" vertical="center" wrapText="1"/>
      <protection locked="0"/>
    </xf>
    <xf numFmtId="49" fontId="51" fillId="0" borderId="23" xfId="0" applyNumberFormat="1" applyFont="1" applyBorder="1" applyAlignment="1" applyProtection="1">
      <alignment horizontal="center" vertical="center" wrapText="1"/>
      <protection locked="0"/>
    </xf>
    <xf numFmtId="49" fontId="51" fillId="0" borderId="3" xfId="0" applyNumberFormat="1" applyFont="1" applyBorder="1" applyAlignment="1" applyProtection="1">
      <alignment horizontal="center" vertical="center" wrapText="1"/>
      <protection locked="0"/>
    </xf>
    <xf numFmtId="9" fontId="128" fillId="5" borderId="37" xfId="0" applyNumberFormat="1" applyFont="1" applyFill="1" applyBorder="1" applyAlignment="1" applyProtection="1">
      <alignment horizontal="center" vertical="center" wrapText="1"/>
      <protection locked="0"/>
    </xf>
    <xf numFmtId="0" fontId="94" fillId="5" borderId="37" xfId="0" applyFont="1" applyFill="1" applyBorder="1" applyAlignment="1" applyProtection="1">
      <alignment horizontal="center" vertical="center" wrapText="1"/>
      <protection locked="0"/>
    </xf>
    <xf numFmtId="49" fontId="285" fillId="0" borderId="22" xfId="0" applyNumberFormat="1" applyFont="1" applyBorder="1" applyAlignment="1" applyProtection="1">
      <alignment horizontal="center" vertical="center" wrapText="1"/>
      <protection locked="0"/>
    </xf>
    <xf numFmtId="49" fontId="285" fillId="0" borderId="11"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85" fillId="0" borderId="40" xfId="0" applyNumberFormat="1"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49" fontId="285" fillId="0" borderId="39" xfId="0" applyNumberFormat="1" applyFont="1" applyBorder="1" applyAlignment="1" applyProtection="1">
      <alignment horizontal="center" vertical="center" wrapText="1"/>
      <protection locked="0"/>
    </xf>
    <xf numFmtId="0" fontId="0" fillId="22" borderId="1" xfId="0" applyFill="1" applyBorder="1" applyAlignment="1">
      <alignment horizontal="center" vertical="center"/>
    </xf>
    <xf numFmtId="0" fontId="271" fillId="5" borderId="1" xfId="0" applyFont="1" applyFill="1" applyBorder="1" applyAlignment="1">
      <alignment horizontal="center" vertical="center"/>
    </xf>
    <xf numFmtId="0" fontId="95" fillId="22" borderId="1" xfId="0" applyFont="1" applyFill="1" applyBorder="1" applyAlignment="1">
      <alignment horizontal="center" vertical="center"/>
    </xf>
    <xf numFmtId="0" fontId="95" fillId="22" borderId="1"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6" borderId="14" xfId="0" applyFont="1" applyFill="1" applyBorder="1" applyAlignment="1">
      <alignment horizontal="center" vertical="center" wrapText="1"/>
    </xf>
    <xf numFmtId="0" fontId="50" fillId="6" borderId="12" xfId="0" applyFont="1" applyFill="1" applyBorder="1" applyAlignment="1">
      <alignment horizontal="center" vertical="center" wrapText="1"/>
    </xf>
    <xf numFmtId="0" fontId="95" fillId="0" borderId="0" xfId="0" applyFont="1" applyAlignment="1">
      <alignment horizontal="center" vertical="center"/>
    </xf>
    <xf numFmtId="0" fontId="95" fillId="22" borderId="0" xfId="0" applyFont="1" applyFill="1" applyAlignment="1">
      <alignment horizontal="center" vertical="center"/>
    </xf>
    <xf numFmtId="0" fontId="0" fillId="0" borderId="0" xfId="0" applyAlignment="1">
      <alignment horizontal="center" vertical="center"/>
    </xf>
    <xf numFmtId="0" fontId="280" fillId="0" borderId="180" xfId="0" applyFont="1" applyBorder="1" applyAlignment="1">
      <alignment horizontal="center" vertical="center" wrapText="1"/>
    </xf>
    <xf numFmtId="0" fontId="280" fillId="0" borderId="177" xfId="0" applyFont="1" applyBorder="1" applyAlignment="1">
      <alignment horizontal="center" vertical="center" wrapText="1"/>
    </xf>
    <xf numFmtId="0" fontId="95" fillId="22" borderId="0" xfId="0" applyFont="1" applyFill="1" applyAlignment="1">
      <alignment horizontal="center" vertical="center" wrapText="1"/>
    </xf>
    <xf numFmtId="0" fontId="0" fillId="22" borderId="0" xfId="0" applyFill="1" applyAlignment="1">
      <alignment horizontal="center" vertical="center" wrapText="1"/>
    </xf>
    <xf numFmtId="0" fontId="95" fillId="0" borderId="0" xfId="0" applyFont="1" applyAlignment="1">
      <alignment horizontal="center" vertical="center" wrapText="1"/>
    </xf>
    <xf numFmtId="0" fontId="0" fillId="0" borderId="0" xfId="0" applyAlignment="1">
      <alignment horizontal="center" vertical="center" wrapText="1"/>
    </xf>
    <xf numFmtId="0" fontId="276" fillId="0" borderId="1" xfId="0" applyFont="1" applyBorder="1" applyAlignment="1">
      <alignment horizontal="center" vertical="center" wrapText="1"/>
    </xf>
    <xf numFmtId="177" fontId="276" fillId="0" borderId="1" xfId="0" applyNumberFormat="1" applyFont="1" applyBorder="1" applyAlignment="1">
      <alignment horizontal="center" vertical="center" wrapText="1"/>
    </xf>
    <xf numFmtId="177" fontId="276" fillId="0" borderId="13" xfId="0" applyNumberFormat="1" applyFont="1" applyBorder="1" applyAlignment="1">
      <alignment horizontal="center" vertical="center" wrapText="1"/>
    </xf>
    <xf numFmtId="177" fontId="276" fillId="0" borderId="2" xfId="0" applyNumberFormat="1" applyFont="1" applyBorder="1" applyAlignment="1">
      <alignment horizontal="center" vertical="center" wrapText="1"/>
    </xf>
    <xf numFmtId="0" fontId="274" fillId="23" borderId="1" xfId="0" applyFont="1" applyFill="1" applyBorder="1" applyAlignment="1">
      <alignment horizontal="center" vertical="center" wrapText="1"/>
    </xf>
    <xf numFmtId="49" fontId="275" fillId="0" borderId="1" xfId="0" applyNumberFormat="1" applyFont="1" applyBorder="1" applyAlignment="1">
      <alignment horizontal="center" vertical="center"/>
    </xf>
    <xf numFmtId="0" fontId="274" fillId="0" borderId="1" xfId="0" applyFont="1" applyBorder="1" applyAlignment="1">
      <alignment horizontal="center" vertical="center" wrapText="1"/>
    </xf>
    <xf numFmtId="0" fontId="278" fillId="0" borderId="0" xfId="0" applyFont="1" applyAlignment="1">
      <alignment horizontal="center" vertical="center"/>
    </xf>
    <xf numFmtId="0" fontId="273" fillId="0" borderId="5" xfId="0" applyFont="1" applyBorder="1" applyAlignment="1">
      <alignment horizontal="center" vertical="center" wrapText="1"/>
    </xf>
    <xf numFmtId="0" fontId="273" fillId="0" borderId="54" xfId="0" applyFont="1" applyBorder="1" applyAlignment="1">
      <alignment horizontal="center" vertical="center" wrapText="1"/>
    </xf>
    <xf numFmtId="0" fontId="273" fillId="0" borderId="60" xfId="0" applyFont="1" applyBorder="1" applyAlignment="1">
      <alignment horizontal="center" vertical="center" wrapText="1"/>
    </xf>
    <xf numFmtId="0" fontId="272" fillId="0" borderId="4" xfId="0" applyFont="1" applyBorder="1" applyAlignment="1">
      <alignment horizontal="center" vertical="center" wrapText="1"/>
    </xf>
    <xf numFmtId="0" fontId="272" fillId="0" borderId="60" xfId="0" applyFont="1" applyBorder="1" applyAlignment="1">
      <alignment horizontal="center" vertical="center" wrapText="1"/>
    </xf>
    <xf numFmtId="0" fontId="273" fillId="0" borderId="3" xfId="0" applyFont="1" applyBorder="1" applyAlignment="1">
      <alignment horizontal="center" vertical="center" wrapText="1"/>
    </xf>
    <xf numFmtId="49" fontId="275" fillId="0" borderId="5" xfId="0" applyNumberFormat="1" applyFont="1" applyBorder="1" applyAlignment="1">
      <alignment horizontal="center" vertical="center"/>
    </xf>
    <xf numFmtId="49" fontId="275" fillId="0" borderId="54" xfId="0" applyNumberFormat="1" applyFont="1" applyBorder="1" applyAlignment="1">
      <alignment horizontal="center" vertical="center"/>
    </xf>
    <xf numFmtId="49" fontId="275" fillId="0" borderId="3" xfId="0" applyNumberFormat="1" applyFont="1" applyBorder="1" applyAlignment="1">
      <alignment horizontal="center" vertical="center"/>
    </xf>
    <xf numFmtId="0" fontId="276" fillId="0" borderId="13" xfId="0" applyFont="1" applyBorder="1" applyAlignment="1">
      <alignment horizontal="center" vertical="center" wrapText="1"/>
    </xf>
    <xf numFmtId="0" fontId="276" fillId="0" borderId="2" xfId="0" applyFont="1" applyBorder="1" applyAlignment="1">
      <alignment horizontal="center" vertical="center" wrapText="1"/>
    </xf>
    <xf numFmtId="0" fontId="276" fillId="0" borderId="13" xfId="0" applyFont="1" applyBorder="1" applyAlignment="1">
      <alignment horizontal="center" vertical="center"/>
    </xf>
    <xf numFmtId="0" fontId="276" fillId="0" borderId="15" xfId="0" applyFont="1" applyBorder="1" applyAlignment="1">
      <alignment horizontal="center" vertical="center"/>
    </xf>
    <xf numFmtId="0" fontId="276" fillId="0" borderId="2" xfId="0" applyFont="1" applyBorder="1" applyAlignment="1">
      <alignment horizontal="center" vertical="center"/>
    </xf>
    <xf numFmtId="0" fontId="272" fillId="0" borderId="58" xfId="0" applyFont="1" applyBorder="1" applyAlignment="1">
      <alignment horizontal="center" vertical="center" wrapText="1"/>
    </xf>
    <xf numFmtId="0" fontId="272" fillId="0" borderId="0" xfId="0" applyFont="1" applyAlignment="1">
      <alignment horizontal="center" vertical="center" wrapText="1"/>
    </xf>
    <xf numFmtId="0" fontId="273" fillId="0" borderId="4" xfId="0" applyFont="1" applyBorder="1" applyAlignment="1">
      <alignment horizontal="center" vertical="center" wrapText="1"/>
    </xf>
    <xf numFmtId="0" fontId="275" fillId="0" borderId="5" xfId="0" applyFont="1" applyBorder="1" applyAlignment="1">
      <alignment horizontal="center" vertical="center"/>
    </xf>
    <xf numFmtId="0" fontId="275" fillId="0" borderId="54" xfId="0" applyFont="1" applyBorder="1" applyAlignment="1">
      <alignment horizontal="center" vertical="center"/>
    </xf>
    <xf numFmtId="0" fontId="275" fillId="0" borderId="3" xfId="0" applyFont="1" applyBorder="1" applyAlignment="1">
      <alignment horizontal="center" vertical="center"/>
    </xf>
    <xf numFmtId="0" fontId="275" fillId="0" borderId="1" xfId="0" applyFont="1" applyBorder="1" applyAlignment="1">
      <alignment horizontal="center" vertical="center"/>
    </xf>
    <xf numFmtId="0" fontId="273" fillId="0" borderId="1" xfId="0" applyFont="1" applyBorder="1" applyAlignment="1">
      <alignment horizontal="center" vertical="center" wrapText="1"/>
    </xf>
    <xf numFmtId="0" fontId="276" fillId="0" borderId="5" xfId="0" applyFont="1" applyBorder="1" applyAlignment="1">
      <alignment horizontal="center" vertical="center"/>
    </xf>
    <xf numFmtId="0" fontId="276" fillId="0" borderId="54" xfId="0" applyFont="1" applyBorder="1" applyAlignment="1">
      <alignment horizontal="center" vertical="center"/>
    </xf>
    <xf numFmtId="0" fontId="276" fillId="0" borderId="3" xfId="0" applyFont="1" applyBorder="1" applyAlignment="1">
      <alignment horizontal="center" vertical="center"/>
    </xf>
    <xf numFmtId="0" fontId="274" fillId="23" borderId="13" xfId="0" applyFont="1" applyFill="1" applyBorder="1" applyAlignment="1">
      <alignment horizontal="center" vertical="center" wrapText="1"/>
    </xf>
    <xf numFmtId="0" fontId="274" fillId="23" borderId="2" xfId="0" applyFont="1" applyFill="1" applyBorder="1" applyAlignment="1">
      <alignment horizontal="center" vertical="center" wrapText="1"/>
    </xf>
    <xf numFmtId="0" fontId="0" fillId="0" borderId="1" xfId="0" applyBorder="1" applyAlignment="1">
      <alignment horizontal="center" vertical="center"/>
    </xf>
    <xf numFmtId="0" fontId="0" fillId="22" borderId="0" xfId="0" applyFill="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86" fillId="0" borderId="1" xfId="10" applyFont="1" applyBorder="1" applyAlignment="1">
      <alignment horizontal="center" vertical="center"/>
    </xf>
    <xf numFmtId="0" fontId="95" fillId="0" borderId="0" xfId="10">
      <alignment vertical="center"/>
    </xf>
    <xf numFmtId="0" fontId="286" fillId="0" borderId="1" xfId="10" applyFont="1" applyBorder="1" applyAlignment="1">
      <alignment horizontal="center" vertical="center"/>
    </xf>
    <xf numFmtId="0" fontId="286" fillId="26" borderId="1" xfId="10" applyFont="1" applyFill="1" applyBorder="1" applyAlignment="1">
      <alignment horizontal="center" vertical="center"/>
    </xf>
    <xf numFmtId="0" fontId="286" fillId="26" borderId="1" xfId="10" applyFont="1" applyFill="1" applyBorder="1" applyAlignment="1">
      <alignment horizontal="center" vertical="center"/>
    </xf>
    <xf numFmtId="179" fontId="286" fillId="26" borderId="1" xfId="10" applyNumberFormat="1" applyFont="1" applyFill="1" applyBorder="1" applyAlignment="1">
      <alignment horizontal="center" vertical="center"/>
    </xf>
    <xf numFmtId="179" fontId="286" fillId="26" borderId="1" xfId="10" applyNumberFormat="1" applyFont="1" applyFill="1" applyBorder="1" applyAlignment="1">
      <alignment horizontal="center" vertical="center"/>
    </xf>
    <xf numFmtId="179" fontId="286" fillId="0" borderId="1" xfId="10" applyNumberFormat="1" applyFont="1" applyBorder="1" applyAlignment="1">
      <alignment horizontal="center" vertical="center"/>
    </xf>
    <xf numFmtId="179" fontId="286" fillId="0" borderId="1" xfId="10" applyNumberFormat="1" applyFont="1" applyBorder="1" applyAlignment="1">
      <alignment horizontal="center" vertical="center"/>
    </xf>
    <xf numFmtId="0" fontId="287" fillId="26" borderId="1" xfId="10" applyFont="1" applyFill="1" applyBorder="1" applyAlignment="1">
      <alignment horizontal="center" vertical="center"/>
    </xf>
    <xf numFmtId="0" fontId="286" fillId="0" borderId="0" xfId="10" applyFont="1" applyAlignment="1">
      <alignment horizontal="center" vertical="center"/>
    </xf>
    <xf numFmtId="179" fontId="286" fillId="0" borderId="0" xfId="10" applyNumberFormat="1" applyFont="1" applyAlignment="1">
      <alignment horizontal="center" vertical="center"/>
    </xf>
    <xf numFmtId="0" fontId="287" fillId="5" borderId="1" xfId="10" applyFont="1" applyFill="1" applyBorder="1" applyAlignment="1">
      <alignment horizontal="center" vertical="center"/>
    </xf>
    <xf numFmtId="0" fontId="287" fillId="5" borderId="1" xfId="10" applyFont="1" applyFill="1" applyBorder="1" applyAlignment="1">
      <alignment horizontal="center" vertical="center"/>
    </xf>
    <xf numFmtId="0" fontId="288" fillId="0" borderId="1" xfId="10" applyFont="1" applyBorder="1" applyAlignment="1">
      <alignment horizontal="center" vertical="center"/>
    </xf>
    <xf numFmtId="179" fontId="288" fillId="0" borderId="1" xfId="10" applyNumberFormat="1" applyFont="1" applyBorder="1" applyAlignment="1">
      <alignment horizontal="center" vertical="center"/>
    </xf>
    <xf numFmtId="0" fontId="288" fillId="0" borderId="0" xfId="10" applyFont="1">
      <alignment vertical="center"/>
    </xf>
    <xf numFmtId="0" fontId="288" fillId="0" borderId="0" xfId="10" applyFont="1" applyAlignment="1">
      <alignment horizontal="center" vertical="center"/>
    </xf>
    <xf numFmtId="178" fontId="287" fillId="5" borderId="0" xfId="10" applyNumberFormat="1" applyFont="1" applyFill="1" applyAlignment="1">
      <alignment horizontal="center" vertical="center"/>
    </xf>
    <xf numFmtId="179" fontId="288" fillId="0" borderId="0" xfId="10" applyNumberFormat="1" applyFont="1" applyAlignment="1">
      <alignment horizontal="center" vertical="center"/>
    </xf>
    <xf numFmtId="0" fontId="95" fillId="0" borderId="0" xfId="10" applyAlignment="1">
      <alignment horizontal="center" vertical="center"/>
    </xf>
    <xf numFmtId="0" fontId="286" fillId="0" borderId="13" xfId="10" applyFont="1" applyBorder="1" applyAlignment="1">
      <alignment horizontal="center" vertical="center"/>
    </xf>
    <xf numFmtId="0" fontId="271" fillId="5" borderId="0" xfId="10" applyFont="1" applyFill="1">
      <alignment vertical="center"/>
    </xf>
    <xf numFmtId="0" fontId="95" fillId="22" borderId="0" xfId="10" applyFill="1">
      <alignment vertical="center"/>
    </xf>
    <xf numFmtId="0" fontId="95" fillId="25" borderId="0" xfId="10" applyFill="1">
      <alignment vertical="center"/>
    </xf>
    <xf numFmtId="0" fontId="95" fillId="27" borderId="0" xfId="10" applyFill="1">
      <alignment vertical="center"/>
    </xf>
    <xf numFmtId="0" fontId="95" fillId="28" borderId="0" xfId="10" applyFill="1">
      <alignment vertical="center"/>
    </xf>
    <xf numFmtId="0" fontId="288" fillId="22" borderId="1" xfId="10" applyFont="1" applyFill="1" applyBorder="1" applyAlignment="1">
      <alignment horizontal="center" vertical="center"/>
    </xf>
    <xf numFmtId="179" fontId="288" fillId="22" borderId="1" xfId="10" applyNumberFormat="1" applyFont="1" applyFill="1" applyBorder="1" applyAlignment="1">
      <alignment horizontal="center" vertical="center"/>
    </xf>
    <xf numFmtId="0" fontId="288" fillId="27" borderId="1" xfId="10" applyFont="1" applyFill="1" applyBorder="1" applyAlignment="1">
      <alignment horizontal="center" vertical="center"/>
    </xf>
    <xf numFmtId="179" fontId="288" fillId="27" borderId="1" xfId="10" applyNumberFormat="1" applyFont="1" applyFill="1" applyBorder="1" applyAlignment="1">
      <alignment horizontal="center" vertical="center"/>
    </xf>
    <xf numFmtId="0" fontId="288" fillId="28" borderId="1" xfId="10" applyFont="1" applyFill="1" applyBorder="1" applyAlignment="1">
      <alignment horizontal="center" vertical="center"/>
    </xf>
    <xf numFmtId="179" fontId="288" fillId="28" borderId="1" xfId="10" applyNumberFormat="1" applyFont="1" applyFill="1" applyBorder="1" applyAlignment="1">
      <alignment horizontal="center" vertical="center"/>
    </xf>
    <xf numFmtId="0" fontId="288" fillId="29" borderId="1" xfId="10" applyFont="1" applyFill="1" applyBorder="1" applyAlignment="1">
      <alignment horizontal="center" vertical="center"/>
    </xf>
    <xf numFmtId="179" fontId="288" fillId="29" borderId="1" xfId="10" applyNumberFormat="1" applyFont="1" applyFill="1" applyBorder="1" applyAlignment="1">
      <alignment horizontal="center" vertical="center"/>
    </xf>
    <xf numFmtId="0" fontId="95" fillId="29" borderId="0" xfId="10" applyFill="1">
      <alignment vertical="center"/>
    </xf>
    <xf numFmtId="0" fontId="288" fillId="25" borderId="1" xfId="10" applyFont="1" applyFill="1" applyBorder="1" applyAlignment="1">
      <alignment horizontal="center" vertical="center"/>
    </xf>
    <xf numFmtId="179" fontId="288" fillId="25" borderId="1" xfId="10" applyNumberFormat="1" applyFont="1" applyFill="1" applyBorder="1" applyAlignment="1">
      <alignment horizontal="center" vertical="center"/>
    </xf>
    <xf numFmtId="0" fontId="95" fillId="29" borderId="0" xfId="10" applyFill="1" applyAlignment="1">
      <alignment horizontal="left" vertical="center"/>
    </xf>
    <xf numFmtId="0" fontId="95" fillId="28" borderId="0" xfId="10" applyFill="1" applyAlignment="1">
      <alignment horizontal="left" vertical="center"/>
    </xf>
    <xf numFmtId="0" fontId="95" fillId="27" borderId="0" xfId="10" applyFill="1" applyAlignment="1">
      <alignment horizontal="left" vertical="center"/>
    </xf>
    <xf numFmtId="0" fontId="95" fillId="22" borderId="0" xfId="10" applyFill="1" applyAlignment="1">
      <alignment horizontal="left" vertical="center"/>
    </xf>
    <xf numFmtId="0" fontId="95" fillId="0" borderId="0" xfId="10" applyAlignment="1">
      <alignment horizontal="left" vertical="center"/>
    </xf>
    <xf numFmtId="0" fontId="95" fillId="25" borderId="0" xfId="10" applyFill="1" applyAlignment="1">
      <alignment horizontal="left" vertical="center"/>
    </xf>
    <xf numFmtId="0" fontId="265" fillId="0" borderId="82" xfId="0" applyFont="1" applyBorder="1">
      <alignment vertical="center"/>
    </xf>
    <xf numFmtId="0" fontId="289" fillId="0" borderId="65" xfId="0" applyFont="1" applyBorder="1" applyAlignment="1">
      <alignment horizontal="center" vertical="center"/>
    </xf>
    <xf numFmtId="0" fontId="289" fillId="0" borderId="65" xfId="0" applyFont="1" applyBorder="1" applyAlignment="1">
      <alignment horizontal="center" vertical="center" wrapText="1"/>
    </xf>
    <xf numFmtId="0" fontId="265" fillId="0" borderId="81" xfId="0" applyFont="1" applyBorder="1" applyAlignment="1">
      <alignment horizontal="right" vertical="center"/>
    </xf>
    <xf numFmtId="0" fontId="265" fillId="0" borderId="43" xfId="0" applyFont="1" applyBorder="1" applyAlignment="1">
      <alignment horizontal="center" vertical="center" wrapText="1"/>
    </xf>
    <xf numFmtId="0" fontId="265" fillId="0" borderId="43" xfId="0" applyFont="1" applyBorder="1" applyAlignment="1">
      <alignment horizontal="center" vertical="center"/>
    </xf>
    <xf numFmtId="0" fontId="265" fillId="0" borderId="63" xfId="0" applyFont="1" applyBorder="1" applyAlignment="1">
      <alignment horizontal="center" vertical="center"/>
    </xf>
    <xf numFmtId="0" fontId="265" fillId="0" borderId="64" xfId="0" applyFont="1" applyBorder="1" applyAlignment="1">
      <alignment horizontal="center" vertical="center"/>
    </xf>
    <xf numFmtId="0" fontId="265" fillId="0" borderId="65" xfId="0" applyFont="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31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285750</xdr:colOff>
      <xdr:row>26</xdr:row>
      <xdr:rowOff>85725</xdr:rowOff>
    </xdr:from>
    <xdr:to>
      <xdr:col>30</xdr:col>
      <xdr:colOff>361255</xdr:colOff>
      <xdr:row>39</xdr:row>
      <xdr:rowOff>75923</xdr:rowOff>
    </xdr:to>
    <xdr:pic>
      <xdr:nvPicPr>
        <xdr:cNvPr id="2" name="图片 1">
          <a:extLst>
            <a:ext uri="{FF2B5EF4-FFF2-40B4-BE49-F238E27FC236}">
              <a16:creationId xmlns:a16="http://schemas.microsoft.com/office/drawing/2014/main" id="{E2902925-9FA1-173F-AF6F-AE0A9DC28B1D}"/>
            </a:ext>
          </a:extLst>
        </xdr:cNvPr>
        <xdr:cNvPicPr>
          <a:picLocks noChangeAspect="1"/>
        </xdr:cNvPicPr>
      </xdr:nvPicPr>
      <xdr:blipFill>
        <a:blip xmlns:r="http://schemas.openxmlformats.org/officeDocument/2006/relationships" r:embed="rId1"/>
        <a:stretch>
          <a:fillRect/>
        </a:stretch>
      </xdr:blipFill>
      <xdr:spPr>
        <a:xfrm>
          <a:off x="17411700" y="4886325"/>
          <a:ext cx="5561905" cy="2219048"/>
        </a:xfrm>
        <a:prstGeom prst="rect">
          <a:avLst/>
        </a:prstGeom>
      </xdr:spPr>
    </xdr:pic>
    <xdr:clientData/>
  </xdr:twoCellAnchor>
  <xdr:twoCellAnchor editAs="oneCell">
    <xdr:from>
      <xdr:col>22</xdr:col>
      <xdr:colOff>180975</xdr:colOff>
      <xdr:row>40</xdr:row>
      <xdr:rowOff>123825</xdr:rowOff>
    </xdr:from>
    <xdr:to>
      <xdr:col>32</xdr:col>
      <xdr:colOff>75356</xdr:colOff>
      <xdr:row>54</xdr:row>
      <xdr:rowOff>47334</xdr:rowOff>
    </xdr:to>
    <xdr:pic>
      <xdr:nvPicPr>
        <xdr:cNvPr id="3" name="图片 2">
          <a:extLst>
            <a:ext uri="{FF2B5EF4-FFF2-40B4-BE49-F238E27FC236}">
              <a16:creationId xmlns:a16="http://schemas.microsoft.com/office/drawing/2014/main" id="{CECF8382-6D14-3E36-E37C-3EA63A28CA83}"/>
            </a:ext>
          </a:extLst>
        </xdr:cNvPr>
        <xdr:cNvPicPr>
          <a:picLocks noChangeAspect="1"/>
        </xdr:cNvPicPr>
      </xdr:nvPicPr>
      <xdr:blipFill>
        <a:blip xmlns:r="http://schemas.openxmlformats.org/officeDocument/2006/relationships" r:embed="rId2"/>
        <a:stretch>
          <a:fillRect/>
        </a:stretch>
      </xdr:blipFill>
      <xdr:spPr>
        <a:xfrm>
          <a:off x="17306925" y="7324725"/>
          <a:ext cx="6752381" cy="2323809"/>
        </a:xfrm>
        <a:prstGeom prst="rect">
          <a:avLst/>
        </a:prstGeom>
      </xdr:spPr>
    </xdr:pic>
    <xdr:clientData/>
  </xdr:twoCellAnchor>
  <xdr:twoCellAnchor editAs="oneCell">
    <xdr:from>
      <xdr:col>22</xdr:col>
      <xdr:colOff>219075</xdr:colOff>
      <xdr:row>15</xdr:row>
      <xdr:rowOff>28575</xdr:rowOff>
    </xdr:from>
    <xdr:to>
      <xdr:col>31</xdr:col>
      <xdr:colOff>294494</xdr:colOff>
      <xdr:row>27</xdr:row>
      <xdr:rowOff>75915</xdr:rowOff>
    </xdr:to>
    <xdr:pic>
      <xdr:nvPicPr>
        <xdr:cNvPr id="4" name="图片 3">
          <a:extLst>
            <a:ext uri="{FF2B5EF4-FFF2-40B4-BE49-F238E27FC236}">
              <a16:creationId xmlns:a16="http://schemas.microsoft.com/office/drawing/2014/main" id="{2D189C29-4D51-BAE3-ABBA-4721D9E17145}"/>
            </a:ext>
          </a:extLst>
        </xdr:cNvPr>
        <xdr:cNvPicPr>
          <a:picLocks noChangeAspect="1"/>
        </xdr:cNvPicPr>
      </xdr:nvPicPr>
      <xdr:blipFill>
        <a:blip xmlns:r="http://schemas.openxmlformats.org/officeDocument/2006/relationships" r:embed="rId3"/>
        <a:stretch>
          <a:fillRect/>
        </a:stretch>
      </xdr:blipFill>
      <xdr:spPr>
        <a:xfrm>
          <a:off x="17345025" y="2771775"/>
          <a:ext cx="6247619" cy="2276190"/>
        </a:xfrm>
        <a:prstGeom prst="rect">
          <a:avLst/>
        </a:prstGeom>
      </xdr:spPr>
    </xdr:pic>
    <xdr:clientData/>
  </xdr:twoCellAnchor>
  <xdr:twoCellAnchor editAs="oneCell">
    <xdr:from>
      <xdr:col>7</xdr:col>
      <xdr:colOff>504825</xdr:colOff>
      <xdr:row>41</xdr:row>
      <xdr:rowOff>76200</xdr:rowOff>
    </xdr:from>
    <xdr:to>
      <xdr:col>19</xdr:col>
      <xdr:colOff>265446</xdr:colOff>
      <xdr:row>84</xdr:row>
      <xdr:rowOff>37183</xdr:rowOff>
    </xdr:to>
    <xdr:pic>
      <xdr:nvPicPr>
        <xdr:cNvPr id="6" name="图片 5">
          <a:extLst>
            <a:ext uri="{FF2B5EF4-FFF2-40B4-BE49-F238E27FC236}">
              <a16:creationId xmlns:a16="http://schemas.microsoft.com/office/drawing/2014/main" id="{DAB00A2A-EAAD-32ED-1277-252F1DE0A8B1}"/>
            </a:ext>
          </a:extLst>
        </xdr:cNvPr>
        <xdr:cNvPicPr>
          <a:picLocks noChangeAspect="1"/>
        </xdr:cNvPicPr>
      </xdr:nvPicPr>
      <xdr:blipFill>
        <a:blip xmlns:r="http://schemas.openxmlformats.org/officeDocument/2006/relationships" r:embed="rId4"/>
        <a:stretch>
          <a:fillRect/>
        </a:stretch>
      </xdr:blipFill>
      <xdr:spPr>
        <a:xfrm>
          <a:off x="5305425" y="7448550"/>
          <a:ext cx="10028571" cy="7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342900</xdr:colOff>
      <xdr:row>1</xdr:row>
      <xdr:rowOff>0</xdr:rowOff>
    </xdr:from>
    <xdr:to>
      <xdr:col>37</xdr:col>
      <xdr:colOff>46205</xdr:colOff>
      <xdr:row>32</xdr:row>
      <xdr:rowOff>27971</xdr:rowOff>
    </xdr:to>
    <xdr:pic>
      <xdr:nvPicPr>
        <xdr:cNvPr id="2" name="图片 1">
          <a:extLst>
            <a:ext uri="{FF2B5EF4-FFF2-40B4-BE49-F238E27FC236}">
              <a16:creationId xmlns:a16="http://schemas.microsoft.com/office/drawing/2014/main" id="{037B8C34-4B23-2AF0-F5A4-7DD458E1F6FE}"/>
            </a:ext>
          </a:extLst>
        </xdr:cNvPr>
        <xdr:cNvPicPr>
          <a:picLocks noChangeAspect="1"/>
        </xdr:cNvPicPr>
      </xdr:nvPicPr>
      <xdr:blipFill>
        <a:blip xmlns:r="http://schemas.openxmlformats.org/officeDocument/2006/relationships" r:embed="rId1"/>
        <a:stretch>
          <a:fillRect/>
        </a:stretch>
      </xdr:blipFill>
      <xdr:spPr>
        <a:xfrm>
          <a:off x="14344650" y="0"/>
          <a:ext cx="11361905" cy="4828571"/>
        </a:xfrm>
        <a:prstGeom prst="rect">
          <a:avLst/>
        </a:prstGeom>
      </xdr:spPr>
    </xdr:pic>
    <xdr:clientData/>
  </xdr:twoCellAnchor>
  <xdr:twoCellAnchor editAs="oneCell">
    <xdr:from>
      <xdr:col>20</xdr:col>
      <xdr:colOff>514350</xdr:colOff>
      <xdr:row>4</xdr:row>
      <xdr:rowOff>19050</xdr:rowOff>
    </xdr:from>
    <xdr:to>
      <xdr:col>36</xdr:col>
      <xdr:colOff>551074</xdr:colOff>
      <xdr:row>37</xdr:row>
      <xdr:rowOff>123169</xdr:rowOff>
    </xdr:to>
    <xdr:pic>
      <xdr:nvPicPr>
        <xdr:cNvPr id="3" name="图片 2">
          <a:extLst>
            <a:ext uri="{FF2B5EF4-FFF2-40B4-BE49-F238E27FC236}">
              <a16:creationId xmlns:a16="http://schemas.microsoft.com/office/drawing/2014/main" id="{0A022EE8-514C-0394-01F4-0E9720506590}"/>
            </a:ext>
          </a:extLst>
        </xdr:cNvPr>
        <xdr:cNvPicPr>
          <a:picLocks noChangeAspect="1"/>
        </xdr:cNvPicPr>
      </xdr:nvPicPr>
      <xdr:blipFill>
        <a:blip xmlns:r="http://schemas.openxmlformats.org/officeDocument/2006/relationships" r:embed="rId2"/>
        <a:stretch>
          <a:fillRect/>
        </a:stretch>
      </xdr:blipFill>
      <xdr:spPr>
        <a:xfrm>
          <a:off x="14516100" y="361950"/>
          <a:ext cx="11009524" cy="5247619"/>
        </a:xfrm>
        <a:prstGeom prst="rect">
          <a:avLst/>
        </a:prstGeom>
      </xdr:spPr>
    </xdr:pic>
    <xdr:clientData/>
  </xdr:twoCellAnchor>
  <xdr:twoCellAnchor editAs="oneCell">
    <xdr:from>
      <xdr:col>20</xdr:col>
      <xdr:colOff>390525</xdr:colOff>
      <xdr:row>7</xdr:row>
      <xdr:rowOff>0</xdr:rowOff>
    </xdr:from>
    <xdr:to>
      <xdr:col>36</xdr:col>
      <xdr:colOff>684392</xdr:colOff>
      <xdr:row>39</xdr:row>
      <xdr:rowOff>161262</xdr:rowOff>
    </xdr:to>
    <xdr:pic>
      <xdr:nvPicPr>
        <xdr:cNvPr id="4" name="图片 3">
          <a:extLst>
            <a:ext uri="{FF2B5EF4-FFF2-40B4-BE49-F238E27FC236}">
              <a16:creationId xmlns:a16="http://schemas.microsoft.com/office/drawing/2014/main" id="{765EACAE-98E1-8319-9C37-F0C0BF632137}"/>
            </a:ext>
          </a:extLst>
        </xdr:cNvPr>
        <xdr:cNvPicPr>
          <a:picLocks noChangeAspect="1"/>
        </xdr:cNvPicPr>
      </xdr:nvPicPr>
      <xdr:blipFill>
        <a:blip xmlns:r="http://schemas.openxmlformats.org/officeDocument/2006/relationships" r:embed="rId3"/>
        <a:stretch>
          <a:fillRect/>
        </a:stretch>
      </xdr:blipFill>
      <xdr:spPr>
        <a:xfrm>
          <a:off x="14392275" y="685800"/>
          <a:ext cx="11266667" cy="5304762"/>
        </a:xfrm>
        <a:prstGeom prst="rect">
          <a:avLst/>
        </a:prstGeom>
      </xdr:spPr>
    </xdr:pic>
    <xdr:clientData/>
  </xdr:twoCellAnchor>
  <xdr:twoCellAnchor editAs="oneCell">
    <xdr:from>
      <xdr:col>20</xdr:col>
      <xdr:colOff>504825</xdr:colOff>
      <xdr:row>11</xdr:row>
      <xdr:rowOff>152400</xdr:rowOff>
    </xdr:from>
    <xdr:to>
      <xdr:col>36</xdr:col>
      <xdr:colOff>655834</xdr:colOff>
      <xdr:row>40</xdr:row>
      <xdr:rowOff>132731</xdr:rowOff>
    </xdr:to>
    <xdr:pic>
      <xdr:nvPicPr>
        <xdr:cNvPr id="5" name="图片 4">
          <a:extLst>
            <a:ext uri="{FF2B5EF4-FFF2-40B4-BE49-F238E27FC236}">
              <a16:creationId xmlns:a16="http://schemas.microsoft.com/office/drawing/2014/main" id="{70DDFB07-63C8-CB09-41B7-C204F624A563}"/>
            </a:ext>
          </a:extLst>
        </xdr:cNvPr>
        <xdr:cNvPicPr>
          <a:picLocks noChangeAspect="1"/>
        </xdr:cNvPicPr>
      </xdr:nvPicPr>
      <xdr:blipFill>
        <a:blip xmlns:r="http://schemas.openxmlformats.org/officeDocument/2006/relationships" r:embed="rId4"/>
        <a:stretch>
          <a:fillRect/>
        </a:stretch>
      </xdr:blipFill>
      <xdr:spPr>
        <a:xfrm>
          <a:off x="14506575" y="1181100"/>
          <a:ext cx="11123809" cy="4952381"/>
        </a:xfrm>
        <a:prstGeom prst="rect">
          <a:avLst/>
        </a:prstGeom>
      </xdr:spPr>
    </xdr:pic>
    <xdr:clientData/>
  </xdr:twoCellAnchor>
  <xdr:twoCellAnchor editAs="oneCell">
    <xdr:from>
      <xdr:col>20</xdr:col>
      <xdr:colOff>371475</xdr:colOff>
      <xdr:row>13</xdr:row>
      <xdr:rowOff>114300</xdr:rowOff>
    </xdr:from>
    <xdr:to>
      <xdr:col>36</xdr:col>
      <xdr:colOff>532008</xdr:colOff>
      <xdr:row>41</xdr:row>
      <xdr:rowOff>47033</xdr:rowOff>
    </xdr:to>
    <xdr:pic>
      <xdr:nvPicPr>
        <xdr:cNvPr id="6" name="图片 5">
          <a:extLst>
            <a:ext uri="{FF2B5EF4-FFF2-40B4-BE49-F238E27FC236}">
              <a16:creationId xmlns:a16="http://schemas.microsoft.com/office/drawing/2014/main" id="{D6070BA6-5646-8ED2-A866-F3E5EF4E60AA}"/>
            </a:ext>
          </a:extLst>
        </xdr:cNvPr>
        <xdr:cNvPicPr>
          <a:picLocks noChangeAspect="1"/>
        </xdr:cNvPicPr>
      </xdr:nvPicPr>
      <xdr:blipFill>
        <a:blip xmlns:r="http://schemas.openxmlformats.org/officeDocument/2006/relationships" r:embed="rId5"/>
        <a:stretch>
          <a:fillRect/>
        </a:stretch>
      </xdr:blipFill>
      <xdr:spPr>
        <a:xfrm>
          <a:off x="14373225" y="1485900"/>
          <a:ext cx="11133333" cy="4733333"/>
        </a:xfrm>
        <a:prstGeom prst="rect">
          <a:avLst/>
        </a:prstGeom>
      </xdr:spPr>
    </xdr:pic>
    <xdr:clientData/>
  </xdr:twoCellAnchor>
  <xdr:twoCellAnchor editAs="oneCell">
    <xdr:from>
      <xdr:col>20</xdr:col>
      <xdr:colOff>561975</xdr:colOff>
      <xdr:row>16</xdr:row>
      <xdr:rowOff>161925</xdr:rowOff>
    </xdr:from>
    <xdr:to>
      <xdr:col>37</xdr:col>
      <xdr:colOff>46232</xdr:colOff>
      <xdr:row>44</xdr:row>
      <xdr:rowOff>123230</xdr:rowOff>
    </xdr:to>
    <xdr:pic>
      <xdr:nvPicPr>
        <xdr:cNvPr id="7" name="图片 6">
          <a:extLst>
            <a:ext uri="{FF2B5EF4-FFF2-40B4-BE49-F238E27FC236}">
              <a16:creationId xmlns:a16="http://schemas.microsoft.com/office/drawing/2014/main" id="{2E51CEC5-5965-89B8-6F53-B0261F32F32D}"/>
            </a:ext>
          </a:extLst>
        </xdr:cNvPr>
        <xdr:cNvPicPr>
          <a:picLocks noChangeAspect="1"/>
        </xdr:cNvPicPr>
      </xdr:nvPicPr>
      <xdr:blipFill>
        <a:blip xmlns:r="http://schemas.openxmlformats.org/officeDocument/2006/relationships" r:embed="rId6"/>
        <a:stretch>
          <a:fillRect/>
        </a:stretch>
      </xdr:blipFill>
      <xdr:spPr>
        <a:xfrm>
          <a:off x="14563725" y="2219325"/>
          <a:ext cx="11142857" cy="4761905"/>
        </a:xfrm>
        <a:prstGeom prst="rect">
          <a:avLst/>
        </a:prstGeom>
      </xdr:spPr>
    </xdr:pic>
    <xdr:clientData/>
  </xdr:twoCellAnchor>
  <xdr:twoCellAnchor editAs="oneCell">
    <xdr:from>
      <xdr:col>20</xdr:col>
      <xdr:colOff>647700</xdr:colOff>
      <xdr:row>21</xdr:row>
      <xdr:rowOff>57150</xdr:rowOff>
    </xdr:from>
    <xdr:to>
      <xdr:col>37</xdr:col>
      <xdr:colOff>8147</xdr:colOff>
      <xdr:row>49</xdr:row>
      <xdr:rowOff>85121</xdr:rowOff>
    </xdr:to>
    <xdr:pic>
      <xdr:nvPicPr>
        <xdr:cNvPr id="8" name="图片 7">
          <a:extLst>
            <a:ext uri="{FF2B5EF4-FFF2-40B4-BE49-F238E27FC236}">
              <a16:creationId xmlns:a16="http://schemas.microsoft.com/office/drawing/2014/main" id="{102A4D2D-4070-15E0-F91A-EA57F676020A}"/>
            </a:ext>
          </a:extLst>
        </xdr:cNvPr>
        <xdr:cNvPicPr>
          <a:picLocks noChangeAspect="1"/>
        </xdr:cNvPicPr>
      </xdr:nvPicPr>
      <xdr:blipFill>
        <a:blip xmlns:r="http://schemas.openxmlformats.org/officeDocument/2006/relationships" r:embed="rId7"/>
        <a:stretch>
          <a:fillRect/>
        </a:stretch>
      </xdr:blipFill>
      <xdr:spPr>
        <a:xfrm>
          <a:off x="14649450" y="2971800"/>
          <a:ext cx="11019047" cy="4828571"/>
        </a:xfrm>
        <a:prstGeom prst="rect">
          <a:avLst/>
        </a:prstGeom>
      </xdr:spPr>
    </xdr:pic>
    <xdr:clientData/>
  </xdr:twoCellAnchor>
  <xdr:twoCellAnchor editAs="oneCell">
    <xdr:from>
      <xdr:col>20</xdr:col>
      <xdr:colOff>666750</xdr:colOff>
      <xdr:row>25</xdr:row>
      <xdr:rowOff>66675</xdr:rowOff>
    </xdr:from>
    <xdr:to>
      <xdr:col>33</xdr:col>
      <xdr:colOff>237064</xdr:colOff>
      <xdr:row>37</xdr:row>
      <xdr:rowOff>104513</xdr:rowOff>
    </xdr:to>
    <xdr:pic>
      <xdr:nvPicPr>
        <xdr:cNvPr id="9" name="图片 8">
          <a:extLst>
            <a:ext uri="{FF2B5EF4-FFF2-40B4-BE49-F238E27FC236}">
              <a16:creationId xmlns:a16="http://schemas.microsoft.com/office/drawing/2014/main" id="{571CBB27-9D7D-3BE7-AFDC-AFABD57F112B}"/>
            </a:ext>
          </a:extLst>
        </xdr:cNvPr>
        <xdr:cNvPicPr>
          <a:picLocks noChangeAspect="1"/>
        </xdr:cNvPicPr>
      </xdr:nvPicPr>
      <xdr:blipFill>
        <a:blip xmlns:r="http://schemas.openxmlformats.org/officeDocument/2006/relationships" r:embed="rId8"/>
        <a:stretch>
          <a:fillRect/>
        </a:stretch>
      </xdr:blipFill>
      <xdr:spPr>
        <a:xfrm>
          <a:off x="14668500" y="3667125"/>
          <a:ext cx="8485714" cy="2095238"/>
        </a:xfrm>
        <a:prstGeom prst="rect">
          <a:avLst/>
        </a:prstGeom>
      </xdr:spPr>
    </xdr:pic>
    <xdr:clientData/>
  </xdr:twoCellAnchor>
  <xdr:twoCellAnchor editAs="oneCell">
    <xdr:from>
      <xdr:col>20</xdr:col>
      <xdr:colOff>552450</xdr:colOff>
      <xdr:row>35</xdr:row>
      <xdr:rowOff>9525</xdr:rowOff>
    </xdr:from>
    <xdr:to>
      <xdr:col>33</xdr:col>
      <xdr:colOff>341812</xdr:colOff>
      <xdr:row>45</xdr:row>
      <xdr:rowOff>75977</xdr:rowOff>
    </xdr:to>
    <xdr:pic>
      <xdr:nvPicPr>
        <xdr:cNvPr id="10" name="图片 9">
          <a:extLst>
            <a:ext uri="{FF2B5EF4-FFF2-40B4-BE49-F238E27FC236}">
              <a16:creationId xmlns:a16="http://schemas.microsoft.com/office/drawing/2014/main" id="{BEC26BB4-AC84-F996-4BDC-617B1B8C8407}"/>
            </a:ext>
          </a:extLst>
        </xdr:cNvPr>
        <xdr:cNvPicPr>
          <a:picLocks noChangeAspect="1"/>
        </xdr:cNvPicPr>
      </xdr:nvPicPr>
      <xdr:blipFill>
        <a:blip xmlns:r="http://schemas.openxmlformats.org/officeDocument/2006/relationships" r:embed="rId9"/>
        <a:stretch>
          <a:fillRect/>
        </a:stretch>
      </xdr:blipFill>
      <xdr:spPr>
        <a:xfrm>
          <a:off x="14554200" y="5324475"/>
          <a:ext cx="8704762" cy="1780952"/>
        </a:xfrm>
        <a:prstGeom prst="rect">
          <a:avLst/>
        </a:prstGeom>
      </xdr:spPr>
    </xdr:pic>
    <xdr:clientData/>
  </xdr:twoCellAnchor>
  <xdr:twoCellAnchor editAs="oneCell">
    <xdr:from>
      <xdr:col>20</xdr:col>
      <xdr:colOff>485775</xdr:colOff>
      <xdr:row>43</xdr:row>
      <xdr:rowOff>142875</xdr:rowOff>
    </xdr:from>
    <xdr:to>
      <xdr:col>32</xdr:col>
      <xdr:colOff>475223</xdr:colOff>
      <xdr:row>53</xdr:row>
      <xdr:rowOff>47423</xdr:rowOff>
    </xdr:to>
    <xdr:pic>
      <xdr:nvPicPr>
        <xdr:cNvPr id="11" name="图片 10">
          <a:extLst>
            <a:ext uri="{FF2B5EF4-FFF2-40B4-BE49-F238E27FC236}">
              <a16:creationId xmlns:a16="http://schemas.microsoft.com/office/drawing/2014/main" id="{FA2F428A-CBC5-2825-5450-956479621001}"/>
            </a:ext>
          </a:extLst>
        </xdr:cNvPr>
        <xdr:cNvPicPr>
          <a:picLocks noChangeAspect="1"/>
        </xdr:cNvPicPr>
      </xdr:nvPicPr>
      <xdr:blipFill>
        <a:blip xmlns:r="http://schemas.openxmlformats.org/officeDocument/2006/relationships" r:embed="rId10"/>
        <a:stretch>
          <a:fillRect/>
        </a:stretch>
      </xdr:blipFill>
      <xdr:spPr>
        <a:xfrm>
          <a:off x="14487525" y="6829425"/>
          <a:ext cx="8219048" cy="1619048"/>
        </a:xfrm>
        <a:prstGeom prst="rect">
          <a:avLst/>
        </a:prstGeom>
      </xdr:spPr>
    </xdr:pic>
    <xdr:clientData/>
  </xdr:twoCellAnchor>
  <xdr:twoCellAnchor editAs="oneCell">
    <xdr:from>
      <xdr:col>20</xdr:col>
      <xdr:colOff>504825</xdr:colOff>
      <xdr:row>51</xdr:row>
      <xdr:rowOff>142875</xdr:rowOff>
    </xdr:from>
    <xdr:to>
      <xdr:col>33</xdr:col>
      <xdr:colOff>560853</xdr:colOff>
      <xdr:row>63</xdr:row>
      <xdr:rowOff>56904</xdr:rowOff>
    </xdr:to>
    <xdr:pic>
      <xdr:nvPicPr>
        <xdr:cNvPr id="12" name="图片 11">
          <a:extLst>
            <a:ext uri="{FF2B5EF4-FFF2-40B4-BE49-F238E27FC236}">
              <a16:creationId xmlns:a16="http://schemas.microsoft.com/office/drawing/2014/main" id="{9EE31248-A201-F064-7D05-998C7D0DAC16}"/>
            </a:ext>
          </a:extLst>
        </xdr:cNvPr>
        <xdr:cNvPicPr>
          <a:picLocks noChangeAspect="1"/>
        </xdr:cNvPicPr>
      </xdr:nvPicPr>
      <xdr:blipFill>
        <a:blip xmlns:r="http://schemas.openxmlformats.org/officeDocument/2006/relationships" r:embed="rId11"/>
        <a:stretch>
          <a:fillRect/>
        </a:stretch>
      </xdr:blipFill>
      <xdr:spPr>
        <a:xfrm>
          <a:off x="14506575" y="8201025"/>
          <a:ext cx="8971428" cy="1971429"/>
        </a:xfrm>
        <a:prstGeom prst="rect">
          <a:avLst/>
        </a:prstGeom>
      </xdr:spPr>
    </xdr:pic>
    <xdr:clientData/>
  </xdr:twoCellAnchor>
  <xdr:twoCellAnchor editAs="oneCell">
    <xdr:from>
      <xdr:col>20</xdr:col>
      <xdr:colOff>457200</xdr:colOff>
      <xdr:row>57</xdr:row>
      <xdr:rowOff>57150</xdr:rowOff>
    </xdr:from>
    <xdr:to>
      <xdr:col>32</xdr:col>
      <xdr:colOff>522838</xdr:colOff>
      <xdr:row>69</xdr:row>
      <xdr:rowOff>133083</xdr:rowOff>
    </xdr:to>
    <xdr:pic>
      <xdr:nvPicPr>
        <xdr:cNvPr id="13" name="图片 12">
          <a:extLst>
            <a:ext uri="{FF2B5EF4-FFF2-40B4-BE49-F238E27FC236}">
              <a16:creationId xmlns:a16="http://schemas.microsoft.com/office/drawing/2014/main" id="{A7DB7C6F-7FBF-CEFD-9FB3-61BD3951E751}"/>
            </a:ext>
          </a:extLst>
        </xdr:cNvPr>
        <xdr:cNvPicPr>
          <a:picLocks noChangeAspect="1"/>
        </xdr:cNvPicPr>
      </xdr:nvPicPr>
      <xdr:blipFill>
        <a:blip xmlns:r="http://schemas.openxmlformats.org/officeDocument/2006/relationships" r:embed="rId12"/>
        <a:stretch>
          <a:fillRect/>
        </a:stretch>
      </xdr:blipFill>
      <xdr:spPr>
        <a:xfrm>
          <a:off x="14458950" y="9315450"/>
          <a:ext cx="8295238" cy="2133333"/>
        </a:xfrm>
        <a:prstGeom prst="rect">
          <a:avLst/>
        </a:prstGeom>
      </xdr:spPr>
    </xdr:pic>
    <xdr:clientData/>
  </xdr:twoCellAnchor>
  <xdr:twoCellAnchor editAs="oneCell">
    <xdr:from>
      <xdr:col>20</xdr:col>
      <xdr:colOff>619125</xdr:colOff>
      <xdr:row>64</xdr:row>
      <xdr:rowOff>104775</xdr:rowOff>
    </xdr:from>
    <xdr:to>
      <xdr:col>32</xdr:col>
      <xdr:colOff>570477</xdr:colOff>
      <xdr:row>77</xdr:row>
      <xdr:rowOff>75925</xdr:rowOff>
    </xdr:to>
    <xdr:pic>
      <xdr:nvPicPr>
        <xdr:cNvPr id="15" name="图片 14">
          <a:extLst>
            <a:ext uri="{FF2B5EF4-FFF2-40B4-BE49-F238E27FC236}">
              <a16:creationId xmlns:a16="http://schemas.microsoft.com/office/drawing/2014/main" id="{EC47FE0C-5B1E-9218-5EB9-BEF19F083D1E}"/>
            </a:ext>
          </a:extLst>
        </xdr:cNvPr>
        <xdr:cNvPicPr>
          <a:picLocks noChangeAspect="1"/>
        </xdr:cNvPicPr>
      </xdr:nvPicPr>
      <xdr:blipFill>
        <a:blip xmlns:r="http://schemas.openxmlformats.org/officeDocument/2006/relationships" r:embed="rId13"/>
        <a:stretch>
          <a:fillRect/>
        </a:stretch>
      </xdr:blipFill>
      <xdr:spPr>
        <a:xfrm>
          <a:off x="14620875" y="10563225"/>
          <a:ext cx="8180952" cy="2200000"/>
        </a:xfrm>
        <a:prstGeom prst="rect">
          <a:avLst/>
        </a:prstGeom>
      </xdr:spPr>
    </xdr:pic>
    <xdr:clientData/>
  </xdr:twoCellAnchor>
  <xdr:twoCellAnchor editAs="oneCell">
    <xdr:from>
      <xdr:col>20</xdr:col>
      <xdr:colOff>609600</xdr:colOff>
      <xdr:row>74</xdr:row>
      <xdr:rowOff>38100</xdr:rowOff>
    </xdr:from>
    <xdr:to>
      <xdr:col>33</xdr:col>
      <xdr:colOff>351343</xdr:colOff>
      <xdr:row>86</xdr:row>
      <xdr:rowOff>28319</xdr:rowOff>
    </xdr:to>
    <xdr:pic>
      <xdr:nvPicPr>
        <xdr:cNvPr id="16" name="图片 15">
          <a:extLst>
            <a:ext uri="{FF2B5EF4-FFF2-40B4-BE49-F238E27FC236}">
              <a16:creationId xmlns:a16="http://schemas.microsoft.com/office/drawing/2014/main" id="{3713D177-3961-2B81-BE45-C9733E7DFC28}"/>
            </a:ext>
          </a:extLst>
        </xdr:cNvPr>
        <xdr:cNvPicPr>
          <a:picLocks noChangeAspect="1"/>
        </xdr:cNvPicPr>
      </xdr:nvPicPr>
      <xdr:blipFill>
        <a:blip xmlns:r="http://schemas.openxmlformats.org/officeDocument/2006/relationships" r:embed="rId14"/>
        <a:stretch>
          <a:fillRect/>
        </a:stretch>
      </xdr:blipFill>
      <xdr:spPr>
        <a:xfrm>
          <a:off x="14611350" y="12211050"/>
          <a:ext cx="8657143" cy="2047619"/>
        </a:xfrm>
        <a:prstGeom prst="rect">
          <a:avLst/>
        </a:prstGeom>
      </xdr:spPr>
    </xdr:pic>
    <xdr:clientData/>
  </xdr:twoCellAnchor>
  <xdr:twoCellAnchor editAs="oneCell">
    <xdr:from>
      <xdr:col>20</xdr:col>
      <xdr:colOff>561975</xdr:colOff>
      <xdr:row>82</xdr:row>
      <xdr:rowOff>142875</xdr:rowOff>
    </xdr:from>
    <xdr:to>
      <xdr:col>33</xdr:col>
      <xdr:colOff>484670</xdr:colOff>
      <xdr:row>93</xdr:row>
      <xdr:rowOff>152163</xdr:rowOff>
    </xdr:to>
    <xdr:pic>
      <xdr:nvPicPr>
        <xdr:cNvPr id="17" name="图片 16">
          <a:extLst>
            <a:ext uri="{FF2B5EF4-FFF2-40B4-BE49-F238E27FC236}">
              <a16:creationId xmlns:a16="http://schemas.microsoft.com/office/drawing/2014/main" id="{3635D7FF-165A-A6CB-92FC-9C1091EA49BF}"/>
            </a:ext>
          </a:extLst>
        </xdr:cNvPr>
        <xdr:cNvPicPr>
          <a:picLocks noChangeAspect="1"/>
        </xdr:cNvPicPr>
      </xdr:nvPicPr>
      <xdr:blipFill>
        <a:blip xmlns:r="http://schemas.openxmlformats.org/officeDocument/2006/relationships" r:embed="rId15"/>
        <a:stretch>
          <a:fillRect/>
        </a:stretch>
      </xdr:blipFill>
      <xdr:spPr>
        <a:xfrm>
          <a:off x="14563725" y="13687425"/>
          <a:ext cx="8838095" cy="1895238"/>
        </a:xfrm>
        <a:prstGeom prst="rect">
          <a:avLst/>
        </a:prstGeom>
      </xdr:spPr>
    </xdr:pic>
    <xdr:clientData/>
  </xdr:twoCellAnchor>
  <xdr:twoCellAnchor editAs="oneCell">
    <xdr:from>
      <xdr:col>21</xdr:col>
      <xdr:colOff>114300</xdr:colOff>
      <xdr:row>89</xdr:row>
      <xdr:rowOff>161925</xdr:rowOff>
    </xdr:from>
    <xdr:to>
      <xdr:col>33</xdr:col>
      <xdr:colOff>360890</xdr:colOff>
      <xdr:row>102</xdr:row>
      <xdr:rowOff>133075</xdr:rowOff>
    </xdr:to>
    <xdr:pic>
      <xdr:nvPicPr>
        <xdr:cNvPr id="18" name="图片 17">
          <a:extLst>
            <a:ext uri="{FF2B5EF4-FFF2-40B4-BE49-F238E27FC236}">
              <a16:creationId xmlns:a16="http://schemas.microsoft.com/office/drawing/2014/main" id="{0042BF11-A917-382A-D024-71996290BE6C}"/>
            </a:ext>
          </a:extLst>
        </xdr:cNvPr>
        <xdr:cNvPicPr>
          <a:picLocks noChangeAspect="1"/>
        </xdr:cNvPicPr>
      </xdr:nvPicPr>
      <xdr:blipFill>
        <a:blip xmlns:r="http://schemas.openxmlformats.org/officeDocument/2006/relationships" r:embed="rId16"/>
        <a:stretch>
          <a:fillRect/>
        </a:stretch>
      </xdr:blipFill>
      <xdr:spPr>
        <a:xfrm>
          <a:off x="14801850" y="14906625"/>
          <a:ext cx="8476190" cy="2200000"/>
        </a:xfrm>
        <a:prstGeom prst="rect">
          <a:avLst/>
        </a:prstGeom>
      </xdr:spPr>
    </xdr:pic>
    <xdr:clientData/>
  </xdr:twoCellAnchor>
  <xdr:twoCellAnchor editAs="oneCell">
    <xdr:from>
      <xdr:col>20</xdr:col>
      <xdr:colOff>666750</xdr:colOff>
      <xdr:row>99</xdr:row>
      <xdr:rowOff>114300</xdr:rowOff>
    </xdr:from>
    <xdr:to>
      <xdr:col>33</xdr:col>
      <xdr:colOff>637064</xdr:colOff>
      <xdr:row>111</xdr:row>
      <xdr:rowOff>142614</xdr:rowOff>
    </xdr:to>
    <xdr:pic>
      <xdr:nvPicPr>
        <xdr:cNvPr id="19" name="图片 18">
          <a:extLst>
            <a:ext uri="{FF2B5EF4-FFF2-40B4-BE49-F238E27FC236}">
              <a16:creationId xmlns:a16="http://schemas.microsoft.com/office/drawing/2014/main" id="{9C74C3A1-0012-3A1C-A1CE-B5A0BA131409}"/>
            </a:ext>
          </a:extLst>
        </xdr:cNvPr>
        <xdr:cNvPicPr>
          <a:picLocks noChangeAspect="1"/>
        </xdr:cNvPicPr>
      </xdr:nvPicPr>
      <xdr:blipFill>
        <a:blip xmlns:r="http://schemas.openxmlformats.org/officeDocument/2006/relationships" r:embed="rId17"/>
        <a:stretch>
          <a:fillRect/>
        </a:stretch>
      </xdr:blipFill>
      <xdr:spPr>
        <a:xfrm>
          <a:off x="14668500" y="16573500"/>
          <a:ext cx="8885714" cy="2085714"/>
        </a:xfrm>
        <a:prstGeom prst="rect">
          <a:avLst/>
        </a:prstGeom>
      </xdr:spPr>
    </xdr:pic>
    <xdr:clientData/>
  </xdr:twoCellAnchor>
  <xdr:twoCellAnchor editAs="oneCell">
    <xdr:from>
      <xdr:col>20</xdr:col>
      <xdr:colOff>657225</xdr:colOff>
      <xdr:row>107</xdr:row>
      <xdr:rowOff>152400</xdr:rowOff>
    </xdr:from>
    <xdr:to>
      <xdr:col>33</xdr:col>
      <xdr:colOff>665634</xdr:colOff>
      <xdr:row>117</xdr:row>
      <xdr:rowOff>95043</xdr:rowOff>
    </xdr:to>
    <xdr:pic>
      <xdr:nvPicPr>
        <xdr:cNvPr id="20" name="图片 19">
          <a:extLst>
            <a:ext uri="{FF2B5EF4-FFF2-40B4-BE49-F238E27FC236}">
              <a16:creationId xmlns:a16="http://schemas.microsoft.com/office/drawing/2014/main" id="{D67254D3-FC65-91CB-0344-56FC8986F9D9}"/>
            </a:ext>
          </a:extLst>
        </xdr:cNvPr>
        <xdr:cNvPicPr>
          <a:picLocks noChangeAspect="1"/>
        </xdr:cNvPicPr>
      </xdr:nvPicPr>
      <xdr:blipFill>
        <a:blip xmlns:r="http://schemas.openxmlformats.org/officeDocument/2006/relationships" r:embed="rId18"/>
        <a:stretch>
          <a:fillRect/>
        </a:stretch>
      </xdr:blipFill>
      <xdr:spPr>
        <a:xfrm>
          <a:off x="14658975" y="17983200"/>
          <a:ext cx="8923809" cy="1657143"/>
        </a:xfrm>
        <a:prstGeom prst="rect">
          <a:avLst/>
        </a:prstGeom>
      </xdr:spPr>
    </xdr:pic>
    <xdr:clientData/>
  </xdr:twoCellAnchor>
  <xdr:twoCellAnchor editAs="oneCell">
    <xdr:from>
      <xdr:col>21</xdr:col>
      <xdr:colOff>66675</xdr:colOff>
      <xdr:row>117</xdr:row>
      <xdr:rowOff>28575</xdr:rowOff>
    </xdr:from>
    <xdr:to>
      <xdr:col>33</xdr:col>
      <xdr:colOff>256123</xdr:colOff>
      <xdr:row>125</xdr:row>
      <xdr:rowOff>152213</xdr:rowOff>
    </xdr:to>
    <xdr:pic>
      <xdr:nvPicPr>
        <xdr:cNvPr id="22" name="图片 21">
          <a:extLst>
            <a:ext uri="{FF2B5EF4-FFF2-40B4-BE49-F238E27FC236}">
              <a16:creationId xmlns:a16="http://schemas.microsoft.com/office/drawing/2014/main" id="{EF4555FB-7A1C-4A82-B35D-DB8258749E45}"/>
            </a:ext>
          </a:extLst>
        </xdr:cNvPr>
        <xdr:cNvPicPr>
          <a:picLocks noChangeAspect="1"/>
        </xdr:cNvPicPr>
      </xdr:nvPicPr>
      <xdr:blipFill>
        <a:blip xmlns:r="http://schemas.openxmlformats.org/officeDocument/2006/relationships" r:embed="rId19"/>
        <a:stretch>
          <a:fillRect/>
        </a:stretch>
      </xdr:blipFill>
      <xdr:spPr>
        <a:xfrm>
          <a:off x="14754225" y="19745325"/>
          <a:ext cx="8419048" cy="1495238"/>
        </a:xfrm>
        <a:prstGeom prst="rect">
          <a:avLst/>
        </a:prstGeom>
      </xdr:spPr>
    </xdr:pic>
    <xdr:clientData/>
  </xdr:twoCellAnchor>
  <xdr:twoCellAnchor editAs="oneCell">
    <xdr:from>
      <xdr:col>16</xdr:col>
      <xdr:colOff>180974</xdr:colOff>
      <xdr:row>17</xdr:row>
      <xdr:rowOff>38100</xdr:rowOff>
    </xdr:from>
    <xdr:to>
      <xdr:col>30</xdr:col>
      <xdr:colOff>264935</xdr:colOff>
      <xdr:row>57</xdr:row>
      <xdr:rowOff>133549</xdr:rowOff>
    </xdr:to>
    <xdr:pic>
      <xdr:nvPicPr>
        <xdr:cNvPr id="23" name="图片 22">
          <a:extLst>
            <a:ext uri="{FF2B5EF4-FFF2-40B4-BE49-F238E27FC236}">
              <a16:creationId xmlns:a16="http://schemas.microsoft.com/office/drawing/2014/main" id="{4F16E279-28B3-7B96-5F0F-FC9AD1B71319}"/>
            </a:ext>
          </a:extLst>
        </xdr:cNvPr>
        <xdr:cNvPicPr>
          <a:picLocks noChangeAspect="1"/>
        </xdr:cNvPicPr>
      </xdr:nvPicPr>
      <xdr:blipFill>
        <a:blip xmlns:r="http://schemas.openxmlformats.org/officeDocument/2006/relationships" r:embed="rId20"/>
        <a:stretch>
          <a:fillRect/>
        </a:stretch>
      </xdr:blipFill>
      <xdr:spPr>
        <a:xfrm>
          <a:off x="6505574" y="2438400"/>
          <a:ext cx="9685161" cy="6953449"/>
        </a:xfrm>
        <a:prstGeom prst="rect">
          <a:avLst/>
        </a:prstGeom>
      </xdr:spPr>
    </xdr:pic>
    <xdr:clientData/>
  </xdr:twoCellAnchor>
  <xdr:twoCellAnchor editAs="oneCell">
    <xdr:from>
      <xdr:col>21</xdr:col>
      <xdr:colOff>152400</xdr:colOff>
      <xdr:row>126</xdr:row>
      <xdr:rowOff>47625</xdr:rowOff>
    </xdr:from>
    <xdr:to>
      <xdr:col>37</xdr:col>
      <xdr:colOff>293886</xdr:colOff>
      <xdr:row>155</xdr:row>
      <xdr:rowOff>66051</xdr:rowOff>
    </xdr:to>
    <xdr:pic>
      <xdr:nvPicPr>
        <xdr:cNvPr id="14" name="图片 13">
          <a:extLst>
            <a:ext uri="{FF2B5EF4-FFF2-40B4-BE49-F238E27FC236}">
              <a16:creationId xmlns:a16="http://schemas.microsoft.com/office/drawing/2014/main" id="{12715BF4-8927-902C-F3B2-8DA7B374FF56}"/>
            </a:ext>
          </a:extLst>
        </xdr:cNvPr>
        <xdr:cNvPicPr>
          <a:picLocks noChangeAspect="1"/>
        </xdr:cNvPicPr>
      </xdr:nvPicPr>
      <xdr:blipFill>
        <a:blip xmlns:r="http://schemas.openxmlformats.org/officeDocument/2006/relationships" r:embed="rId21"/>
        <a:stretch>
          <a:fillRect/>
        </a:stretch>
      </xdr:blipFill>
      <xdr:spPr>
        <a:xfrm>
          <a:off x="14839950" y="21478875"/>
          <a:ext cx="11114286" cy="4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409575</xdr:colOff>
      <xdr:row>2</xdr:row>
      <xdr:rowOff>38100</xdr:rowOff>
    </xdr:from>
    <xdr:to>
      <xdr:col>40</xdr:col>
      <xdr:colOff>85725</xdr:colOff>
      <xdr:row>93</xdr:row>
      <xdr:rowOff>60863</xdr:rowOff>
    </xdr:to>
    <xdr:pic>
      <xdr:nvPicPr>
        <xdr:cNvPr id="2" name="图片 1">
          <a:extLst>
            <a:ext uri="{FF2B5EF4-FFF2-40B4-BE49-F238E27FC236}">
              <a16:creationId xmlns:a16="http://schemas.microsoft.com/office/drawing/2014/main" id="{C4BBD3A0-4D7C-2B17-D01E-C1C9BD6F1975}"/>
            </a:ext>
          </a:extLst>
        </xdr:cNvPr>
        <xdr:cNvPicPr>
          <a:picLocks noChangeAspect="1"/>
        </xdr:cNvPicPr>
      </xdr:nvPicPr>
      <xdr:blipFill>
        <a:blip xmlns:r="http://schemas.openxmlformats.org/officeDocument/2006/relationships" r:embed="rId1"/>
        <a:stretch>
          <a:fillRect/>
        </a:stretch>
      </xdr:blipFill>
      <xdr:spPr>
        <a:xfrm>
          <a:off x="20612100" y="381000"/>
          <a:ext cx="7219950" cy="15624713"/>
        </a:xfrm>
        <a:prstGeom prst="rect">
          <a:avLst/>
        </a:prstGeom>
      </xdr:spPr>
    </xdr:pic>
    <xdr:clientData/>
  </xdr:twoCellAnchor>
  <xdr:twoCellAnchor editAs="oneCell">
    <xdr:from>
      <xdr:col>30</xdr:col>
      <xdr:colOff>504825</xdr:colOff>
      <xdr:row>10</xdr:row>
      <xdr:rowOff>76200</xdr:rowOff>
    </xdr:from>
    <xdr:to>
      <xdr:col>35</xdr:col>
      <xdr:colOff>504396</xdr:colOff>
      <xdr:row>64</xdr:row>
      <xdr:rowOff>94090</xdr:rowOff>
    </xdr:to>
    <xdr:pic>
      <xdr:nvPicPr>
        <xdr:cNvPr id="3" name="图片 2">
          <a:extLst>
            <a:ext uri="{FF2B5EF4-FFF2-40B4-BE49-F238E27FC236}">
              <a16:creationId xmlns:a16="http://schemas.microsoft.com/office/drawing/2014/main" id="{095109BC-D014-E657-5CCF-D06ABD492E2D}"/>
            </a:ext>
          </a:extLst>
        </xdr:cNvPr>
        <xdr:cNvPicPr>
          <a:picLocks noChangeAspect="1"/>
        </xdr:cNvPicPr>
      </xdr:nvPicPr>
      <xdr:blipFill>
        <a:blip xmlns:r="http://schemas.openxmlformats.org/officeDocument/2006/relationships" r:embed="rId2"/>
        <a:stretch>
          <a:fillRect/>
        </a:stretch>
      </xdr:blipFill>
      <xdr:spPr>
        <a:xfrm>
          <a:off x="21393150" y="1790700"/>
          <a:ext cx="3428571" cy="9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bj.zu.anjuke.com/fangyuan/7003236722?isauction=1" TargetMode="External"/><Relationship Id="rId13" Type="http://schemas.openxmlformats.org/officeDocument/2006/relationships/hyperlink" Target="https://bj.zu.anjuke.com/fangyuan/3702801585056772?isauction=6&amp;shangquan_id=14583&amp;legoFeeUrl=https%3A%2F%2Flegoclick.58.com%2Fjump%3Ftarget%3DpZwY0ZnlsztdraOWUvYKuadbP1w-uAwbraYzuAu-sHwWn1EVmhuBPiYkrjFbryD1ryE1PHTKnWT1P1nYnjczTED1P1TzrjTQPH9dnjNvP10zTHTKnHTkTHD_nHTKnEDQP1nQPH0OnW0zPj9QTHDKOplFOUA7OplBOev8lpAvsRKjOlXxOCB4OmBgl2AClpAdOJB6Oer2OGa0OeiBTHDKnEDKsHDKTHD3PHmdnWT3nHbLn1m1PWnknj9KP9DKnE7BrHK-mWTvraYLujndsHEknynVrjTduiYdm1nLPAEYPjmdn1EKnH9dPWNznj9QrH9LnjNOn1TzPTDQrjNvPHckrjDOrjnzrjnvnjbvTEDQsjDkTEDKTXye88B8f8BT6XiOBSy8V9DKTEDzEYuKPNELEzYLwWKAsHE1nNnVEbm3PiY1nHPAnHm1E1ELrjnKnHTvsWDzna3QnHm8nWTzTHTKnTDKnikQnE7exEDQnjTdPTDQnjTzn1cLTHNkryn3mHDYsHR6uADVPA7WPadBm1cYsHbzm1whmWEdPHNzPEDKPTDKTHnKnikQnHELsjDYPH91THDKUMR_UTDvuyNvrARbPvn3mWE1PHIW&amp;lego_tid=509c8a14-5ada-4ac4-bc24-92c4fb455525&amp;psid=4302d7bad63a914e39816dbdb2585b8f" TargetMode="External"/><Relationship Id="rId18" Type="http://schemas.openxmlformats.org/officeDocument/2006/relationships/hyperlink" Target="https://bj.zu.anjuke.com/fangyuan/3801523470065676?isauction=1&amp;shangquan_id=5146&amp;psid=7b0c7cf5a562b8225bc1816ca0ff9181" TargetMode="External"/><Relationship Id="rId3" Type="http://schemas.openxmlformats.org/officeDocument/2006/relationships/hyperlink" Target="https://bj.lianjia.com/zufang/BJ1965676706966536192.html" TargetMode="External"/><Relationship Id="rId21" Type="http://schemas.openxmlformats.org/officeDocument/2006/relationships/drawing" Target="../drawings/drawing2.xml"/><Relationship Id="rId7" Type="http://schemas.openxmlformats.org/officeDocument/2006/relationships/hyperlink" Target="https://bj.lianjia.com/zufang/BJ1964675493420597248.html" TargetMode="External"/><Relationship Id="rId12" Type="http://schemas.openxmlformats.org/officeDocument/2006/relationships/hyperlink" Target="https://bj.zu.anjuke.com/fangyuan/6995862861?isauction=2&amp;legoFeeUrl=https%3A%2F%2Flegoclick.58.com%2Fjump%3Ftarget%3DpZwY0ZnlsztdraOWUvYKuadWrH76mhwBuiYOPW7BsHw6mvDVmW9dnBY3myP6m1TzmHPBPvDKn1czPH0knWDYPWbYPHcKTHnLrj9zrjNvrj0QrHmvrjnKnWEvnjTKnWEvnjTKnikQnTDQTHDLn1DdP1TQrH9QnWNKnE7AEzdEEzdKib_VOs8LOJatl2AnOCr7sXykWSyn88yc-SB6Jrh6VEDQTHDKTiYQTEDQrjNvnjTLPjT3n1cQPWDLrHckTHmKXA-6UL7diyElnHTkPHDQnWnQTHDKnhR6PWPhnjnVnhD3mBYYmHDYsH9kuhnVuymLuWRhujPbPv7BTHD3PHmknj0Ynj91PHNQPW9zPHmKnH9dPWTkP1EkrjnvP10dPHcvPTDKnikQnTDKTEDVTEDKTHFjwbDdwjIjsHIAnDmVPjnQEzdawW9dsHnQnYmQPWPjPj03nkDKnTDkTEDQsjDQTgVqTHDknjnvTHDknjDLnWnKnjTOnHKWmHcVP1m3PiYYmHNYsyDvn1EVnHRBPhFWrHKBP1FBTEDYTEDKnTDQsjDQPj0_nW0LnjTKnE78IyQ_TH9LmHRWmWP6nHTYPvELnAD&amp;lego_tid=00910ca2-7685-4a54-a634-15b6bc90b72b" TargetMode="External"/><Relationship Id="rId17" Type="http://schemas.openxmlformats.org/officeDocument/2006/relationships/hyperlink" Target="https://bj.zu.anjuke.com/fangyuan/3802987525235727?isauction=6&amp;shangquan_id=5146&amp;legoFeeUrl=https%3A%2F%2Flegoclick.58.com%2Fjump%3Ftarget%3DpZwY0ZnlsztdraOWUvYKuadhmyF-PWb1uadBmvEOsHEdnANVrANzmzYYnWE3PH-hPAmvuHTKn1cYPHcLnTDKn19knWb3P1NzPHc1PH0zPkDkTHDknTDQsjDkTHDKnH01nHNLrHNzP101PkDdTXy8BXyQ6Xy8C8Xqo8h6VBdEESXMMSpcfSyc-SB6Jrh6VXyl-XhjJrprJrBPbriqWEDQTHDKTiYQTEDQrjNvrjmLnjb1PjnYnHcznWEzTHmKTHDKujbQP1uBrHNVrADYPzYYrHTdsycdnjmVnjw6mW6hrAD1njD3THD3PHm3PW0krHndnWcQrH9dnWbKnH9dPW9vP1TOn1EOP1T1PW9knTDKTEDKTiYKTEDKnbPAEHRDPYnVPYmkwBYYn17jsNFArjNVn1D1wWDvnYnYP191THDkPB3QnWT8nHDvsWckn9DkTHTKTHD_nHDKXLYKnHTkPHEKnHTknWn1nEDzPWNOnjD1nzY3m1whsHEzPHnVmHPhuid6nWTQnhEkmWKWuWNKTHEKTED1THD_nHDYPzkdnHEvTHDKUMR_UTDQnWcYPhc1rH7buhcdrHbQ&amp;lego_tid=26590133-8c4f-4253-a3fe-a2012d0b0cf5&amp;psid=7b0c7cf5a562b8225bc1816ca0ff9181" TargetMode="External"/><Relationship Id="rId2" Type="http://schemas.openxmlformats.org/officeDocument/2006/relationships/hyperlink" Target="https://bj.lianjia.com/zufang/BJ1964661958502252544.html" TargetMode="External"/><Relationship Id="rId16" Type="http://schemas.openxmlformats.org/officeDocument/2006/relationships/hyperlink" Target="https://bj.zu.anjuke.com/fangyuan/3801796144425985?isauction=6&amp;shangquan_id=5146&amp;legoFeeUrl=https%3A%2F%2Flegoclick.58.com%2Fjump%3Ftarget%3DpZwY0ZnlsztdraOWUvYKuadhmyF-PWb1uadBmvEOsHEdnANVrANzmzYYnWE3PH-hPAmvuHTKnWT1PWEQnH91TED1rjTQP1bvnHEYPjcdrH9dTHTKnHTkTHD_nHTKnEDQP1nQPH0OPHcLP1nLTHnKOplFOUA7OplBOev8lpAvsRKjOlXxOCB4OmBgl2AClpAdOUJRlmrCOClClcvEOsvPTHDKnEDKsHDKTHD3PHm3P1n1nHN3PWEYPWD1nHnKP9DKnEDLPAEkPvF-PaY3mymdsHwWnHbVrAcOniYkrjIbmyEvmWD3rHnKnH9dPW9Ln1nQPHbOnjc3PWn1rTDQrjNvrj01n1DdrHmkrHEzPHb1TEDKTEDKsEDKTEDzEYuKPNELEzYLwWKAsHE1nNnVEbm3PiY1nHPAnHm1E1ELrjnKnHTvsWDzna3QnHm8nWTzTHTKnTDKnikQn97exEDQnjTdPTDQnjTzn1nQTH01P1DLuHbYsy7bmvEVPAnkniY3P10vsycYnvEQnW0OuyEkrTDKPTDKTHnKnikQnHELsjNQPjmKnE78IyQ_TyDYuhckrHKWuyPhPWwBPHm&amp;lego_tid=73717e94-adcd-4c01-8776-b43d1279ed08&amp;psid=7b0c7cf5a562b8225bc1816ca0ff9181" TargetMode="External"/><Relationship Id="rId20" Type="http://schemas.openxmlformats.org/officeDocument/2006/relationships/hyperlink" Target="https://bj.lianjia.com/zufang/BJ1939195206637191168.html?nav=0&amp;unique_id=b3fc2d25-c6d4-45a9-ac1e-83eb2ae96ac7zufangrco31c11200433266490901731633917368" TargetMode="External"/><Relationship Id="rId1" Type="http://schemas.openxmlformats.org/officeDocument/2006/relationships/hyperlink" Target="https://bj.lianjia.com/zufang/BJ1960205924119347200.html" TargetMode="External"/><Relationship Id="rId6" Type="http://schemas.openxmlformats.org/officeDocument/2006/relationships/hyperlink" Target="https://bj.lianjia.com/zufang/BJ1959185459955367936.html" TargetMode="External"/><Relationship Id="rId11" Type="http://schemas.openxmlformats.org/officeDocument/2006/relationships/hyperlink" Target="https://bj.zu.anjuke.com/fangyuan/3794451714614287?isauction=2&amp;shangquan_id=6049&amp;legoFeeUrl=https%3A%2F%2Flegoclick.58.com%2Fjump%3Ftarget%3DpZwY0ZnlsztdraOWUvYKuadBnW9vuWDdnzdBn17hsHEvmWnVrHEkPaYOnWT1uyR-rjnQPAnKn1b1PjD1njD1rHnQPWbKTHnLrHEYPHDLnHEvnHEzrj0KnHTYnjTKnHTYnjTKnikQnTDQsjDQPj0_PWTYrEDQP1nQPH0krjmYPjTvTHcKwbnVNDnVENGssXXMMSpcfzLMoufG9cM-BFxCCpWGCUNKnEDQTEDVnEDKnH9dPWbdrjDOnWDOrjmvrjc3rEDvTEDQTHTLnWF6mH0QsyN3m1nVPAEQuiY3uWbOsyEzuHRbrARhmhmLnTDQrjNvrHN3nHb1Pjmdn1E3njbvTHD3PHmOPH9QrHnYn1DLrjNYP1nKTHD_nHTKTEDKsEDKTEDzEYuKPNELEzYLwWKAsHE1nNnVEbm3PiY1nHPAnHm1E1ELrjnKnHTvsWDzna3QnHm8nWTzTHTKnTDKnikQnE7exEDQnjT1P9DQnjTQPWmdTHRBujcYmWcvsH91PAEVPA7-PBY3mW-BsH7hPHcQPAF-P1EkPTDKPTDKTHTKnikQnHELsjmkPjbKnE78IyQ_THKhPW6hm1FBPAnvuhNvrjN&amp;lego_tid=5bd24b26-834d-4ae6-8b9b-1f5214be7404&amp;psid=4419e4dbfbc15cf9eaab80d51d958d77" TargetMode="External"/><Relationship Id="rId5" Type="http://schemas.openxmlformats.org/officeDocument/2006/relationships/hyperlink" Target="https://bj.lianjia.com/zufang/BJ1949038287335194624.html" TargetMode="External"/><Relationship Id="rId15" Type="http://schemas.openxmlformats.org/officeDocument/2006/relationships/hyperlink" Target="https://bj.zu.anjuke.com/fangyuan/3803878149286927?isauction=2&amp;shangquan_id=5146&amp;legoFeeUrl=https%3A%2F%2Flegoclick.58.com%2Fjump%3Ftarget%3DpZwY0ZnlsztdraOWUvYKuadhnWI-PjKBPBd6ujn1sHEkuj0VrAwhPBYvPjNzuyRWPWD3PhcKrHbLnHTdnWcQrHcvrjnKTHn3njn3P19QPjbzrjmOnW0KnH0QnjTKnH0QnjTKnikQnTDQTHDLn1DdP1bdnW0LnHNKn97AEzdEEzdKib_VOlXxOCB4sXpEMrXYC8hUV8ykbXXebSpXMrprJrBPbTDQTHDKTiYQTEDQrjNvrHTQnjNOPHTLPWbdPWDOTHmKTHDKm10kPhRWujcVuynYnaYYPhDLsH91nW0Vnvn3mH-6uHbkPyuBTHD3PHmOnjDkPWTvrH93rHTzPjTKnH9dPWbknHTvnjmOrj9OPjn1rEDKTEDKTiYKTEDKnbPAEHRDPYnVPYmkwBYYn17jsNFArjNVn1D1wWDvnYnYP191THDkPB3QnWT8nHDvsWckn9DkTHTKTHD_nHDKXLYKnHTkn1mKnHTknHmvPkDYPjDLPWDYuaY1myP-sHEkmWNVmycvnaYdnH7buHK6PHEOrAcKTHEKTEDkTHD_nHDYPzkdnHEvTHDKUMR_UTDvP1-Wn10zm17hP10YP1mY&amp;lego_tid=4417614d-3ace-40b5-ab60-511de0a5498b&amp;psid=7b0c7cf5a562b8225bc1816ca0ff9181" TargetMode="External"/><Relationship Id="rId10" Type="http://schemas.openxmlformats.org/officeDocument/2006/relationships/hyperlink" Target="https://bj.zu.anjuke.com/fangyuan/6999142759?isauction=1" TargetMode="External"/><Relationship Id="rId19" Type="http://schemas.openxmlformats.org/officeDocument/2006/relationships/hyperlink" Target="https://bj.zu.anjuke.com/fangyuan/3804127792376838?isauction=1&amp;shangquan_id=6049&amp;psid=e732bc91a3cf326fd825ec18b152ff5d" TargetMode="External"/><Relationship Id="rId4" Type="http://schemas.openxmlformats.org/officeDocument/2006/relationships/hyperlink" Target="https://bj.lianjia.com/zufang/BJ1962494814645649408.html" TargetMode="External"/><Relationship Id="rId9" Type="http://schemas.openxmlformats.org/officeDocument/2006/relationships/hyperlink" Target="https://bj.zu.anjuke.com/gfangyuan/6788637818?isauction=0" TargetMode="External"/><Relationship Id="rId14" Type="http://schemas.openxmlformats.org/officeDocument/2006/relationships/hyperlink" Target="https://bj.zu.anjuke.com/fangyuan/3757157323726850?isauction=6&amp;shangquan_id=6051&amp;legoFeeUrl=https%3A%2F%2Flegoclick.58.com%2Fjump%3Ftarget%3DpZwY0ZnlsztdraOWUvYKuaYvuW7hnjcOraYQPynYsHEQuH9VmhRBnad-uyPBPj0vrHn3uhmKnWT1PH0Ln1mzTED1P1NLnHNLn1c1P1cvrjNkTHTKnHTkTHD_nHTKnEDQP1nQPH0On1bYn1bvTHDKOplFOUA7OplBOev8lpAvsRKjOlXxOCB4OmBgl2AClpAdOJB6Oer2OGa0OeiBTHDKnEDKsHDKTHD3PHm3rjc3Pj0QnjDdPjmYrHmKP9DKnED3rjnOPjFBnaYLP1mYsHw6nWnVmHTYmidWm1PBmHDOmyN3nWmKnH9dPW93nW9YP1DdPWTvPjcdP9DQrjNvrj9zrjELnHmYPjEYPW01TEDQsjDkTEDKTXhxV8yPW8hB99DKTEDzEYuKPNELEzYLwWKAsHE1nNnVEbm3PiY1nHPAnHm1E1ELrjnKnHTvsWDzna3QnHm8nWTzTHTKnTDKnikQnE7exEDQnjTdPTDQnjTzn1cLTHnOuH93nH7hsyRbPWcVPjcYPad6mHNvsH01PvnznW0kPjm1uTDKPTDKTHnKnikQnHELsjmkPHDKnE78IyQ_THTvPy7hPHb3rjI6rADYujD&amp;lego_tid=39e8811f-ed62-4244-aa56-737c2270463d&amp;psid=6d7877738d41cf8a942f77f128a1429e"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2024年12月2日（评估专业人员实地查勘之日）</v>
      </c>
    </row>
    <row r="13" spans="1:2">
      <c r="A13" s="1119" t="s">
        <v>529</v>
      </c>
      <c r="B13" s="1120" t="str">
        <f>'预评函-1'!A18</f>
        <v>本次估价的“房地产价值”是指在正常市场情况下，在价值时点2024年12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447" t="s">
        <v>385</v>
      </c>
      <c r="C54" s="1445" t="s">
        <v>583</v>
      </c>
    </row>
    <row r="55" spans="1:4">
      <c r="A55" s="3286"/>
      <c r="B55" s="1447" t="s">
        <v>386</v>
      </c>
      <c r="C55" s="1445" t="s">
        <v>584</v>
      </c>
    </row>
    <row r="56" spans="1:4">
      <c r="A56" s="3286"/>
      <c r="B56" s="1447" t="s">
        <v>387</v>
      </c>
      <c r="C56" s="1445" t="s">
        <v>588</v>
      </c>
    </row>
    <row r="57" spans="1:4">
      <c r="A57" s="32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87" t="s">
        <v>2580</v>
      </c>
      <c r="J2" s="3287"/>
      <c r="K2" s="3287"/>
      <c r="L2" s="3287"/>
      <c r="M2" s="3287"/>
      <c r="N2" s="3287"/>
      <c r="O2" s="3287"/>
      <c r="P2" s="3287"/>
      <c r="Q2" s="3287"/>
      <c r="R2" s="3287"/>
    </row>
    <row r="3" spans="1:18">
      <c r="A3" s="2762" t="s">
        <v>2501</v>
      </c>
      <c r="B3" s="2763">
        <f>项目基本情况!D3</f>
        <v>45628</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3">
      <c r="A17" s="2762" t="s">
        <v>2517</v>
      </c>
      <c r="B17" s="2770">
        <v>4810</v>
      </c>
      <c r="C17" s="2764"/>
      <c r="D17" s="2760"/>
      <c r="E17" s="2760"/>
      <c r="F17" s="2761"/>
    </row>
    <row r="18" spans="1:13" ht="14.25" thickBot="1">
      <c r="A18" s="2772" t="s">
        <v>2516</v>
      </c>
      <c r="B18" s="2773">
        <f>ROUND(B17*F11/F12,2)</f>
        <v>5541.87</v>
      </c>
      <c r="C18" s="2773">
        <f>ROUND(F11/F12,4)</f>
        <v>1.1521999999999999</v>
      </c>
      <c r="D18" s="2774"/>
      <c r="E18" s="2774"/>
      <c r="F18" s="2775"/>
    </row>
    <row r="19" spans="1:13" ht="14.25" thickBot="1"/>
    <row r="20" spans="1:13" s="2808" customFormat="1" ht="14.25" thickTop="1">
      <c r="A20" s="2805" t="s">
        <v>2519</v>
      </c>
      <c r="B20" s="2806"/>
      <c r="C20" s="2806"/>
      <c r="D20" s="2806"/>
      <c r="E20" s="2806"/>
      <c r="F20" s="2806"/>
      <c r="G20" s="2807"/>
      <c r="I20" s="2809" t="s">
        <v>2564</v>
      </c>
      <c r="J20" s="2809" t="s">
        <v>2569</v>
      </c>
      <c r="K20" s="2809"/>
      <c r="L20" s="2809"/>
      <c r="M20" s="2809"/>
    </row>
    <row r="21" spans="1:13">
      <c r="A21" s="2776"/>
      <c r="B21" s="2777" t="s">
        <v>2520</v>
      </c>
      <c r="C21" s="2777" t="s">
        <v>2521</v>
      </c>
      <c r="D21" s="2777" t="s">
        <v>2522</v>
      </c>
      <c r="E21" s="2777" t="s">
        <v>2523</v>
      </c>
      <c r="F21" s="2777" t="s">
        <v>2524</v>
      </c>
      <c r="G21" s="2778" t="s">
        <v>2525</v>
      </c>
      <c r="I21" s="2799">
        <v>5</v>
      </c>
      <c r="J21" s="2799">
        <v>54.2</v>
      </c>
    </row>
    <row r="22" spans="1:13">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M23" s="2799" t="s">
        <v>2568</v>
      </c>
    </row>
    <row r="24" spans="1:13">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M24" s="2799">
        <v>10</v>
      </c>
    </row>
    <row r="25" spans="1:13">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M25" s="2799">
        <v>8</v>
      </c>
    </row>
    <row r="26" spans="1:13">
      <c r="A26" s="2781"/>
      <c r="B26" s="2782"/>
      <c r="C26" s="2782"/>
      <c r="D26" s="2782"/>
      <c r="E26" s="2782"/>
      <c r="F26" s="2782"/>
      <c r="G26" s="2783"/>
      <c r="I26" s="2799">
        <v>30</v>
      </c>
      <c r="J26" s="2799">
        <v>90.5</v>
      </c>
      <c r="K26" s="2799">
        <f t="shared" si="2"/>
        <v>4.2000000000000028</v>
      </c>
      <c r="L26" s="2799" t="s">
        <v>2571</v>
      </c>
      <c r="M26" s="2799">
        <v>5</v>
      </c>
    </row>
    <row r="27" spans="1:13">
      <c r="A27" s="2781" t="s">
        <v>2530</v>
      </c>
      <c r="B27" s="2782"/>
      <c r="C27" s="2782"/>
      <c r="D27" s="2782"/>
      <c r="E27" s="2782"/>
      <c r="F27" s="2782"/>
      <c r="G27" s="2783"/>
      <c r="I27" s="2799">
        <v>35</v>
      </c>
      <c r="J27" s="2799">
        <v>93.8</v>
      </c>
      <c r="K27" s="2799">
        <f t="shared" si="2"/>
        <v>3.2999999999999972</v>
      </c>
      <c r="L27" s="2799" t="s">
        <v>2572</v>
      </c>
      <c r="M27" s="2799">
        <v>3</v>
      </c>
    </row>
    <row r="28" spans="1:13">
      <c r="A28" s="2781" t="s">
        <v>2531</v>
      </c>
      <c r="B28" s="2782"/>
      <c r="C28" s="2782"/>
      <c r="D28" s="2782"/>
      <c r="E28" s="2782"/>
      <c r="F28" s="2782"/>
      <c r="G28" s="2783"/>
      <c r="I28" s="2799">
        <v>40</v>
      </c>
      <c r="J28" s="2799">
        <v>96.4</v>
      </c>
      <c r="K28" s="2799">
        <f t="shared" si="2"/>
        <v>2.6000000000000085</v>
      </c>
      <c r="L28" s="2799" t="s">
        <v>2573</v>
      </c>
      <c r="M28" s="2799">
        <v>2</v>
      </c>
    </row>
    <row r="29" spans="1:13">
      <c r="A29" s="2781" t="s">
        <v>2532</v>
      </c>
      <c r="B29" s="2782"/>
      <c r="C29" s="2782"/>
      <c r="D29" s="2782"/>
      <c r="E29" s="2782"/>
      <c r="F29" s="2782"/>
      <c r="G29" s="2783"/>
      <c r="I29" s="2799">
        <v>45</v>
      </c>
      <c r="J29" s="2799">
        <v>98.4</v>
      </c>
      <c r="K29" s="2799">
        <f t="shared" si="2"/>
        <v>2</v>
      </c>
    </row>
    <row r="30" spans="1:13">
      <c r="A30" s="2781" t="s">
        <v>2533</v>
      </c>
      <c r="B30" s="2782"/>
      <c r="C30" s="2782"/>
      <c r="D30" s="2782"/>
      <c r="E30" s="2782"/>
      <c r="F30" s="2782"/>
      <c r="G30" s="2783"/>
      <c r="I30" s="2799">
        <v>50</v>
      </c>
      <c r="J30" s="2799">
        <v>100</v>
      </c>
      <c r="K30" s="2799">
        <f t="shared" si="2"/>
        <v>1.5999999999999943</v>
      </c>
    </row>
    <row r="31" spans="1:13">
      <c r="A31" s="2781" t="s">
        <v>2534</v>
      </c>
      <c r="B31" s="2782"/>
      <c r="C31" s="2782"/>
      <c r="D31" s="2782"/>
      <c r="E31" s="2782"/>
      <c r="F31" s="2782"/>
      <c r="G31" s="2783"/>
      <c r="I31" s="2799" t="s">
        <v>2565</v>
      </c>
    </row>
    <row r="32" spans="1:13">
      <c r="A32" s="2781" t="s">
        <v>2535</v>
      </c>
      <c r="B32" s="2782"/>
      <c r="C32" s="2782"/>
      <c r="D32" s="2782"/>
      <c r="E32" s="2782"/>
      <c r="F32" s="2782"/>
      <c r="G32" s="2783"/>
    </row>
    <row r="33" spans="1:13">
      <c r="A33" s="2781" t="s">
        <v>2536</v>
      </c>
      <c r="B33" s="2782"/>
      <c r="C33" s="2782"/>
      <c r="D33" s="2782"/>
      <c r="E33" s="2782"/>
      <c r="F33" s="2782"/>
      <c r="G33" s="2783"/>
      <c r="I33" s="2799" t="s">
        <v>2564</v>
      </c>
      <c r="J33" s="2799" t="s">
        <v>2574</v>
      </c>
    </row>
    <row r="34" spans="1:13">
      <c r="A34" s="2781" t="s">
        <v>2537</v>
      </c>
      <c r="B34" s="2782"/>
      <c r="C34" s="2782"/>
      <c r="D34" s="2782"/>
      <c r="E34" s="2782"/>
      <c r="F34" s="2782"/>
      <c r="G34" s="2783"/>
      <c r="I34" s="2799">
        <v>5</v>
      </c>
      <c r="J34" s="2799">
        <v>55.1</v>
      </c>
    </row>
    <row r="35" spans="1:13">
      <c r="A35" s="2781" t="s">
        <v>2538</v>
      </c>
      <c r="B35" s="2782"/>
      <c r="C35" s="2782"/>
      <c r="D35" s="2782"/>
      <c r="E35" s="2782"/>
      <c r="F35" s="2782"/>
      <c r="G35" s="2783"/>
      <c r="I35" s="2799">
        <v>10</v>
      </c>
      <c r="J35" s="2799">
        <v>67</v>
      </c>
      <c r="K35" s="2799">
        <f>J35-J34</f>
        <v>11.899999999999999</v>
      </c>
    </row>
    <row r="36" spans="1:13">
      <c r="A36" s="2781" t="s">
        <v>2539</v>
      </c>
      <c r="B36" s="2782"/>
      <c r="C36" s="2782"/>
      <c r="D36" s="2782"/>
      <c r="E36" s="2782"/>
      <c r="F36" s="2782"/>
      <c r="G36" s="2783"/>
      <c r="I36" s="2799">
        <v>15</v>
      </c>
      <c r="J36" s="2799">
        <v>76.3</v>
      </c>
      <c r="K36" s="2799">
        <f t="shared" ref="K36:K41" si="3">J36-J35</f>
        <v>9.2999999999999972</v>
      </c>
      <c r="L36" s="2799" t="s">
        <v>2567</v>
      </c>
      <c r="M36" s="2799" t="s">
        <v>2568</v>
      </c>
    </row>
    <row r="37" spans="1:13">
      <c r="A37" s="2781" t="s">
        <v>2540</v>
      </c>
      <c r="B37" s="2782"/>
      <c r="C37" s="2782"/>
      <c r="D37" s="2782"/>
      <c r="E37" s="2782"/>
      <c r="F37" s="2782"/>
      <c r="G37" s="2783"/>
      <c r="I37" s="2799">
        <v>20</v>
      </c>
      <c r="J37" s="2799">
        <v>83.6</v>
      </c>
      <c r="K37" s="2799">
        <f t="shared" si="3"/>
        <v>7.2999999999999972</v>
      </c>
      <c r="L37" s="2799" t="s">
        <v>2566</v>
      </c>
      <c r="M37" s="2799">
        <v>10</v>
      </c>
    </row>
    <row r="38" spans="1:13">
      <c r="A38" s="2781" t="s">
        <v>2541</v>
      </c>
      <c r="B38" s="2782"/>
      <c r="C38" s="2782"/>
      <c r="D38" s="2782"/>
      <c r="E38" s="2782"/>
      <c r="F38" s="2782"/>
      <c r="G38" s="2783"/>
      <c r="I38" s="2799">
        <v>25</v>
      </c>
      <c r="J38" s="2799">
        <v>89.3</v>
      </c>
      <c r="K38" s="2799">
        <f t="shared" si="3"/>
        <v>5.7000000000000028</v>
      </c>
      <c r="L38" s="2799" t="s">
        <v>2570</v>
      </c>
      <c r="M38" s="2799">
        <v>8</v>
      </c>
    </row>
    <row r="39" spans="1:13">
      <c r="A39" s="2781"/>
      <c r="B39" s="2782"/>
      <c r="C39" s="2782"/>
      <c r="D39" s="2782"/>
      <c r="E39" s="2782"/>
      <c r="F39" s="2782"/>
      <c r="G39" s="2783"/>
      <c r="I39" s="2799">
        <v>30</v>
      </c>
      <c r="J39" s="2799">
        <v>93.8</v>
      </c>
      <c r="K39" s="2799">
        <f t="shared" si="3"/>
        <v>4.5</v>
      </c>
      <c r="L39" s="2799" t="s">
        <v>2571</v>
      </c>
      <c r="M39" s="2799">
        <v>6</v>
      </c>
    </row>
    <row r="40" spans="1:13">
      <c r="A40" s="2784" t="s">
        <v>2542</v>
      </c>
      <c r="B40" s="2785"/>
      <c r="C40" s="2785"/>
      <c r="D40" s="2785"/>
      <c r="E40" s="2785"/>
      <c r="F40" s="2785"/>
      <c r="G40" s="2786"/>
      <c r="I40" s="2799">
        <v>35</v>
      </c>
      <c r="J40" s="2799">
        <v>97.2</v>
      </c>
      <c r="K40" s="2799">
        <f t="shared" si="3"/>
        <v>3.4000000000000057</v>
      </c>
      <c r="L40" s="2799" t="s">
        <v>2572</v>
      </c>
      <c r="M40" s="2799">
        <v>3</v>
      </c>
    </row>
    <row r="41" spans="1:13">
      <c r="A41" s="2787" t="s">
        <v>2543</v>
      </c>
      <c r="B41" s="2788" t="s">
        <v>2544</v>
      </c>
      <c r="C41" s="2789" t="s">
        <v>2545</v>
      </c>
      <c r="D41" s="2789" t="s">
        <v>2546</v>
      </c>
      <c r="E41" s="2790"/>
      <c r="F41" s="2791"/>
      <c r="G41" s="2792"/>
      <c r="I41" s="2799">
        <v>40</v>
      </c>
      <c r="J41" s="2799">
        <v>100</v>
      </c>
      <c r="K41" s="2799">
        <f t="shared" si="3"/>
        <v>2.7999999999999972</v>
      </c>
    </row>
    <row r="42" spans="1:13">
      <c r="A42" s="2787" t="s">
        <v>2547</v>
      </c>
      <c r="B42" s="2788" t="s">
        <v>2548</v>
      </c>
      <c r="C42" s="2789" t="s">
        <v>2549</v>
      </c>
      <c r="D42" s="2793" t="s">
        <v>2550</v>
      </c>
      <c r="E42" s="2785" t="s">
        <v>2551</v>
      </c>
      <c r="F42" s="2785"/>
      <c r="G42" s="2786"/>
    </row>
    <row r="43" spans="1:13">
      <c r="A43" s="2787" t="s">
        <v>2552</v>
      </c>
      <c r="B43" s="2788" t="s">
        <v>2553</v>
      </c>
      <c r="C43" s="2789" t="s">
        <v>2554</v>
      </c>
      <c r="D43" s="2789" t="s">
        <v>2555</v>
      </c>
      <c r="E43" s="2790" t="s">
        <v>2556</v>
      </c>
      <c r="F43" s="2791"/>
      <c r="G43" s="2792"/>
      <c r="I43" s="2799" t="s">
        <v>2564</v>
      </c>
      <c r="J43" s="2799" t="s">
        <v>2575</v>
      </c>
    </row>
    <row r="44" spans="1:13">
      <c r="A44" s="2787" t="s">
        <v>2557</v>
      </c>
      <c r="B44" s="2788" t="s">
        <v>2558</v>
      </c>
      <c r="C44" s="2789" t="s">
        <v>2559</v>
      </c>
      <c r="D44" s="2793">
        <v>0.5</v>
      </c>
      <c r="E44" s="2790" t="s">
        <v>2560</v>
      </c>
      <c r="F44" s="2791"/>
      <c r="G44" s="2792"/>
      <c r="I44" s="2799">
        <v>30</v>
      </c>
      <c r="J44" s="2799">
        <v>81.7</v>
      </c>
    </row>
    <row r="45" spans="1:13" ht="14.25" thickBot="1">
      <c r="A45" s="2794" t="s">
        <v>2561</v>
      </c>
      <c r="B45" s="2795" t="s">
        <v>2548</v>
      </c>
      <c r="C45" s="2796" t="s">
        <v>2548</v>
      </c>
      <c r="D45" s="2796" t="s">
        <v>2562</v>
      </c>
      <c r="E45" s="2797" t="s">
        <v>2563</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8" t="str">
        <f>IF(B10="北京市","北京市",C10)&amp;F10&amp;IF(结果表!G1="在建","出让国有建设用地使用权及在建建筑物",IF(结果表!G1="土地","出让国有建设用地使用权",))&amp;B9&amp;"预评估"</f>
        <v>预评估</v>
      </c>
      <c r="C1" s="3289"/>
      <c r="D1" s="3289"/>
      <c r="E1" s="3289"/>
      <c r="F1" s="3289"/>
      <c r="G1" s="3289"/>
      <c r="H1" s="3289"/>
      <c r="I1" s="329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45628</v>
      </c>
      <c r="C3" s="2186" t="s">
        <v>2171</v>
      </c>
      <c r="D3" s="2185">
        <v>45628</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91" t="s">
        <v>2177</v>
      </c>
      <c r="E8" s="2202"/>
      <c r="F8" s="2203"/>
      <c r="G8" s="2441"/>
      <c r="H8" s="2441"/>
      <c r="I8" s="2441"/>
      <c r="J8" s="2245"/>
      <c r="K8" s="2399"/>
      <c r="L8" s="2398"/>
      <c r="M8" s="2398"/>
      <c r="N8" s="2245"/>
      <c r="O8" s="1670"/>
      <c r="P8" s="2245"/>
      <c r="Q8" s="2245"/>
      <c r="R8" s="2245"/>
    </row>
    <row r="9" spans="1:30" ht="13.5" thickBot="1">
      <c r="A9" s="2204" t="s">
        <v>2178</v>
      </c>
      <c r="B9" s="2205"/>
      <c r="C9" s="2206"/>
      <c r="D9" s="3292"/>
      <c r="E9" s="2205"/>
      <c r="F9" s="2207"/>
      <c r="G9" s="2442"/>
      <c r="H9" s="2442"/>
      <c r="I9" s="2442"/>
      <c r="J9" s="2245"/>
      <c r="K9" s="2401"/>
      <c r="L9" s="2398"/>
      <c r="M9" s="2398"/>
      <c r="N9" s="2245"/>
      <c r="O9" s="1670"/>
      <c r="P9" s="2245"/>
      <c r="Q9" s="2245"/>
      <c r="R9" s="2245"/>
    </row>
    <row r="10" spans="1:30" ht="13.5" thickTop="1">
      <c r="A10" s="2208" t="s">
        <v>2179</v>
      </c>
      <c r="B10" s="2209"/>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8"/>
      <c r="L12" s="2398"/>
      <c r="M12" s="2245"/>
      <c r="N12" s="1670"/>
      <c r="O12" s="2245"/>
      <c r="P12" s="2245"/>
      <c r="Q12" s="2245"/>
      <c r="AD12" s="1618"/>
    </row>
    <row r="13" spans="1:30">
      <c r="A13" s="3121" t="s">
        <v>3332</v>
      </c>
      <c r="B13" s="2218" t="s">
        <v>2190</v>
      </c>
      <c r="C13" s="803"/>
      <c r="D13" s="803"/>
      <c r="E13" s="803"/>
      <c r="F13" s="803"/>
      <c r="G13" s="803"/>
      <c r="H13" s="803"/>
      <c r="I13" s="803"/>
      <c r="J13" s="2802"/>
      <c r="K13" s="2398"/>
      <c r="L13" s="2398"/>
      <c r="M13" s="2245"/>
      <c r="N13" s="1670"/>
      <c r="O13" s="2245"/>
      <c r="P13" s="2245"/>
      <c r="Q13" s="2245"/>
      <c r="AD13" s="1618"/>
    </row>
    <row r="14" spans="1:30">
      <c r="A14" s="1018"/>
      <c r="B14" s="2218" t="s">
        <v>2191</v>
      </c>
      <c r="C14" s="2219"/>
      <c r="D14" s="2219"/>
      <c r="E14" s="2219"/>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98"/>
      <c r="C16" s="3299"/>
      <c r="D16" s="3300"/>
      <c r="E16" s="2222" t="s">
        <v>2194</v>
      </c>
      <c r="F16" s="3301"/>
      <c r="G16" s="3302"/>
      <c r="H16" s="3302"/>
      <c r="I16" s="3303"/>
      <c r="J16" s="2245"/>
      <c r="K16" s="2402"/>
      <c r="L16" s="1670"/>
      <c r="M16" s="1670"/>
      <c r="N16" s="2245"/>
      <c r="O16" s="1670"/>
      <c r="P16" s="2245"/>
      <c r="Q16" s="2245"/>
      <c r="R16" s="2245"/>
    </row>
    <row r="17" spans="1:28">
      <c r="A17" s="305" t="s">
        <v>2195</v>
      </c>
      <c r="B17" s="294" t="s">
        <v>2196</v>
      </c>
      <c r="C17" s="8">
        <f>'数据-汇总表'!E3</f>
        <v>0</v>
      </c>
      <c r="D17" s="1256" t="s">
        <v>2197</v>
      </c>
      <c r="E17" s="3304" t="s">
        <v>2198</v>
      </c>
      <c r="F17" s="3305"/>
      <c r="G17" s="3305"/>
      <c r="H17" s="3305"/>
      <c r="I17" s="3306"/>
      <c r="J17" s="2245"/>
      <c r="K17" s="2403"/>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307" t="s">
        <v>2202</v>
      </c>
      <c r="F18" s="3308"/>
      <c r="G18" s="3308"/>
      <c r="H18" s="3308"/>
      <c r="I18" s="3309"/>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94" t="s">
        <v>2206</v>
      </c>
      <c r="C20" s="3295"/>
      <c r="D20" s="3296" t="s">
        <v>2207</v>
      </c>
      <c r="E20" s="3297"/>
      <c r="F20" s="2429" t="s">
        <v>1056</v>
      </c>
      <c r="G20" s="2441"/>
      <c r="H20" s="2441"/>
      <c r="I20" s="2441"/>
      <c r="J20" s="2245"/>
      <c r="K20" s="329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2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29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11"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11"/>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11"/>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12"/>
      <c r="B30" s="294" t="s">
        <v>2218</v>
      </c>
      <c r="C30" s="3313"/>
      <c r="D30" s="3314"/>
      <c r="E30" s="2441"/>
      <c r="F30" s="2441"/>
      <c r="G30" s="2441"/>
      <c r="H30" s="2441"/>
      <c r="I30" s="2441"/>
      <c r="J30" s="2245"/>
      <c r="K30" s="2401"/>
      <c r="L30" s="2398"/>
      <c r="M30" s="2398"/>
      <c r="N30" s="2245"/>
      <c r="O30" s="1670"/>
      <c r="P30" s="2245"/>
      <c r="Q30" s="2245"/>
      <c r="R30" s="2245"/>
      <c r="S30" s="2245"/>
      <c r="T30" s="2245"/>
      <c r="U30" s="2245"/>
      <c r="V30" s="2245"/>
    </row>
    <row r="31" spans="1:28">
      <c r="A31" s="3315"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16"/>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16"/>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10" t="s">
        <v>2228</v>
      </c>
      <c r="T34" s="315" t="str">
        <f>NUMBERSTRING(7-K34,1)&amp;"通"</f>
        <v>七通</v>
      </c>
      <c r="U34" s="2245"/>
      <c r="V34" s="2245"/>
    </row>
    <row r="35" spans="1:30">
      <c r="A35" s="2236"/>
      <c r="B35" s="3310" t="s">
        <v>2229</v>
      </c>
      <c r="C35" s="3310"/>
      <c r="D35" s="3310"/>
      <c r="E35" s="3310"/>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6" t="s">
        <v>1131</v>
      </c>
      <c r="B2" s="3326"/>
      <c r="C2" s="3326"/>
      <c r="D2" s="748" t="s">
        <v>1107</v>
      </c>
      <c r="E2" s="1523" t="s">
        <v>1108</v>
      </c>
      <c r="F2" s="2438"/>
      <c r="G2" s="2431"/>
      <c r="H2" s="2432"/>
      <c r="I2" s="2146" t="s">
        <v>1132</v>
      </c>
      <c r="J2" s="2438"/>
      <c r="K2" s="2438"/>
      <c r="L2" s="2438"/>
      <c r="M2" s="2438"/>
      <c r="N2" s="2439"/>
      <c r="O2" s="2438"/>
      <c r="P2" s="2438"/>
    </row>
    <row r="3" spans="1:16" ht="15.75" thickBot="1">
      <c r="A3" s="3327" t="s">
        <v>1105</v>
      </c>
      <c r="B3" s="3327"/>
      <c r="C3" s="3327"/>
      <c r="D3" s="41" t="e">
        <f>'数据-基础表'!AY6</f>
        <v>#DIV/0!</v>
      </c>
      <c r="E3" s="41">
        <f>'数据-基础表'!AZ5</f>
        <v>0</v>
      </c>
      <c r="F3" s="2438"/>
      <c r="G3" s="42"/>
      <c r="H3" s="43" t="s">
        <v>1106</v>
      </c>
      <c r="I3" s="802" t="e">
        <f>ROUND('数据-基础表'!B3/'数据-基础表'!A3,2)</f>
        <v>#DIV/0!</v>
      </c>
      <c r="J3" s="2438"/>
      <c r="K3" s="2438"/>
      <c r="L3" s="2438"/>
      <c r="M3" s="2438"/>
      <c r="N3" s="2439"/>
      <c r="O3" s="2438"/>
      <c r="P3" s="2438"/>
    </row>
    <row r="4" spans="1:16" ht="15">
      <c r="A4" s="3328"/>
      <c r="B4" s="3329"/>
      <c r="C4" s="333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31" t="s">
        <v>1110</v>
      </c>
      <c r="C5" s="3331"/>
      <c r="D5" s="43" t="e">
        <f>ROUND($D$3*E5/$E$3,2)</f>
        <v>#DIV/0!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31" t="s">
        <v>1111</v>
      </c>
      <c r="C6" s="3331"/>
      <c r="D6" s="43" t="e">
        <f>ROUND($D$3*E6/$E$3,2)</f>
        <v>#DIV/0!</v>
      </c>
      <c r="E6" s="44">
        <f>E3-E5</f>
        <v>0</v>
      </c>
      <c r="F6" s="2438"/>
      <c r="G6" s="1529" t="s">
        <v>1112</v>
      </c>
      <c r="H6" s="45" t="s">
        <v>1113</v>
      </c>
      <c r="I6" s="2434" t="e">
        <f>ROUND(F31/D31,2)</f>
        <v>#DIV/0!</v>
      </c>
      <c r="J6" s="2438"/>
      <c r="K6" s="2438"/>
      <c r="L6" s="2438"/>
      <c r="M6" s="2438"/>
      <c r="N6" s="2438"/>
      <c r="O6" s="2438"/>
      <c r="P6" s="2438"/>
    </row>
    <row r="7" spans="1:16" ht="15.75" thickBot="1">
      <c r="A7" s="3323"/>
      <c r="B7" s="3324"/>
      <c r="C7" s="3325"/>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9"/>
      <c r="B9" s="1530"/>
      <c r="C9" s="43" t="s">
        <v>1119</v>
      </c>
      <c r="D9" s="43" t="e">
        <f t="shared" si="0"/>
        <v>#DIV/0!</v>
      </c>
      <c r="E9" s="47">
        <v>0</v>
      </c>
      <c r="F9" s="2438"/>
      <c r="G9" s="2438"/>
      <c r="H9" s="2438"/>
      <c r="I9" s="2438"/>
      <c r="J9" s="2438"/>
      <c r="K9" s="2438"/>
      <c r="L9" s="2438"/>
      <c r="M9" s="2438"/>
      <c r="N9" s="2438"/>
      <c r="O9" s="2438"/>
      <c r="P9" s="2438"/>
    </row>
    <row r="10" spans="1:16">
      <c r="A10" s="1529"/>
      <c r="B10" s="1530"/>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t="e">
        <f>SUM(D8:D15)</f>
        <v>#DIV/0!</v>
      </c>
      <c r="E16" s="48">
        <f>SUM(E8:E15)</f>
        <v>0</v>
      </c>
      <c r="F16" s="2438"/>
      <c r="G16" s="2438"/>
      <c r="H16" s="1531" t="s">
        <v>1135</v>
      </c>
      <c r="I16" s="1532"/>
      <c r="J16" s="1071"/>
      <c r="K16" s="3320" t="s">
        <v>1135</v>
      </c>
      <c r="L16" s="3321"/>
      <c r="M16" s="3321"/>
      <c r="N16" s="3321"/>
      <c r="O16" s="3321"/>
      <c r="P16" s="3322"/>
    </row>
    <row r="17" spans="1:19" ht="15">
      <c r="A17" s="1533" t="s">
        <v>1136</v>
      </c>
      <c r="B17" s="1534" t="s">
        <v>1137</v>
      </c>
      <c r="C17" s="1535" t="s">
        <v>1138</v>
      </c>
      <c r="D17" s="1536" t="s">
        <v>1126</v>
      </c>
      <c r="E17" s="1537" t="s">
        <v>1127</v>
      </c>
      <c r="F17" s="1538"/>
      <c r="G17" s="1539"/>
      <c r="H17" s="1540" t="s">
        <v>1139</v>
      </c>
      <c r="I17" s="1541" t="s">
        <v>1124</v>
      </c>
      <c r="J17" s="1071"/>
      <c r="K17" s="3317" t="s">
        <v>1140</v>
      </c>
      <c r="L17" s="3318"/>
      <c r="M17" s="3319"/>
      <c r="N17" s="3317" t="s">
        <v>1141</v>
      </c>
      <c r="O17" s="3318"/>
      <c r="P17" s="331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c r="D19" s="43" t="e">
        <f>ROUND($D$3*E19/$E$3,2)</f>
        <v>#DIV/0!</v>
      </c>
      <c r="E19" s="51">
        <f t="shared" ref="E19:E26" si="1">SUM(F19:G19)</f>
        <v>0</v>
      </c>
      <c r="F19" s="2557"/>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5"/>
      <c r="D20" s="43" t="e">
        <f t="shared" ref="D20:D26" si="6">ROUND($D$3*E20/$E$3,2)</f>
        <v>#DIV/0!</v>
      </c>
      <c r="E20" s="51">
        <f t="shared" si="1"/>
        <v>0</v>
      </c>
      <c r="F20" s="2557"/>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5"/>
      <c r="D21" s="43" t="e">
        <f t="shared" si="6"/>
        <v>#DIV/0!</v>
      </c>
      <c r="E21" s="51">
        <f t="shared" si="1"/>
        <v>0</v>
      </c>
      <c r="F21" s="2557"/>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6"/>
      <c r="D22" s="43" t="e">
        <f t="shared" si="6"/>
        <v>#DIV/0!</v>
      </c>
      <c r="E22" s="51">
        <f t="shared" si="1"/>
        <v>0</v>
      </c>
      <c r="F22" s="2558"/>
      <c r="G22" s="2559"/>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6"/>
      <c r="D23" s="43" t="e">
        <f>ROUND($D$3*E23/$E$3,2)</f>
        <v>#DIV/0!</v>
      </c>
      <c r="E23" s="51">
        <f>SUM(F23:G23)</f>
        <v>0</v>
      </c>
      <c r="F23" s="2558"/>
      <c r="G23" s="2559"/>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6"/>
      <c r="D24" s="43" t="e">
        <f>ROUND($D$3*E24/$E$3,2)</f>
        <v>#DIV/0!</v>
      </c>
      <c r="E24" s="51">
        <f>SUM(F24:G24)</f>
        <v>0</v>
      </c>
      <c r="F24" s="2558"/>
      <c r="G24" s="2559"/>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6"/>
      <c r="D25" s="43" t="e">
        <f t="shared" si="6"/>
        <v>#DIV/0!</v>
      </c>
      <c r="E25" s="51">
        <f t="shared" si="1"/>
        <v>0</v>
      </c>
      <c r="F25" s="2558"/>
      <c r="G25" s="2559"/>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8"/>
      <c r="G26" s="2559"/>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t="e">
        <f>SUM(D28:D29)</f>
        <v>#DIV/0!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t="e">
        <f>D27+D30</f>
        <v>#DIV/0!</v>
      </c>
      <c r="E31" s="643">
        <f>E27+E30</f>
        <v>0</v>
      </c>
      <c r="F31" s="644">
        <f>F27+F30</f>
        <v>0</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94" priority="1" stopIfTrue="1" operator="containsText" text="面积有误">
      <formula>NOT(ISERROR(SEARCH("面积有误",E27)))</formula>
    </cfRule>
    <cfRule type="cellIs" dxfId="293" priority="3" stopIfTrue="1" operator="equal">
      <formula>"地下面积有误"</formula>
    </cfRule>
  </conditionalFormatting>
  <conditionalFormatting sqref="F27">
    <cfRule type="cellIs" dxfId="29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c r="C33" s="2564" t="s">
        <v>3376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3377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c r="C37" s="2564" t="s">
        <v>2295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c r="C38" s="2564" t="s">
        <v>2295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t="e">
        <f ca="1">IF(A40="利息：取LPR",存贷款利率!G1,存贷款利率!G1+C40)</f>
        <v>#VALUE!</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c r="C44" s="2564" t="s">
        <v>2304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32" t="s">
        <v>2284</v>
      </c>
      <c r="B1" s="3333"/>
      <c r="C1" s="3333"/>
      <c r="D1" s="3333"/>
      <c r="E1" s="3333"/>
      <c r="F1" s="3333"/>
      <c r="G1" s="33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25.5">
      <c r="A3" s="2247" t="s">
        <v>2282</v>
      </c>
      <c r="B3" s="2264" t="s">
        <v>2252</v>
      </c>
      <c r="C3" s="3223" t="s">
        <v>3996</v>
      </c>
      <c r="D3" s="2265"/>
      <c r="E3" s="2248" t="s">
        <v>2282</v>
      </c>
      <c r="F3" s="2266" t="s">
        <v>2253</v>
      </c>
      <c r="G3" s="2267" t="s">
        <v>2283</v>
      </c>
      <c r="H3" s="751"/>
      <c r="I3" s="751"/>
      <c r="J3" s="751"/>
      <c r="K3" s="751"/>
      <c r="L3" s="751"/>
      <c r="M3" s="751"/>
      <c r="N3" s="751"/>
      <c r="O3" s="751"/>
      <c r="P3" s="751"/>
      <c r="Q3" s="751"/>
    </row>
    <row r="4" spans="1:29" ht="36.75">
      <c r="A4" s="2248"/>
      <c r="B4" s="315" t="s">
        <v>2254</v>
      </c>
      <c r="C4" s="2268" t="s">
        <v>2255</v>
      </c>
      <c r="D4" s="2265"/>
      <c r="E4" s="2269"/>
      <c r="F4" s="1281" t="s">
        <v>2256</v>
      </c>
      <c r="G4" s="2270" t="s">
        <v>2257</v>
      </c>
      <c r="H4" s="751"/>
      <c r="I4" s="751"/>
      <c r="J4" s="751"/>
      <c r="K4" s="751"/>
      <c r="L4" s="751"/>
      <c r="M4" s="751"/>
      <c r="N4" s="751"/>
      <c r="O4" s="751"/>
      <c r="P4" s="751"/>
      <c r="Q4" s="751"/>
    </row>
    <row r="5" spans="1:29" ht="36.75">
      <c r="A5" s="2248"/>
      <c r="B5" s="315" t="s">
        <v>2258</v>
      </c>
      <c r="C5" s="2268" t="s">
        <v>2259</v>
      </c>
      <c r="D5" s="2265"/>
      <c r="E5" s="2269"/>
      <c r="F5" s="315" t="s">
        <v>2260</v>
      </c>
      <c r="G5" s="2270" t="s">
        <v>2261</v>
      </c>
      <c r="H5" s="751"/>
      <c r="I5" s="751"/>
      <c r="J5" s="751"/>
      <c r="K5" s="751"/>
      <c r="L5" s="751"/>
      <c r="M5" s="751"/>
      <c r="N5" s="751"/>
      <c r="O5" s="751"/>
      <c r="P5" s="751"/>
      <c r="Q5" s="751"/>
    </row>
    <row r="6" spans="1:29" ht="60">
      <c r="A6" s="2248"/>
      <c r="B6" s="315" t="s">
        <v>2262</v>
      </c>
      <c r="C6" s="3224" t="s">
        <v>3997</v>
      </c>
      <c r="D6" s="2265"/>
      <c r="E6" s="2269"/>
      <c r="F6" s="315" t="s">
        <v>2263</v>
      </c>
      <c r="G6" s="2270" t="s">
        <v>2264</v>
      </c>
      <c r="H6" s="751"/>
      <c r="I6" s="751"/>
      <c r="J6" s="751"/>
      <c r="K6" s="751"/>
      <c r="L6" s="751"/>
      <c r="M6" s="751"/>
      <c r="N6" s="751"/>
      <c r="O6" s="751"/>
      <c r="P6" s="751"/>
      <c r="Q6" s="751"/>
    </row>
    <row r="7" spans="1:29" ht="84.75" thickBot="1">
      <c r="A7" s="2248"/>
      <c r="B7" s="315" t="s">
        <v>2260</v>
      </c>
      <c r="C7" s="3224" t="s">
        <v>3999</v>
      </c>
      <c r="D7" s="2245"/>
      <c r="E7" s="2271"/>
      <c r="F7" s="2272" t="s">
        <v>2265</v>
      </c>
      <c r="G7" s="2273" t="s">
        <v>2266</v>
      </c>
      <c r="H7" s="751"/>
      <c r="I7" s="751"/>
      <c r="J7" s="751"/>
      <c r="K7" s="751"/>
      <c r="L7" s="751"/>
      <c r="M7" s="751"/>
      <c r="N7" s="751"/>
      <c r="O7" s="751"/>
      <c r="P7" s="751"/>
      <c r="Q7" s="751"/>
    </row>
    <row r="8" spans="1:29">
      <c r="A8" s="2248"/>
      <c r="B8" s="315" t="s">
        <v>2263</v>
      </c>
      <c r="C8" s="2270" t="s">
        <v>2264</v>
      </c>
      <c r="D8" s="2245"/>
      <c r="E8" s="2245"/>
      <c r="F8" s="121"/>
      <c r="G8" s="121"/>
      <c r="H8" s="751"/>
      <c r="I8" s="751"/>
      <c r="J8" s="751"/>
      <c r="K8" s="751"/>
      <c r="L8" s="751"/>
      <c r="M8" s="751"/>
      <c r="N8" s="751"/>
      <c r="O8" s="751"/>
      <c r="P8" s="751"/>
      <c r="Q8" s="751"/>
    </row>
    <row r="9" spans="1:29" ht="36">
      <c r="A9" s="2248"/>
      <c r="B9" s="315" t="s">
        <v>2267</v>
      </c>
      <c r="C9" s="3225" t="s">
        <v>3998</v>
      </c>
      <c r="D9" s="2265"/>
      <c r="E9" s="2245"/>
      <c r="F9" s="121"/>
      <c r="G9" s="121"/>
      <c r="H9" s="751"/>
      <c r="I9" s="751"/>
      <c r="J9" s="751"/>
      <c r="K9" s="751"/>
      <c r="L9" s="751"/>
      <c r="M9" s="751"/>
      <c r="N9" s="751"/>
      <c r="O9" s="751"/>
      <c r="P9" s="751"/>
      <c r="Q9" s="751"/>
    </row>
    <row r="10" spans="1:29" ht="15" thickBot="1">
      <c r="A10" s="2249"/>
      <c r="B10" s="2274" t="s">
        <v>2268</v>
      </c>
      <c r="C10" s="2275"/>
      <c r="D10" s="2265"/>
      <c r="E10" s="2265"/>
      <c r="F10" s="121"/>
      <c r="G10" s="121"/>
      <c r="J10" s="2277"/>
      <c r="M10" s="2277"/>
      <c r="P10" s="2277"/>
      <c r="R10" s="2276"/>
    </row>
    <row r="11" spans="1:29">
      <c r="A11" s="2278"/>
      <c r="B11" s="2245"/>
      <c r="C11" s="2265"/>
      <c r="D11" s="2265"/>
      <c r="E11" s="2265"/>
      <c r="F11" s="2245"/>
      <c r="G11" s="2245"/>
      <c r="J11" s="2277"/>
      <c r="M11" s="2277"/>
      <c r="P11" s="2277"/>
      <c r="R11" s="2276"/>
    </row>
    <row r="12" spans="1:29" s="2259" customFormat="1" ht="18">
      <c r="A12" s="2278"/>
      <c r="B12" s="2245"/>
      <c r="C12" s="2265"/>
      <c r="D12" s="2279"/>
      <c r="E12" s="2265"/>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2285</v>
      </c>
      <c r="B13" s="2279"/>
      <c r="C13" s="2279"/>
      <c r="D13" s="2278"/>
      <c r="E13" s="2279"/>
      <c r="F13" s="2279"/>
      <c r="G13" s="2279"/>
    </row>
    <row r="14" spans="1:29" ht="15" thickBot="1">
      <c r="A14" s="2284"/>
      <c r="B14" s="2284"/>
      <c r="C14" s="2285" t="s">
        <v>2269</v>
      </c>
      <c r="D14" s="2265"/>
      <c r="E14" s="2286"/>
      <c r="F14" s="2286"/>
      <c r="G14" s="2262" t="s">
        <v>2270</v>
      </c>
    </row>
    <row r="15" spans="1:29" ht="25.5">
      <c r="A15" s="2250" t="s">
        <v>2271</v>
      </c>
      <c r="B15" s="2287" t="s">
        <v>2252</v>
      </c>
      <c r="C15" s="2288" t="str">
        <f>C3</f>
        <v>估价对象周边多为民宅，无规模性小区，居住社区成熟度一般</v>
      </c>
      <c r="D15" s="2265"/>
      <c r="E15" s="2251" t="s">
        <v>2272</v>
      </c>
      <c r="F15" s="2287" t="s">
        <v>2273</v>
      </c>
      <c r="G15" s="2289" t="str">
        <f>G3</f>
        <v>估价对象位于XX开发区，园区建设成熟度XX，产业集聚程度XX</v>
      </c>
    </row>
    <row r="16" spans="1:29" ht="38.25">
      <c r="A16" s="2252"/>
      <c r="B16" s="2290" t="s">
        <v>2254</v>
      </c>
      <c r="C16" s="2291" t="str">
        <f>C4</f>
        <v>估价对象位于XX商圈，周边商业氛围成熟，人流量大，商业繁华度好</v>
      </c>
      <c r="D16" s="2265"/>
      <c r="E16" s="2253"/>
      <c r="F16" s="2292" t="s">
        <v>2256</v>
      </c>
      <c r="G16" s="2293" t="str">
        <f>G4</f>
        <v>估价对象周边道路状况、公共交通通达情况、停车便捷程度，综合评价交通便捷度较好</v>
      </c>
    </row>
    <row r="17" spans="1:17" ht="38.25">
      <c r="A17" s="2252"/>
      <c r="B17" s="2290" t="s">
        <v>2258</v>
      </c>
      <c r="C17" s="2291" t="str">
        <f>C5</f>
        <v>估价对象位于XX商圈，周边办公楼项目较多，入驻率高，办公集聚程度较好</v>
      </c>
      <c r="D17" s="2245"/>
      <c r="E17" s="2253"/>
      <c r="F17" s="2292" t="s">
        <v>2274</v>
      </c>
      <c r="G17" s="2294"/>
    </row>
    <row r="18" spans="1:17" ht="63.75">
      <c r="A18" s="2252"/>
      <c r="B18" s="2292" t="s">
        <v>2262</v>
      </c>
      <c r="C18" s="2293" t="str">
        <f>C6</f>
        <v>估价对象周边有T10路、T72路公交线路，周边5公里内无地铁站点，距离东六环路、京津高速约2.5公里，通达度一般。综合评价交通便捷度一般</v>
      </c>
      <c r="D18" s="2245"/>
      <c r="E18" s="2253"/>
      <c r="F18" s="2292" t="s">
        <v>2265</v>
      </c>
      <c r="G18" s="2293" t="str">
        <f>G7</f>
        <v>该园区内是否有污染型企业，绿化情况，卫生条件，整体环境状况判断</v>
      </c>
    </row>
    <row r="19" spans="1:17" ht="25.5">
      <c r="A19" s="2252"/>
      <c r="B19" s="2292" t="s">
        <v>2275</v>
      </c>
      <c r="C19" s="2294"/>
      <c r="D19" s="2265"/>
      <c r="E19" s="2253"/>
      <c r="F19" s="315" t="s">
        <v>2260</v>
      </c>
      <c r="G19" s="2293" t="str">
        <f>G5</f>
        <v>估价对象所在区域公共配套设施齐备情况</v>
      </c>
    </row>
    <row r="20" spans="1:17" ht="38.25">
      <c r="A20" s="2252"/>
      <c r="B20" s="2292" t="s">
        <v>2276</v>
      </c>
      <c r="C20" s="2291" t="str">
        <f>C9</f>
        <v>估价对象周边有凉水河等自然景观，周边无人文场所，综合评价环境状况一般</v>
      </c>
      <c r="D20" s="2245"/>
      <c r="E20" s="2253"/>
      <c r="F20" s="315" t="s">
        <v>2263</v>
      </c>
      <c r="G20" s="2293" t="str">
        <f>G6</f>
        <v>估价对象所在区域基础设施水平</v>
      </c>
    </row>
    <row r="21" spans="1:17" ht="89.25">
      <c r="A21" s="2252"/>
      <c r="B21" s="315" t="s">
        <v>2260</v>
      </c>
      <c r="C21" s="2293" t="str">
        <f>C7</f>
        <v>周边2公里内的公共服务配套设施齐备度一般，有购物场所（佳美超市等）、医院（通州区张家湾镇南火垡村卫生室等）、银行（无）、学校（通州区陆辛庄学校、南火垡小精灵幼儿园等）等公共服务配套设施</v>
      </c>
      <c r="D21" s="2265"/>
      <c r="E21" s="2253"/>
      <c r="F21" s="2292" t="s">
        <v>2277</v>
      </c>
      <c r="G21" s="2295"/>
    </row>
    <row r="22" spans="1:17" ht="13.5" customHeight="1">
      <c r="A22" s="2252"/>
      <c r="B22" s="315" t="s">
        <v>2263</v>
      </c>
      <c r="C22" s="2293" t="str">
        <f>C8</f>
        <v>估价对象所在区域基础设施水平</v>
      </c>
      <c r="D22" s="2265"/>
      <c r="E22" s="2253"/>
      <c r="F22" s="2292" t="s">
        <v>2268</v>
      </c>
      <c r="G22" s="2294"/>
    </row>
    <row r="23" spans="1:17" s="751" customFormat="1" ht="15" thickBot="1">
      <c r="A23" s="2252"/>
      <c r="B23" s="2292" t="s">
        <v>2277</v>
      </c>
      <c r="C23" s="2295"/>
      <c r="D23" s="1614"/>
      <c r="E23" s="2254"/>
      <c r="F23" s="2296" t="s">
        <v>2278</v>
      </c>
      <c r="G23" s="2297"/>
      <c r="H23" s="2276"/>
      <c r="I23" s="2276"/>
      <c r="J23" s="2276"/>
      <c r="K23" s="2276"/>
      <c r="L23" s="2276"/>
      <c r="M23" s="2276"/>
      <c r="N23" s="2276"/>
      <c r="O23" s="2276"/>
      <c r="P23" s="2276"/>
      <c r="Q23" s="2276"/>
    </row>
    <row r="24" spans="1:17" s="751" customFormat="1" ht="15" thickBot="1">
      <c r="A24" s="2255"/>
      <c r="B24" s="2296" t="s">
        <v>2279</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156331.21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45628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案例选取及结果!L27</f>
        <v>156331.21</v>
      </c>
      <c r="C14" s="2305"/>
      <c r="D14" s="2305"/>
      <c r="E14" s="2305">
        <f>ROUND(D14*10000/B14,0)</f>
        <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1" t="str">
        <f>项目基本情况!S2</f>
        <v>房地产</v>
      </c>
      <c r="B2" s="3402"/>
      <c r="C2" s="3402"/>
      <c r="D2" s="3402"/>
      <c r="E2" s="3402"/>
      <c r="F2" s="3402"/>
      <c r="G2" s="3402"/>
      <c r="H2" s="3402"/>
      <c r="I2" s="3403"/>
    </row>
    <row r="3" spans="1:12" ht="12.75">
      <c r="A3" s="3405" t="s">
        <v>1264</v>
      </c>
      <c r="B3" s="3406"/>
      <c r="C3" s="3406"/>
      <c r="D3" s="3406"/>
      <c r="E3" s="3406"/>
      <c r="F3" s="3406"/>
      <c r="G3" s="3406"/>
      <c r="H3" s="3406"/>
      <c r="I3" s="3406"/>
    </row>
    <row r="4" spans="1:12" ht="14.25">
      <c r="A4" s="1624" t="s">
        <v>1265</v>
      </c>
      <c r="B4" s="1625" t="s">
        <v>1266</v>
      </c>
      <c r="C4" s="1626"/>
      <c r="D4" s="1626"/>
      <c r="E4" s="3410" t="s">
        <v>1267</v>
      </c>
      <c r="F4" s="3411"/>
      <c r="G4" s="3411"/>
      <c r="H4" s="3411"/>
      <c r="I4" s="34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9" t="s">
        <v>1268</v>
      </c>
      <c r="B5" s="3404">
        <v>25</v>
      </c>
      <c r="C5" s="3407"/>
      <c r="D5" s="3395"/>
      <c r="E5" s="123" t="s">
        <v>1269</v>
      </c>
      <c r="F5" s="1627"/>
      <c r="G5" s="1627"/>
      <c r="H5" s="1627"/>
      <c r="I5" s="1281"/>
    </row>
    <row r="6" spans="1:12" ht="12.75">
      <c r="A6" s="3349"/>
      <c r="B6" s="3404"/>
      <c r="C6" s="3409"/>
      <c r="D6" s="3395"/>
      <c r="E6" s="123" t="s">
        <v>1270</v>
      </c>
      <c r="F6" s="1627"/>
      <c r="G6" s="1627"/>
      <c r="H6" s="1627"/>
      <c r="I6" s="1281"/>
    </row>
    <row r="7" spans="1:12" ht="12.75">
      <c r="A7" s="3349"/>
      <c r="B7" s="3404"/>
      <c r="C7" s="3408"/>
      <c r="D7" s="3395"/>
      <c r="E7" s="123" t="s">
        <v>1271</v>
      </c>
      <c r="F7" s="1627"/>
      <c r="G7" s="1627"/>
      <c r="H7" s="1627"/>
      <c r="I7" s="1281"/>
    </row>
    <row r="8" spans="1:12" ht="12.75">
      <c r="A8" s="3349" t="s">
        <v>1272</v>
      </c>
      <c r="B8" s="3404">
        <v>15</v>
      </c>
      <c r="C8" s="3407"/>
      <c r="D8" s="3395"/>
      <c r="E8" s="123" t="s">
        <v>1273</v>
      </c>
      <c r="F8" s="1627"/>
      <c r="G8" s="1627"/>
      <c r="H8" s="1627"/>
      <c r="I8" s="1281"/>
    </row>
    <row r="9" spans="1:12" ht="12.75">
      <c r="A9" s="3349"/>
      <c r="B9" s="3404"/>
      <c r="C9" s="3408"/>
      <c r="D9" s="3395"/>
      <c r="E9" s="123" t="s">
        <v>1274</v>
      </c>
      <c r="F9" s="1627"/>
      <c r="G9" s="1627"/>
      <c r="H9" s="1627"/>
      <c r="I9" s="1281"/>
    </row>
    <row r="10" spans="1:12" ht="12.75">
      <c r="A10" s="3349" t="s">
        <v>1275</v>
      </c>
      <c r="B10" s="3404">
        <v>15</v>
      </c>
      <c r="C10" s="3407"/>
      <c r="D10" s="3395"/>
      <c r="E10" s="123" t="s">
        <v>1276</v>
      </c>
      <c r="F10" s="1627"/>
      <c r="G10" s="1627"/>
      <c r="H10" s="1627"/>
      <c r="I10" s="1281"/>
    </row>
    <row r="11" spans="1:12" ht="12.75">
      <c r="A11" s="3349"/>
      <c r="B11" s="3404"/>
      <c r="C11" s="3408"/>
      <c r="D11" s="3395"/>
      <c r="E11" s="123" t="s">
        <v>1277</v>
      </c>
      <c r="F11" s="1627"/>
      <c r="G11" s="1627"/>
      <c r="H11" s="1627"/>
      <c r="I11" s="1281"/>
    </row>
    <row r="12" spans="1:12" ht="12.75">
      <c r="A12" s="3349" t="s">
        <v>1278</v>
      </c>
      <c r="B12" s="3404">
        <v>15</v>
      </c>
      <c r="C12" s="3407"/>
      <c r="D12" s="3395"/>
      <c r="E12" s="123" t="s">
        <v>1279</v>
      </c>
      <c r="F12" s="1627"/>
      <c r="G12" s="1627"/>
      <c r="H12" s="1627"/>
      <c r="I12" s="1281"/>
    </row>
    <row r="13" spans="1:12" ht="12.75">
      <c r="A13" s="3349"/>
      <c r="B13" s="3404"/>
      <c r="C13" s="3408"/>
      <c r="D13" s="3395"/>
      <c r="E13" s="123" t="s">
        <v>1280</v>
      </c>
      <c r="F13" s="1627"/>
      <c r="G13" s="1627"/>
      <c r="H13" s="1627"/>
      <c r="I13" s="1281"/>
    </row>
    <row r="14" spans="1:12" ht="12.75">
      <c r="A14" s="3349" t="s">
        <v>1281</v>
      </c>
      <c r="B14" s="3404">
        <v>30</v>
      </c>
      <c r="C14" s="3407"/>
      <c r="D14" s="3395"/>
      <c r="E14" s="123" t="s">
        <v>1282</v>
      </c>
      <c r="F14" s="1627"/>
      <c r="G14" s="1627"/>
      <c r="H14" s="1627"/>
      <c r="I14" s="1281"/>
    </row>
    <row r="15" spans="1:12" ht="12.75">
      <c r="A15" s="3349"/>
      <c r="B15" s="3404"/>
      <c r="C15" s="3409"/>
      <c r="D15" s="3395"/>
      <c r="E15" s="123" t="s">
        <v>1283</v>
      </c>
      <c r="F15" s="1627"/>
      <c r="G15" s="1627"/>
      <c r="H15" s="1627"/>
      <c r="I15" s="1281"/>
    </row>
    <row r="16" spans="1:12" ht="12.75">
      <c r="A16" s="3349"/>
      <c r="B16" s="3404"/>
      <c r="C16" s="3408"/>
      <c r="D16" s="339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26" t="s">
        <v>2131</v>
      </c>
      <c r="F18" s="3427"/>
      <c r="G18" s="3427"/>
      <c r="H18" s="3427"/>
      <c r="I18" s="3427"/>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9" t="s">
        <v>1299</v>
      </c>
      <c r="B24" s="1631" t="s">
        <v>1291</v>
      </c>
      <c r="C24" s="128">
        <f>IF(B30=0,0,D30)</f>
        <v>0</v>
      </c>
      <c r="D24" s="1637"/>
      <c r="E24" s="121"/>
      <c r="F24" s="121"/>
      <c r="G24" s="121"/>
      <c r="H24" s="121"/>
      <c r="I24" s="121"/>
    </row>
    <row r="25" spans="1:36" ht="14.25">
      <c r="A25" s="342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96" t="s">
        <v>1312</v>
      </c>
      <c r="B36" s="1652" t="s">
        <v>1313</v>
      </c>
      <c r="C36" s="137"/>
      <c r="D36" s="1653"/>
      <c r="E36" s="1567"/>
      <c r="F36" s="1654"/>
      <c r="G36" s="121"/>
      <c r="H36" s="121"/>
      <c r="I36" s="121"/>
    </row>
    <row r="37" spans="1:15" ht="15.75" thickBot="1">
      <c r="A37" s="3397"/>
      <c r="B37" s="1555" t="s">
        <v>1314</v>
      </c>
      <c r="C37" s="139"/>
      <c r="D37" s="1071"/>
      <c r="E37" s="1071"/>
      <c r="F37" s="1654"/>
      <c r="G37" s="121"/>
      <c r="H37" s="121"/>
      <c r="I37" s="121"/>
    </row>
    <row r="38" spans="1:15" ht="15.75" thickBot="1">
      <c r="A38" s="33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16" t="s">
        <v>1326</v>
      </c>
      <c r="B45" s="3417"/>
      <c r="C45" s="3418"/>
      <c r="D45" s="147" t="e">
        <f ca="1">ROUND(H101*F45,0)</f>
        <v>#REF!</v>
      </c>
      <c r="E45" s="148" t="s">
        <v>1327</v>
      </c>
      <c r="F45" s="149">
        <v>1</v>
      </c>
      <c r="G45" s="150" t="s">
        <v>1328</v>
      </c>
      <c r="H45" s="121"/>
      <c r="I45" s="121"/>
      <c r="J45" s="3336" t="s">
        <v>1329</v>
      </c>
      <c r="K45" s="3336"/>
      <c r="L45" s="3336"/>
      <c r="M45" s="3336"/>
      <c r="N45" s="3336"/>
      <c r="O45" s="3336"/>
    </row>
    <row r="46" spans="1:15" ht="14.25" customHeight="1">
      <c r="A46" s="3413" t="s">
        <v>1330</v>
      </c>
      <c r="B46" s="3414"/>
      <c r="C46" s="3414"/>
      <c r="D46" s="3414"/>
      <c r="E46" s="3414"/>
      <c r="F46" s="3414"/>
      <c r="G46" s="3415"/>
      <c r="H46" s="1668"/>
      <c r="I46" s="151"/>
      <c r="J46" s="2309">
        <v>1</v>
      </c>
      <c r="K46" s="3337" t="s">
        <v>1331</v>
      </c>
      <c r="L46" s="3337"/>
      <c r="M46" s="3338"/>
      <c r="N46" s="3338"/>
      <c r="O46" s="3338"/>
    </row>
    <row r="47" spans="1:15" ht="12" customHeight="1">
      <c r="A47" s="152" t="s">
        <v>1332</v>
      </c>
      <c r="B47" s="153"/>
      <c r="C47" s="154"/>
      <c r="D47" s="1024" t="s">
        <v>1333</v>
      </c>
      <c r="E47" s="294" t="s">
        <v>1334</v>
      </c>
      <c r="F47" s="155" t="s">
        <v>1335</v>
      </c>
      <c r="G47" s="2332" t="s">
        <v>1336</v>
      </c>
      <c r="H47" s="2333"/>
      <c r="I47" s="151"/>
      <c r="J47" s="2309">
        <v>2</v>
      </c>
      <c r="K47" s="3337" t="s">
        <v>1337</v>
      </c>
      <c r="L47" s="3337"/>
      <c r="M47" s="3339">
        <f>'数据-取费表'!B2</f>
        <v>45628</v>
      </c>
      <c r="N47" s="3339"/>
      <c r="O47" s="3339"/>
    </row>
    <row r="48" spans="1:15" ht="25.5">
      <c r="A48" s="3399" t="s">
        <v>1338</v>
      </c>
      <c r="B48" s="3400"/>
      <c r="C48" s="340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37" t="s">
        <v>1340</v>
      </c>
      <c r="L48" s="3337"/>
      <c r="M48" s="3340" t="e">
        <f ca="1">H101</f>
        <v>#REF!</v>
      </c>
      <c r="N48" s="3340"/>
      <c r="O48" s="3340"/>
    </row>
    <row r="49" spans="1:35" ht="25.5" customHeight="1">
      <c r="A49" s="2152" t="s">
        <v>1341</v>
      </c>
      <c r="B49" s="3385" t="s">
        <v>1342</v>
      </c>
      <c r="C49" s="3385"/>
      <c r="D49" s="1478">
        <v>0</v>
      </c>
      <c r="E49" s="316" t="s">
        <v>1343</v>
      </c>
      <c r="F49" s="2233" t="s">
        <v>28</v>
      </c>
      <c r="G49" s="3368"/>
      <c r="H49" s="2134" t="s">
        <v>2134</v>
      </c>
      <c r="I49" s="2135"/>
      <c r="J49" s="2309">
        <v>4</v>
      </c>
      <c r="K49" s="3337" t="str">
        <f>IF(项目基本情况!E8="房地产抵押价值","房地产抵押价值","抵押担保权已注销时的房地产抵押价值")</f>
        <v>抵押担保权已注销时的房地产抵押价值</v>
      </c>
      <c r="L49" s="3337"/>
      <c r="M49" s="3340" t="str">
        <f>IF(项目基本情况!E8="房地产抵押价值",H107,H109)</f>
        <v>——</v>
      </c>
      <c r="N49" s="3340"/>
      <c r="O49" s="3340"/>
    </row>
    <row r="50" spans="1:35" ht="25.5" customHeight="1">
      <c r="A50" s="2337"/>
      <c r="B50" s="3385" t="s">
        <v>1344</v>
      </c>
      <c r="C50" s="3385"/>
      <c r="D50" s="2189"/>
      <c r="E50" s="323"/>
      <c r="F50" s="2233"/>
      <c r="G50" s="3369"/>
      <c r="H50" s="2136" t="s">
        <v>2135</v>
      </c>
      <c r="I50" s="2135"/>
      <c r="J50" s="3336" t="s">
        <v>1345</v>
      </c>
      <c r="K50" s="3336"/>
      <c r="L50" s="3336"/>
      <c r="M50" s="3336"/>
      <c r="N50" s="3336"/>
      <c r="O50" s="3336"/>
    </row>
    <row r="51" spans="1:35" ht="20.45" customHeight="1">
      <c r="A51" s="2338"/>
      <c r="B51" s="3385" t="s">
        <v>1346</v>
      </c>
      <c r="C51" s="3385"/>
      <c r="D51" s="1024"/>
      <c r="E51" s="319"/>
      <c r="F51" s="2233"/>
      <c r="G51" s="3370"/>
      <c r="H51" s="2136" t="s">
        <v>2136</v>
      </c>
      <c r="I51" s="2135"/>
      <c r="J51" s="2310" t="s">
        <v>1347</v>
      </c>
      <c r="K51" s="3337" t="s">
        <v>1348</v>
      </c>
      <c r="L51" s="3337"/>
      <c r="M51" s="2310" t="s">
        <v>1349</v>
      </c>
      <c r="N51" s="2310" t="s">
        <v>1350</v>
      </c>
      <c r="O51" s="2310" t="s">
        <v>1351</v>
      </c>
    </row>
    <row r="52" spans="1:35" ht="24" customHeight="1">
      <c r="A52" s="2153" t="s">
        <v>1352</v>
      </c>
      <c r="B52" s="3385" t="s">
        <v>1353</v>
      </c>
      <c r="C52" s="3385"/>
      <c r="D52" s="1024" t="e">
        <f ca="1">ROUND(D45*'数据-取费表'!B41/(1+'数据-取费表'!C42),0)</f>
        <v>#REF!</v>
      </c>
      <c r="E52" s="1256" t="s">
        <v>1354</v>
      </c>
      <c r="F52" s="2339">
        <f>'数据-取费表'!B41</f>
        <v>0</v>
      </c>
      <c r="G52" s="2340"/>
      <c r="H52" s="2330"/>
      <c r="I52" s="1669"/>
      <c r="J52" s="2309">
        <v>1</v>
      </c>
      <c r="K52" s="3362" t="s">
        <v>1355</v>
      </c>
      <c r="L52" s="3362"/>
      <c r="M52" s="2311" t="b">
        <f>D48</f>
        <v>0</v>
      </c>
      <c r="N52" s="2309" t="str">
        <f>E48</f>
        <v>销售额×税（费）率</v>
      </c>
      <c r="O52" s="2312">
        <f>F48</f>
        <v>0</v>
      </c>
    </row>
    <row r="53" spans="1:35" ht="12" customHeight="1">
      <c r="A53" s="2153" t="s">
        <v>1356</v>
      </c>
      <c r="B53" s="3386" t="s">
        <v>2289</v>
      </c>
      <c r="C53" s="3387"/>
      <c r="D53" s="1024" t="e">
        <f ca="1">ROUND(D45*'数据-取费表'!B41/(1+'数据-取费表'!C42),0)</f>
        <v>#REF!</v>
      </c>
      <c r="E53" s="1256" t="s">
        <v>1354</v>
      </c>
      <c r="F53" s="2339">
        <f>'数据-取费表'!B41</f>
        <v>0</v>
      </c>
      <c r="G53" s="2340"/>
      <c r="H53" s="2330"/>
      <c r="I53" s="1669"/>
      <c r="J53" s="2309">
        <v>2</v>
      </c>
      <c r="K53" s="3362" t="s">
        <v>1357</v>
      </c>
      <c r="L53" s="3362"/>
      <c r="M53" s="2311" t="e">
        <f t="shared" ref="M53:O54" ca="1" si="0">D55</f>
        <v>#REF!</v>
      </c>
      <c r="N53" s="2309" t="str">
        <f t="shared" si="0"/>
        <v>销售额×税（费）率</v>
      </c>
      <c r="O53" s="2312" t="str">
        <f t="shared" si="0"/>
        <v>免征</v>
      </c>
    </row>
    <row r="54" spans="1:35" ht="12" customHeight="1">
      <c r="A54" s="2153" t="s">
        <v>1358</v>
      </c>
      <c r="B54" s="3386" t="s">
        <v>2290</v>
      </c>
      <c r="C54" s="3387"/>
      <c r="D54" s="1024" t="e">
        <f ca="1">C68</f>
        <v>#REF!</v>
      </c>
      <c r="E54" s="319" t="s">
        <v>1359</v>
      </c>
      <c r="F54" s="2339">
        <f>'数据-取费表'!B41</f>
        <v>0</v>
      </c>
      <c r="G54" s="2340"/>
      <c r="H54" s="2341"/>
      <c r="I54" s="1669"/>
      <c r="J54" s="2309">
        <v>3</v>
      </c>
      <c r="K54" s="3362" t="s">
        <v>1360</v>
      </c>
      <c r="L54" s="3362"/>
      <c r="M54" s="2311" t="e">
        <f t="shared" ca="1" si="0"/>
        <v>#REF!</v>
      </c>
      <c r="N54" s="2309" t="str">
        <f t="shared" si="0"/>
        <v>增值额×税（费）率</v>
      </c>
      <c r="O54" s="2313" t="str">
        <f t="shared" si="0"/>
        <v>免征</v>
      </c>
    </row>
    <row r="55" spans="1:35" ht="24" customHeight="1">
      <c r="A55" s="3422" t="s">
        <v>1361</v>
      </c>
      <c r="B55" s="3400"/>
      <c r="C55" s="3400"/>
      <c r="D55" s="12" t="e">
        <f ca="1">IF(H55="个人住宅",0,ROUND(D45*I55,0))</f>
        <v>#REF!</v>
      </c>
      <c r="E55" s="1256" t="s">
        <v>1362</v>
      </c>
      <c r="F55" s="2339" t="str">
        <f>IF(H55="正常",I55,"免征")</f>
        <v>免征</v>
      </c>
      <c r="G55" s="2340"/>
      <c r="H55" s="2336"/>
      <c r="I55" s="157">
        <f>'数据-取费表'!B49</f>
        <v>0</v>
      </c>
      <c r="J55" s="2309">
        <f>IF(H59="非个人房产","",4)</f>
        <v>4</v>
      </c>
      <c r="K55" s="3362" t="str">
        <f>IF(H59="非个人房产","——","个人所得税")</f>
        <v>个人所得税</v>
      </c>
      <c r="L55" s="3362"/>
      <c r="M55" s="2314" t="e">
        <f ca="1">D59</f>
        <v>#REF!</v>
      </c>
      <c r="N55" s="1883" t="str">
        <f>E59</f>
        <v>差额计税</v>
      </c>
      <c r="O55" s="2315">
        <f>F59</f>
        <v>0.01</v>
      </c>
    </row>
    <row r="56" spans="1:35" ht="24.75">
      <c r="A56" s="3422" t="s">
        <v>1363</v>
      </c>
      <c r="B56" s="3400"/>
      <c r="C56" s="3400"/>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2.75">
      <c r="A57" s="2153" t="s">
        <v>1341</v>
      </c>
      <c r="B57" s="3386" t="s">
        <v>1366</v>
      </c>
      <c r="C57" s="3387"/>
      <c r="D57" s="1478">
        <v>0</v>
      </c>
      <c r="E57" s="316" t="s">
        <v>1343</v>
      </c>
      <c r="F57" s="294"/>
      <c r="G57" s="2340"/>
      <c r="H57" s="2344"/>
      <c r="I57" s="1670"/>
      <c r="J57" s="3362">
        <f>IF(AND(J55="",J56=""),4,IF(项目基本情况!K6="上海银行",结果表!J56+1,结果表!J55+1))</f>
        <v>5</v>
      </c>
      <c r="K57" s="3362" t="s">
        <v>1367</v>
      </c>
      <c r="L57" s="2316" t="s">
        <v>1368</v>
      </c>
      <c r="M57" s="2317"/>
      <c r="N57" s="2318">
        <f ca="1">SUMIF(M52:M56,"&lt;9e307")</f>
        <v>0</v>
      </c>
      <c r="O57" s="2319"/>
      <c r="P57" s="2464" t="e">
        <f ca="1">N57/M49</f>
        <v>#VALUE!</v>
      </c>
    </row>
    <row r="58" spans="1:35" ht="24.75">
      <c r="A58" s="2153" t="s">
        <v>1352</v>
      </c>
      <c r="B58" s="3386" t="s">
        <v>1369</v>
      </c>
      <c r="C58" s="3385"/>
      <c r="D58" s="12" t="e">
        <f ca="1">IF(H58="转让取得",C81,C97)</f>
        <v>#REF!</v>
      </c>
      <c r="E58" s="1256" t="s">
        <v>1364</v>
      </c>
      <c r="F58" s="294" t="s">
        <v>28</v>
      </c>
      <c r="G58" s="2340"/>
      <c r="H58" s="2343"/>
      <c r="I58" s="1670"/>
      <c r="J58" s="3362"/>
      <c r="K58" s="3362"/>
      <c r="L58" s="2316" t="s">
        <v>1370</v>
      </c>
      <c r="M58" s="2320"/>
      <c r="N58" s="2321" t="str">
        <f ca="1">NUMBERSTRING(INT(N57*10000),2)&amp;"元整"</f>
        <v>零元整</v>
      </c>
      <c r="O58" s="2322"/>
    </row>
    <row r="59" spans="1:35" ht="24.75" thickBot="1">
      <c r="A59" s="3366" t="s">
        <v>1371</v>
      </c>
      <c r="B59" s="3367"/>
      <c r="C59" s="336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64">
        <f>J57+1</f>
        <v>6</v>
      </c>
      <c r="K59" s="3362" t="s">
        <v>1372</v>
      </c>
      <c r="L59" s="2309" t="s">
        <v>1368</v>
      </c>
      <c r="M59" s="2323"/>
      <c r="N59" s="2324" t="e">
        <f ca="1">M49-N57</f>
        <v>#VALUE!</v>
      </c>
      <c r="O59" s="2325"/>
    </row>
    <row r="60" spans="1:35" ht="12" customHeight="1">
      <c r="A60" s="1671"/>
      <c r="B60" s="646"/>
      <c r="C60" s="646"/>
      <c r="D60" s="646"/>
      <c r="E60" s="1466"/>
      <c r="F60" s="1670"/>
      <c r="G60" s="1670"/>
      <c r="H60" s="151"/>
      <c r="I60" s="121"/>
      <c r="J60" s="3365"/>
      <c r="K60" s="3362"/>
      <c r="L60" s="2316" t="s">
        <v>1370</v>
      </c>
      <c r="M60" s="2320"/>
      <c r="N60" s="2321" t="e">
        <f ca="1">NUMBERSTRING(INT(N59*10000),2)&amp;"元整"</f>
        <v>#VALUE!</v>
      </c>
      <c r="O60" s="2322"/>
    </row>
    <row r="61" spans="1:35" ht="13.5" thickBot="1">
      <c r="A61" s="3421" t="s">
        <v>1373</v>
      </c>
      <c r="B61" s="3421"/>
      <c r="C61" s="3421"/>
      <c r="D61" s="3421"/>
      <c r="E61" s="3421"/>
      <c r="F61" s="1670"/>
      <c r="G61" s="1670"/>
      <c r="H61" s="151"/>
      <c r="I61" s="121"/>
      <c r="J61" s="2309">
        <f>J59+1</f>
        <v>7</v>
      </c>
      <c r="K61" s="3362" t="s">
        <v>1374</v>
      </c>
      <c r="L61" s="3362"/>
      <c r="M61" s="2326"/>
      <c r="N61" s="2327" t="e">
        <f ca="1">ROUND(N59*10000/'数据-汇总表'!E3,0)</f>
        <v>#VALUE!</v>
      </c>
      <c r="O61" s="2328"/>
    </row>
    <row r="62" spans="1:35" ht="12.75">
      <c r="A62" s="3381" t="s">
        <v>1375</v>
      </c>
      <c r="B62" s="338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4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4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ROUND(SUM(M63:M68),0)</f>
        <v>#VALUE!</v>
      </c>
      <c r="N69" s="2331" t="e">
        <f>M69/M49</f>
        <v>#VALUE!</v>
      </c>
      <c r="Z69" s="1623"/>
      <c r="AI69" s="1561"/>
    </row>
    <row r="70" spans="1:35" s="642" customFormat="1" ht="15" thickBot="1">
      <c r="A70" s="3389" t="s">
        <v>1394</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1375</v>
      </c>
      <c r="B71" s="33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86" t="s">
        <v>1402</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78" t="s">
        <v>1406</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1410</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1375</v>
      </c>
      <c r="B84" s="33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7" t="s">
        <v>2129</v>
      </c>
      <c r="H90" s="3348"/>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78" t="s">
        <v>1419</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78" t="s">
        <v>1422</v>
      </c>
      <c r="F92" s="3379"/>
      <c r="G92" s="3379"/>
      <c r="H92" s="3380"/>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78" t="s">
        <v>1406</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23" t="s">
        <v>1426</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8" t="s">
        <v>1428</v>
      </c>
      <c r="B100" s="3329"/>
      <c r="C100" s="3329"/>
      <c r="D100" s="3363"/>
      <c r="E100" s="3329" t="s">
        <v>1429</v>
      </c>
      <c r="F100" s="3329"/>
      <c r="G100" s="3329"/>
      <c r="H100" s="3363"/>
      <c r="I100" s="121"/>
    </row>
    <row r="101" spans="1:35" ht="18.75" customHeight="1">
      <c r="A101" s="3371" t="s">
        <v>1430</v>
      </c>
      <c r="B101" s="3372"/>
      <c r="C101" s="2370">
        <f>C4</f>
        <v>0</v>
      </c>
      <c r="D101" s="2371">
        <f>D4</f>
        <v>0</v>
      </c>
      <c r="E101" s="3341" t="s">
        <v>1431</v>
      </c>
      <c r="F101" s="3342"/>
      <c r="G101" s="1687" t="s">
        <v>1432</v>
      </c>
      <c r="H101" s="2380" t="e">
        <f ca="1">H118</f>
        <v>#REF!</v>
      </c>
      <c r="I101" s="121"/>
    </row>
    <row r="102" spans="1:35" ht="18.75" customHeight="1">
      <c r="A102" s="3373" t="s">
        <v>1433</v>
      </c>
      <c r="B102" s="2369" t="s">
        <v>1432</v>
      </c>
      <c r="C102" s="2370" t="e">
        <f ca="1">IF(D32="楼面单价",ROUND(C19,0),C19)</f>
        <v>#REF!</v>
      </c>
      <c r="D102" s="2371" t="e">
        <f ca="1">IF(D32="楼面单价",ROUND(D19,0),D19)</f>
        <v>#REF!</v>
      </c>
      <c r="E102" s="3341"/>
      <c r="F102" s="3342"/>
      <c r="G102" s="1687" t="s">
        <v>1434</v>
      </c>
      <c r="H102" s="2340" t="e">
        <f ca="1">I118</f>
        <v>#REF!</v>
      </c>
      <c r="I102" s="121"/>
    </row>
    <row r="103" spans="1:35" ht="42.75" customHeight="1">
      <c r="A103" s="3373"/>
      <c r="B103" s="2369" t="s">
        <v>1434</v>
      </c>
      <c r="C103" s="2372" t="e">
        <f ca="1">C20</f>
        <v>#REF!</v>
      </c>
      <c r="D103" s="2373" t="e">
        <f ca="1">D20</f>
        <v>#REF!</v>
      </c>
      <c r="E103" s="3334" t="s">
        <v>1435</v>
      </c>
      <c r="F103" s="3335"/>
      <c r="G103" s="1688" t="s">
        <v>1436</v>
      </c>
      <c r="H103" s="2380">
        <f>IF(D36="正常操作",H104+H105+H106,H105+H106)</f>
        <v>0</v>
      </c>
      <c r="I103" s="121"/>
    </row>
    <row r="104" spans="1:35" ht="18.75" customHeight="1">
      <c r="A104" s="337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8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74" t="str">
        <f>IF(项目基本情况!E8="已注销","——","3.房地产抵押价值")</f>
        <v>3.房地产抵押价值</v>
      </c>
      <c r="F107" s="3342"/>
      <c r="G107" s="1687" t="s">
        <v>1432</v>
      </c>
      <c r="H107" s="2380" t="e">
        <f ca="1">IF(E107="——","——",H101-H103)</f>
        <v>#REF!</v>
      </c>
      <c r="I107" s="121"/>
    </row>
    <row r="108" spans="1:35" ht="18.75" customHeight="1">
      <c r="A108" s="121"/>
      <c r="B108" s="121"/>
      <c r="C108" s="121"/>
      <c r="D108" s="121"/>
      <c r="E108" s="3374"/>
      <c r="F108" s="3342"/>
      <c r="G108" s="1687" t="s">
        <v>1434</v>
      </c>
      <c r="H108" s="2340">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1432</v>
      </c>
      <c r="H109" s="2383" t="str">
        <f>IF(E109="——","——",H101-H105-H106)</f>
        <v>——</v>
      </c>
      <c r="I109" s="121"/>
    </row>
    <row r="110" spans="1:35" ht="18.75" customHeight="1">
      <c r="A110" s="121"/>
      <c r="B110" s="121"/>
      <c r="C110" s="121"/>
      <c r="D110" s="121"/>
      <c r="E110" s="3374"/>
      <c r="F110" s="3342"/>
      <c r="G110" s="1687" t="s">
        <v>1434</v>
      </c>
      <c r="H110" s="2340"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1432</v>
      </c>
      <c r="H111" s="2380" t="str">
        <f>IF(E111="——","——",N59)</f>
        <v>——</v>
      </c>
      <c r="I111" s="121"/>
    </row>
    <row r="112" spans="1:35" ht="18.75" customHeight="1" thickBot="1">
      <c r="A112" s="121"/>
      <c r="B112" s="121"/>
      <c r="C112" s="121"/>
      <c r="D112" s="121"/>
      <c r="E112" s="3376"/>
      <c r="F112" s="3377"/>
      <c r="G112" s="1690" t="s">
        <v>1434</v>
      </c>
      <c r="H112" s="2384" t="str">
        <f>IF(E111="——","——",N61)</f>
        <v>——</v>
      </c>
      <c r="I112" s="121"/>
    </row>
    <row r="113" spans="1:27" ht="18.75" customHeight="1">
      <c r="A113" s="121"/>
      <c r="B113" s="121"/>
      <c r="C113" s="121"/>
      <c r="D113" s="121"/>
      <c r="E113" s="3384" t="s">
        <v>1440</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1442</v>
      </c>
      <c r="B115" s="3393"/>
      <c r="C115" s="3393"/>
      <c r="D115" s="3393"/>
      <c r="E115" s="3393"/>
      <c r="F115" s="3393"/>
      <c r="G115" s="3393"/>
      <c r="H115" s="3393"/>
      <c r="I115" s="3394"/>
    </row>
    <row r="116" spans="1:27" ht="27" customHeight="1">
      <c r="A116" s="3349" t="s">
        <v>1443</v>
      </c>
      <c r="B116" s="3353" t="s">
        <v>1444</v>
      </c>
      <c r="C116" s="3353" t="s">
        <v>1445</v>
      </c>
      <c r="D116" s="3359" t="s">
        <v>1446</v>
      </c>
      <c r="E116" s="3360"/>
      <c r="F116" s="3391" t="s">
        <v>1447</v>
      </c>
      <c r="G116" s="3391"/>
      <c r="H116" s="3349" t="s">
        <v>1448</v>
      </c>
      <c r="I116" s="3349"/>
    </row>
    <row r="117" spans="1:27" ht="18.75" customHeight="1">
      <c r="A117" s="3349"/>
      <c r="B117" s="3354"/>
      <c r="C117" s="3354"/>
      <c r="D117" s="2150" t="s">
        <v>1449</v>
      </c>
      <c r="E117" s="2150" t="s">
        <v>1450</v>
      </c>
      <c r="F117" s="2150" t="s">
        <v>1449</v>
      </c>
      <c r="G117" s="2150" t="s">
        <v>1451</v>
      </c>
      <c r="H117" s="2150" t="s">
        <v>1449</v>
      </c>
      <c r="I117" s="2150" t="s">
        <v>1451</v>
      </c>
    </row>
    <row r="118" spans="1:27" ht="24.75" customHeight="1">
      <c r="A118" s="2385"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1452</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5" t="s">
        <v>1452</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房地产抵押价值</v>
      </c>
      <c r="B122" s="3361"/>
      <c r="C122" s="3361"/>
      <c r="D122" s="3350" t="e">
        <f ca="1">H107</f>
        <v>#REF!</v>
      </c>
      <c r="E122" s="3351"/>
      <c r="F122" s="3351"/>
      <c r="G122" s="3351"/>
      <c r="H122" s="3351"/>
      <c r="I122" s="3352"/>
      <c r="AA122" s="684"/>
    </row>
    <row r="123" spans="1:27" ht="18.75" customHeight="1">
      <c r="A123" s="3349" t="s">
        <v>1452</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1452</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1452</v>
      </c>
      <c r="B127" s="3349"/>
      <c r="C127" s="3349"/>
      <c r="D127" s="3355" t="e">
        <f>NUMBERSTRING(INT(D126*10000),2)&amp;"元整"</f>
        <v>#VALUE!</v>
      </c>
      <c r="E127" s="3357"/>
      <c r="F127" s="3357"/>
      <c r="G127" s="3357"/>
      <c r="H127" s="3357"/>
      <c r="I127" s="3356"/>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291" priority="3" stopIfTrue="1">
      <formula>$H$88&lt;&gt;"仅含出让金"</formula>
    </cfRule>
  </conditionalFormatting>
  <conditionalFormatting sqref="C91">
    <cfRule type="expression" dxfId="290" priority="2" stopIfTrue="1">
      <formula>$H$91="由企业提供"</formula>
    </cfRule>
  </conditionalFormatting>
  <conditionalFormatting sqref="C5:D7">
    <cfRule type="cellIs" dxfId="289" priority="10" stopIfTrue="1" operator="equal">
      <formula>25</formula>
    </cfRule>
  </conditionalFormatting>
  <conditionalFormatting sqref="C8:D13">
    <cfRule type="cellIs" dxfId="288" priority="8" stopIfTrue="1" operator="equal">
      <formula>15</formula>
    </cfRule>
  </conditionalFormatting>
  <conditionalFormatting sqref="C14:D16">
    <cfRule type="cellIs" dxfId="287" priority="6" stopIfTrue="1" operator="equal">
      <formula>30</formula>
    </cfRule>
  </conditionalFormatting>
  <conditionalFormatting sqref="E36">
    <cfRule type="expression" dxfId="2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428" t="s">
        <v>1544</v>
      </c>
    </row>
    <row r="43" spans="1:7" ht="13.5" customHeight="1">
      <c r="A43" s="734" t="s">
        <v>347</v>
      </c>
      <c r="B43" s="207" t="s">
        <v>1545</v>
      </c>
      <c r="C43" s="230" t="e">
        <f ca="1">ROUND(IF('数据-取费表'!B22&lt;=1,C39*F22*'数据-取费表'!B21/2,C39*(POWER((1+F22),'数据-取费表'!B21/2)-1)),0)</f>
        <v>#VALUE!</v>
      </c>
      <c r="D43" s="230"/>
      <c r="E43" s="230"/>
      <c r="F43" s="231"/>
      <c r="G43" s="3429"/>
    </row>
    <row r="44" spans="1:7" ht="13.5" customHeight="1">
      <c r="A44" s="734" t="s">
        <v>348</v>
      </c>
      <c r="B44" s="207" t="s">
        <v>1546</v>
      </c>
      <c r="C44" s="230" t="e">
        <f ca="1">ROUND(IF('数据-取费表'!B22&lt;=1,C40*F22*'数据-取费表'!B21/2,C40*(POWER((1+F22),'数据-取费表'!B21/2)-1)),4)</f>
        <v>#VALUE!</v>
      </c>
      <c r="D44" s="230"/>
      <c r="E44" s="230"/>
      <c r="F44" s="231"/>
      <c r="G44" s="343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6" t="str">
        <f>项目基本情况!B1</f>
        <v>预评估</v>
      </c>
      <c r="C37" s="3246"/>
      <c r="D37" s="3246"/>
      <c r="E37" s="3246"/>
      <c r="F37" s="3246"/>
      <c r="G37" s="3246"/>
      <c r="H37" s="3246"/>
      <c r="I37" s="32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428" t="s">
        <v>1591</v>
      </c>
    </row>
    <row r="43" spans="1:7" ht="13.5" customHeight="1">
      <c r="A43" s="734" t="s">
        <v>347</v>
      </c>
      <c r="B43" s="207" t="s">
        <v>1545</v>
      </c>
      <c r="C43" s="230" t="e">
        <f ca="1">ROUND(IF('数据-取费表'!B22&lt;=1,C39*F22*'数据-取费表'!B20/2,C39*(POWER((1+F22),'数据-取费表'!B20/2)-1)),0)</f>
        <v>#VALUE!</v>
      </c>
      <c r="D43" s="230"/>
      <c r="E43" s="230"/>
      <c r="F43" s="231"/>
      <c r="G43" s="3429"/>
    </row>
    <row r="44" spans="1:7" ht="13.5" customHeight="1">
      <c r="A44" s="734" t="s">
        <v>348</v>
      </c>
      <c r="B44" s="207" t="s">
        <v>1546</v>
      </c>
      <c r="C44" s="230" t="e">
        <f ca="1">ROUND(IF('数据-取费表'!B22&lt;=1,C40*F22*'数据-取费表'!B20/2,C40*(POWER((1+F22),'数据-取费表'!B20/2)-1)),4)</f>
        <v>#VALUE!</v>
      </c>
      <c r="D44" s="230"/>
      <c r="E44" s="230"/>
      <c r="F44" s="231"/>
      <c r="G44" s="343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3" t="s">
        <v>694</v>
      </c>
      <c r="C6" s="1011">
        <f ca="1">ROUND(F6*F8*F7*(1-F9)/10000,0)</f>
        <v>0</v>
      </c>
      <c r="D6" s="147" t="s">
        <v>2109</v>
      </c>
      <c r="E6" s="294" t="s">
        <v>696</v>
      </c>
      <c r="F6" s="295">
        <f ca="1">INDIRECT("'数据-取费表'!u"&amp;$G$1)</f>
        <v>0</v>
      </c>
      <c r="G6" s="1292"/>
      <c r="H6" s="1006" t="s">
        <v>398</v>
      </c>
      <c r="I6" s="3433" t="s">
        <v>694</v>
      </c>
      <c r="J6" s="293">
        <f ca="1">ROUND(M6*M8*M7*(1-M9)/10000,0)</f>
        <v>0</v>
      </c>
      <c r="K6" s="147" t="s">
        <v>2108</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2"/>
      <c r="H7" s="296"/>
      <c r="I7" s="3434"/>
      <c r="J7" s="298"/>
      <c r="K7" s="299"/>
      <c r="L7" s="294" t="s">
        <v>697</v>
      </c>
      <c r="M7" s="295">
        <f ca="1">F7</f>
        <v>0</v>
      </c>
    </row>
    <row r="8" spans="1:37" ht="18" customHeight="1">
      <c r="A8" s="296"/>
      <c r="B8" s="3434"/>
      <c r="C8" s="298"/>
      <c r="D8" s="299"/>
      <c r="E8" s="294" t="s">
        <v>698</v>
      </c>
      <c r="F8" s="295">
        <f ca="1">INDIRECT("'数据-取费表'!ai"&amp;$G$1)</f>
        <v>0</v>
      </c>
      <c r="G8" s="1292"/>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2"/>
      <c r="H9" s="296"/>
      <c r="I9" s="34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31" t="s">
        <v>837</v>
      </c>
      <c r="L53" s="3432"/>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85" priority="3">
      <formula>$F$10="自定义"</formula>
    </cfRule>
  </conditionalFormatting>
  <conditionalFormatting sqref="C54">
    <cfRule type="expression" dxfId="284" priority="1">
      <formula>$F$53="自定义"</formula>
    </cfRule>
  </conditionalFormatting>
  <conditionalFormatting sqref="I55 I60">
    <cfRule type="expression" dxfId="283" priority="57">
      <formula>$J$51&gt;$L$48</formula>
    </cfRule>
  </conditionalFormatting>
  <conditionalFormatting sqref="J11">
    <cfRule type="expression" dxfId="282" priority="2">
      <formula>$M$10="自定义"</formula>
    </cfRule>
  </conditionalFormatting>
  <conditionalFormatting sqref="K55 K60">
    <cfRule type="expression" dxfId="28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3" t="s">
        <v>694</v>
      </c>
      <c r="C6" s="1011">
        <f ca="1">ROUND(F6*F8*F7*(1-F9),0)</f>
        <v>0</v>
      </c>
      <c r="D6" s="147" t="s">
        <v>2106</v>
      </c>
      <c r="E6" s="294" t="s">
        <v>696</v>
      </c>
      <c r="F6" s="295">
        <f ca="1">INDIRECT("'数据-取费表'!u"&amp;$G$1)</f>
        <v>0</v>
      </c>
      <c r="G6" s="1292"/>
      <c r="H6" s="1006" t="s">
        <v>398</v>
      </c>
      <c r="I6" s="3433" t="s">
        <v>694</v>
      </c>
      <c r="J6" s="293">
        <f ca="1">ROUND(M6*M8*M7*(1-M9),0)</f>
        <v>0</v>
      </c>
      <c r="K6" s="1284" t="s">
        <v>2107</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2"/>
      <c r="H7" s="296"/>
      <c r="I7" s="3434"/>
      <c r="J7" s="298"/>
      <c r="K7" s="299"/>
      <c r="L7" s="294" t="s">
        <v>697</v>
      </c>
      <c r="M7" s="295">
        <f ca="1">F7</f>
        <v>0</v>
      </c>
    </row>
    <row r="8" spans="1:37" ht="18" customHeight="1">
      <c r="A8" s="296"/>
      <c r="B8" s="3434"/>
      <c r="C8" s="298"/>
      <c r="D8" s="299"/>
      <c r="E8" s="294" t="s">
        <v>698</v>
      </c>
      <c r="F8" s="295">
        <f ca="1">INDIRECT("'数据-取费表'!ai"&amp;$G$1)</f>
        <v>0</v>
      </c>
      <c r="G8" s="1292"/>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2"/>
      <c r="H9" s="296"/>
      <c r="I9" s="34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1" t="s">
        <v>837</v>
      </c>
      <c r="L53" s="3432"/>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80" priority="3">
      <formula>$F$10="自定义"</formula>
    </cfRule>
  </conditionalFormatting>
  <conditionalFormatting sqref="C54">
    <cfRule type="expression" dxfId="279" priority="1">
      <formula>$F$53="自定义"</formula>
    </cfRule>
  </conditionalFormatting>
  <conditionalFormatting sqref="I55 I60">
    <cfRule type="expression" dxfId="278" priority="5">
      <formula>$J$51&gt;$L$48</formula>
    </cfRule>
  </conditionalFormatting>
  <conditionalFormatting sqref="J11">
    <cfRule type="expression" dxfId="277" priority="2">
      <formula>$M$10="自定义"</formula>
    </cfRule>
  </conditionalFormatting>
  <conditionalFormatting sqref="K55 K60">
    <cfRule type="expression" dxfId="27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436" t="s">
        <v>2317</v>
      </c>
      <c r="K2" s="3437"/>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38" t="s">
        <v>2327</v>
      </c>
      <c r="K3" s="3439"/>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38" t="s">
        <v>2329</v>
      </c>
      <c r="K4" s="3439"/>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40" t="s">
        <v>2333</v>
      </c>
      <c r="B6" s="3441"/>
      <c r="C6" s="3442"/>
      <c r="D6" s="2621"/>
      <c r="E6" s="2622"/>
      <c r="F6" s="2623"/>
      <c r="G6" s="2624"/>
      <c r="H6" s="2599"/>
      <c r="I6" s="2600"/>
      <c r="J6" s="3443">
        <v>1</v>
      </c>
      <c r="K6" s="344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43"/>
      <c r="K7" s="344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47" t="s">
        <v>2347</v>
      </c>
      <c r="C8" s="3448"/>
      <c r="D8" s="2640" t="s">
        <v>2348</v>
      </c>
      <c r="E8" s="2641" t="s">
        <v>2349</v>
      </c>
      <c r="F8" s="2642" t="s">
        <v>2350</v>
      </c>
      <c r="G8" s="2643"/>
      <c r="H8" s="2599"/>
      <c r="I8" s="2600"/>
      <c r="J8" s="3443"/>
      <c r="K8" s="344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47" t="s">
        <v>2353</v>
      </c>
      <c r="C9" s="3448"/>
      <c r="D9" s="2640">
        <f>ROUND(D6*E9,0)</f>
        <v>0</v>
      </c>
      <c r="E9" s="2644"/>
      <c r="F9" s="2645" t="s">
        <v>2354</v>
      </c>
      <c r="G9" s="2624"/>
      <c r="H9" s="2599"/>
      <c r="I9" s="2600"/>
      <c r="J9" s="3443"/>
      <c r="K9" s="3445"/>
      <c r="L9" s="2634" t="s">
        <v>2355</v>
      </c>
      <c r="M9" s="2635"/>
      <c r="N9" s="2611"/>
      <c r="O9" s="2636"/>
      <c r="P9" s="2636"/>
      <c r="Q9" s="2637">
        <v>365</v>
      </c>
      <c r="R9" s="2638">
        <f t="shared" si="0"/>
        <v>0</v>
      </c>
      <c r="S9" s="2592"/>
      <c r="T9" s="2592"/>
      <c r="U9" s="2592"/>
      <c r="V9" s="2600"/>
    </row>
    <row r="10" spans="1:22" s="2604" customFormat="1" ht="13.15" customHeight="1">
      <c r="A10" s="2639">
        <v>2</v>
      </c>
      <c r="B10" s="3447" t="s">
        <v>2356</v>
      </c>
      <c r="C10" s="3448"/>
      <c r="D10" s="2640">
        <f>ROUND(D6*E10,0)</f>
        <v>0</v>
      </c>
      <c r="E10" s="2644"/>
      <c r="F10" s="2645" t="s">
        <v>2357</v>
      </c>
      <c r="G10" s="2624"/>
      <c r="H10" s="2599"/>
      <c r="I10" s="2600"/>
      <c r="J10" s="3443"/>
      <c r="K10" s="3445"/>
      <c r="L10" s="2634" t="s">
        <v>2358</v>
      </c>
      <c r="M10" s="2635"/>
      <c r="N10" s="2611"/>
      <c r="O10" s="2636"/>
      <c r="P10" s="2636"/>
      <c r="Q10" s="2637">
        <v>365</v>
      </c>
      <c r="R10" s="2638">
        <f t="shared" si="0"/>
        <v>0</v>
      </c>
      <c r="S10" s="2592"/>
      <c r="T10" s="2592"/>
      <c r="U10" s="2592"/>
      <c r="V10" s="2600"/>
    </row>
    <row r="11" spans="1:22" s="2604" customFormat="1" ht="13.15" customHeight="1">
      <c r="A11" s="2639">
        <v>3</v>
      </c>
      <c r="B11" s="3447" t="s">
        <v>2359</v>
      </c>
      <c r="C11" s="3448"/>
      <c r="D11" s="2640">
        <f>D12+D14+D15+D16</f>
        <v>0</v>
      </c>
      <c r="E11" s="2646" t="e">
        <f>D11/D6</f>
        <v>#DIV/0!</v>
      </c>
      <c r="F11" s="2642"/>
      <c r="G11" s="2643"/>
      <c r="H11" s="2599"/>
      <c r="I11" s="2600"/>
      <c r="J11" s="3443"/>
      <c r="K11" s="344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49" t="s">
        <v>2362</v>
      </c>
      <c r="C12" s="3450"/>
      <c r="D12" s="2648">
        <f>ROUND(D13*1.2%*(1-30%),0)</f>
        <v>0</v>
      </c>
      <c r="E12" s="2649">
        <v>1.2E-2</v>
      </c>
      <c r="F12" s="2642" t="s">
        <v>2363</v>
      </c>
      <c r="G12" s="2643"/>
      <c r="H12" s="2599"/>
      <c r="I12" s="2600"/>
      <c r="J12" s="3443"/>
      <c r="K12" s="344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43"/>
      <c r="K13" s="344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49" t="s">
        <v>2368</v>
      </c>
      <c r="C14" s="3450"/>
      <c r="D14" s="2648">
        <f>ROUND(E14*B5/10000,0)</f>
        <v>0</v>
      </c>
      <c r="E14" s="2637"/>
      <c r="F14" s="2642" t="s">
        <v>2369</v>
      </c>
      <c r="G14" s="2643"/>
      <c r="H14" s="2599"/>
      <c r="I14" s="2600"/>
      <c r="J14" s="3443"/>
      <c r="K14" s="344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49" t="s">
        <v>2372</v>
      </c>
      <c r="C15" s="3450"/>
      <c r="D15" s="2648">
        <f>ROUND(D6*E15,0)</f>
        <v>0</v>
      </c>
      <c r="E15" s="2649">
        <v>5.5E-2</v>
      </c>
      <c r="F15" s="2642" t="s">
        <v>2373</v>
      </c>
      <c r="G15" s="2624"/>
      <c r="H15" s="2599"/>
      <c r="I15" s="2600"/>
      <c r="J15" s="3443">
        <v>2</v>
      </c>
      <c r="K15" s="344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49" t="s">
        <v>2381</v>
      </c>
      <c r="C16" s="3450"/>
      <c r="D16" s="2659">
        <f>D6*E16</f>
        <v>0</v>
      </c>
      <c r="E16" s="2660"/>
      <c r="F16" s="2645" t="s">
        <v>2382</v>
      </c>
      <c r="G16" s="2624"/>
      <c r="H16" s="2599"/>
      <c r="I16" s="2600"/>
      <c r="J16" s="3443"/>
      <c r="K16" s="344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1" t="s">
        <v>2384</v>
      </c>
      <c r="C17" s="3452"/>
      <c r="D17" s="2662">
        <f>ROUND(D6*E17,0)</f>
        <v>0</v>
      </c>
      <c r="E17" s="2663"/>
      <c r="F17" s="2664" t="s">
        <v>2385</v>
      </c>
      <c r="G17" s="2624"/>
      <c r="H17" s="2599"/>
      <c r="I17" s="2600"/>
      <c r="J17" s="3443"/>
      <c r="K17" s="344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43"/>
      <c r="K18" s="344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43"/>
      <c r="K19" s="344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43">
        <v>3</v>
      </c>
      <c r="K20" s="344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43"/>
      <c r="K21" s="344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43"/>
      <c r="K22" s="344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43"/>
      <c r="K23" s="344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43"/>
      <c r="K24" s="344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5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5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36" t="s">
        <v>2317</v>
      </c>
      <c r="K32" s="3437"/>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38" t="s">
        <v>2327</v>
      </c>
      <c r="K33" s="3439"/>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38" t="s">
        <v>2329</v>
      </c>
      <c r="K34" s="343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43">
        <v>1</v>
      </c>
      <c r="K36" s="344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43"/>
      <c r="K37" s="344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43"/>
      <c r="K38" s="344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43"/>
      <c r="K39" s="344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43"/>
      <c r="K40" s="344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5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5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55" t="s">
        <v>1654</v>
      </c>
      <c r="C5" s="3456"/>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CAFE9-599B-4E6A-9159-D28BD67DCFED}">
  <sheetPr>
    <tabColor rgb="FF92D050"/>
    <pageSetUpPr fitToPage="1"/>
  </sheetPr>
  <dimension ref="A1:AC153"/>
  <sheetViews>
    <sheetView view="pageBreakPreview" topLeftCell="A18" zoomScaleNormal="60" zoomScaleSheetLayoutView="100" workbookViewId="0">
      <selection activeCell="L50" sqref="L5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Sheet2!E40</f>
        <v>东亚环球国际</v>
      </c>
      <c r="F5" s="3477"/>
      <c r="G5" s="3474" t="str">
        <f>Sheet2!E52</f>
        <v>东亚尚品台湖</v>
      </c>
      <c r="H5" s="3475"/>
      <c r="I5" s="3474" t="str">
        <f>Sheet2!E64</f>
        <v>福运佳园</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75" thickBot="1">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hidden="1">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SUMIF(81:81,E16,82:82)-SUMIF(81:81,C16,82:82)+100</f>
        <v>103</v>
      </c>
      <c r="G15" s="381"/>
      <c r="H15" s="380">
        <f>SUMIF(81:81,G16,82:82)-SUMIF(81:81,C16,82:82)+100</f>
        <v>103</v>
      </c>
      <c r="I15" s="381"/>
      <c r="J15" s="380">
        <f>SUMIF(81:81,I16,82:82)-SUMIF(81:81,C16,82:82)+100</f>
        <v>103</v>
      </c>
      <c r="K15" s="384">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27.75">
      <c r="A17" s="367"/>
      <c r="B17" s="3213" t="s">
        <v>3965</v>
      </c>
      <c r="C17" s="3214" t="s">
        <v>4000</v>
      </c>
      <c r="D17" s="374">
        <v>100</v>
      </c>
      <c r="E17" s="3229" t="s">
        <v>3978</v>
      </c>
      <c r="F17" s="374">
        <v>101</v>
      </c>
      <c r="G17" s="3215" t="s">
        <v>3975</v>
      </c>
      <c r="H17" s="374">
        <f>SUMIF(82:82,G17,83:83)-SUMIF(82:82,C17,83:83)+100</f>
        <v>100</v>
      </c>
      <c r="I17" s="3229" t="s">
        <v>3978</v>
      </c>
      <c r="J17" s="374">
        <v>101</v>
      </c>
      <c r="K17" s="365">
        <v>1</v>
      </c>
      <c r="L17" s="2492"/>
      <c r="M17" s="2487"/>
      <c r="N17" s="2487"/>
      <c r="O17" s="2487"/>
      <c r="P17" s="3493"/>
      <c r="Q17" s="1263" t="str">
        <f t="shared" ref="Q17:Q18" si="8">B17</f>
        <v>道路通达度</v>
      </c>
      <c r="R17" s="667" t="s">
        <v>14</v>
      </c>
      <c r="S17" s="668">
        <f t="shared" ref="S17:S18" si="9">F17</f>
        <v>101</v>
      </c>
      <c r="T17" s="667" t="s">
        <v>14</v>
      </c>
      <c r="U17" s="668">
        <f t="shared" ref="U17:U18" si="10">H17</f>
        <v>100</v>
      </c>
      <c r="V17" s="667" t="s">
        <v>14</v>
      </c>
      <c r="W17" s="668">
        <f t="shared" ref="W17:W18" si="11">J17</f>
        <v>101</v>
      </c>
      <c r="X17" s="1265"/>
      <c r="Y17" s="3495"/>
      <c r="Z17" s="1264" t="str">
        <f>Q17</f>
        <v>道路通达度</v>
      </c>
      <c r="AA17" s="1264">
        <f t="shared" ref="AA17:AA18" si="12">D17/F17</f>
        <v>0.99009900990099009</v>
      </c>
      <c r="AB17" s="1264">
        <f t="shared" ref="AB17:AB18" si="13">D17/H17</f>
        <v>1</v>
      </c>
      <c r="AC17" s="1264">
        <f t="shared" ref="AC17:AC18" si="14">D17/J17</f>
        <v>0.99009900990099009</v>
      </c>
    </row>
    <row r="18" spans="1:29" ht="27">
      <c r="A18" s="367"/>
      <c r="B18" s="3213" t="s">
        <v>3966</v>
      </c>
      <c r="C18" s="3214" t="s">
        <v>3976</v>
      </c>
      <c r="D18" s="374">
        <v>100</v>
      </c>
      <c r="E18" s="3215" t="s">
        <v>3977</v>
      </c>
      <c r="F18" s="374">
        <f>SUMIF(82:82,E18,83:83)-SUMIF(82:82,C18,83:83)+100</f>
        <v>100</v>
      </c>
      <c r="G18" s="3215" t="s">
        <v>3977</v>
      </c>
      <c r="H18" s="374">
        <f>SUMIF(82:82,G18,83:83)-SUMIF(82:82,C18,83:83)+100</f>
        <v>100</v>
      </c>
      <c r="I18" s="3215" t="s">
        <v>3977</v>
      </c>
      <c r="J18" s="374">
        <f>SUMIF(82:82,I18,83:83)-SUMIF(82:82,C18,83:83)+100</f>
        <v>100</v>
      </c>
      <c r="K18" s="365">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26" t="s">
        <v>4007</v>
      </c>
      <c r="D19" s="389">
        <v>100</v>
      </c>
      <c r="E19" s="3217" t="s">
        <v>4008</v>
      </c>
      <c r="F19" s="389">
        <v>100</v>
      </c>
      <c r="G19" s="3238" t="s">
        <v>4009</v>
      </c>
      <c r="H19" s="394">
        <v>100</v>
      </c>
      <c r="I19" s="3238" t="s">
        <v>4010</v>
      </c>
      <c r="J19" s="394">
        <f>SUMIF(83:83,I20,84:84)-SUMIF(83:83,C20,84:84)+100</f>
        <v>100</v>
      </c>
      <c r="K19" s="384">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1755" t="s">
        <v>3439</v>
      </c>
      <c r="F20" s="389"/>
      <c r="G20" s="1755" t="s">
        <v>3439</v>
      </c>
      <c r="H20" s="387"/>
      <c r="I20" s="1755" t="s">
        <v>3438</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03.25">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237" t="s">
        <v>4006</v>
      </c>
      <c r="F21" s="394">
        <f>SUMIF(85:85,E22,86:86)-SUMIF(85:85,C22,86:86)+100</f>
        <v>105</v>
      </c>
      <c r="G21" s="3236" t="s">
        <v>4005</v>
      </c>
      <c r="H21" s="389">
        <f>SUMIF(85:85,G22,86:86)-SUMIF(85:85,C22,86:86)+100</f>
        <v>105</v>
      </c>
      <c r="I21" s="3236" t="s">
        <v>4004</v>
      </c>
      <c r="J21" s="389">
        <f>SUMIF(85:85,I22,86:86)-SUMIF(85:85,C22,86:86)+100</f>
        <v>105</v>
      </c>
      <c r="K21" s="384">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3228" t="s">
        <v>4002</v>
      </c>
      <c r="H22" s="387"/>
      <c r="I22" s="1751" t="s">
        <v>3439</v>
      </c>
      <c r="J22" s="387"/>
      <c r="K22" s="1753"/>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84">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59"/>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
        <v>3974</v>
      </c>
      <c r="F25" s="389">
        <f>SUMIF(89:89,E27,90:90)-SUMIF(89:89,C27,90:90)+100</f>
        <v>100</v>
      </c>
      <c r="G25" s="398" t="s">
        <v>3974</v>
      </c>
      <c r="H25" s="389">
        <f>SUMIF(89:89,G27,90:90)-SUMIF(89:89,C27,90:90)+100</f>
        <v>100</v>
      </c>
      <c r="I25" s="398" t="s">
        <v>3974</v>
      </c>
      <c r="J25" s="389">
        <v>100</v>
      </c>
      <c r="K25" s="384">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1">
      <c r="A26" s="367"/>
      <c r="B26" s="3212" t="s">
        <v>3969</v>
      </c>
      <c r="C26" s="3226" t="s">
        <v>4001</v>
      </c>
      <c r="D26" s="374">
        <v>100</v>
      </c>
      <c r="E26" s="3230" t="s">
        <v>4003</v>
      </c>
      <c r="F26" s="374">
        <v>101</v>
      </c>
      <c r="G26" s="3230" t="s">
        <v>4003</v>
      </c>
      <c r="H26" s="374">
        <v>101</v>
      </c>
      <c r="I26" s="3231" t="s">
        <v>4011</v>
      </c>
      <c r="J26" s="374">
        <v>101</v>
      </c>
      <c r="K26" s="365">
        <v>1</v>
      </c>
      <c r="L26" s="2492"/>
      <c r="M26" s="2487"/>
      <c r="N26" s="2487"/>
      <c r="O26" s="2487"/>
      <c r="P26" s="3493"/>
      <c r="Q26" s="1263" t="str">
        <f t="shared" ref="Q26" si="18">B26</f>
        <v>自然及人文环境</v>
      </c>
      <c r="R26" s="667" t="s">
        <v>14</v>
      </c>
      <c r="S26" s="668">
        <f t="shared" ref="S26" si="19">F26</f>
        <v>101</v>
      </c>
      <c r="T26" s="667" t="s">
        <v>14</v>
      </c>
      <c r="U26" s="668">
        <f t="shared" ref="U26" si="20">H26</f>
        <v>101</v>
      </c>
      <c r="V26" s="667" t="s">
        <v>14</v>
      </c>
      <c r="W26" s="668">
        <f t="shared" ref="W26" si="21">J26</f>
        <v>101</v>
      </c>
      <c r="X26" s="1265"/>
      <c r="Y26" s="3495"/>
      <c r="Z26" s="1264" t="str">
        <f>Q26</f>
        <v>自然及人文环境</v>
      </c>
      <c r="AA26" s="1264">
        <f t="shared" ref="AA26" si="22">D26/F26</f>
        <v>0.99009900990099009</v>
      </c>
      <c r="AB26" s="1264">
        <f t="shared" ref="AB26" si="23">D26/H26</f>
        <v>0.99009900990099009</v>
      </c>
      <c r="AC26" s="1264">
        <f t="shared" ref="AC26" si="24">D26/J26</f>
        <v>0.99009900990099009</v>
      </c>
    </row>
    <row r="27" spans="1:29" ht="15" hidden="1">
      <c r="A27" s="367"/>
      <c r="B27" s="395"/>
      <c r="C27" s="1754" t="s">
        <v>3438</v>
      </c>
      <c r="D27" s="387"/>
      <c r="E27" s="386" t="s">
        <v>3438</v>
      </c>
      <c r="F27" s="387"/>
      <c r="G27" s="386" t="s">
        <v>3438</v>
      </c>
      <c r="H27" s="387"/>
      <c r="I27" s="386" t="s">
        <v>3439</v>
      </c>
      <c r="J27" s="387"/>
      <c r="K27" s="1753"/>
      <c r="L27" s="2492"/>
      <c r="M27" s="2487"/>
      <c r="N27" s="2487"/>
      <c r="O27" s="2487"/>
      <c r="P27" s="3493"/>
      <c r="Q27" s="1263"/>
      <c r="R27" s="667"/>
      <c r="S27" s="668"/>
      <c r="T27" s="667"/>
      <c r="U27" s="668"/>
      <c r="V27" s="667"/>
      <c r="W27" s="668"/>
      <c r="X27" s="1265"/>
      <c r="Y27" s="3495"/>
      <c r="Z27" s="1264"/>
      <c r="AA27" s="1264">
        <v>1</v>
      </c>
      <c r="AB27" s="1264">
        <v>1</v>
      </c>
      <c r="AC27" s="1264">
        <v>1</v>
      </c>
    </row>
    <row r="28" spans="1:29" ht="42.75" hidden="1">
      <c r="A28" s="367"/>
      <c r="B28" s="3212" t="s">
        <v>3970</v>
      </c>
      <c r="C28" s="1754" t="s">
        <v>3971</v>
      </c>
      <c r="D28" s="374">
        <v>100</v>
      </c>
      <c r="E28" s="3190" t="s">
        <v>3973</v>
      </c>
      <c r="F28" s="374">
        <f>SUMIF(90:90,E28,91:91)-SUMIF(90:90,C28,91:91)+100</f>
        <v>100</v>
      </c>
      <c r="G28" s="3190" t="s">
        <v>3973</v>
      </c>
      <c r="H28" s="374">
        <f>SUMIF(90:90,G28,91:91)-SUMIF(90:90,C28,91:91)+100</f>
        <v>100</v>
      </c>
      <c r="I28" s="3190" t="s">
        <v>3973</v>
      </c>
      <c r="J28" s="374">
        <f>SUMIF(90:90,I28,91:91)-SUMIF(90:90,C28,91:91)+100</f>
        <v>100</v>
      </c>
      <c r="K28" s="365">
        <v>2</v>
      </c>
      <c r="L28" s="2492"/>
      <c r="M28" s="2487"/>
      <c r="N28" s="2487"/>
      <c r="O28" s="2487"/>
      <c r="P28" s="3493"/>
      <c r="Q28" s="1263" t="str">
        <f t="shared" ref="Q28" si="25">B28</f>
        <v>小区环境</v>
      </c>
      <c r="R28" s="667" t="s">
        <v>14</v>
      </c>
      <c r="S28" s="668">
        <f t="shared" ref="S28" si="26">F28</f>
        <v>100</v>
      </c>
      <c r="T28" s="667" t="s">
        <v>14</v>
      </c>
      <c r="U28" s="668">
        <f t="shared" ref="U28" si="27">H28</f>
        <v>100</v>
      </c>
      <c r="V28" s="667" t="s">
        <v>14</v>
      </c>
      <c r="W28" s="668">
        <f t="shared" ref="W28" si="28">J28</f>
        <v>100</v>
      </c>
      <c r="X28" s="1265"/>
      <c r="Y28" s="3495"/>
      <c r="Z28" s="1264" t="str">
        <f>Q28</f>
        <v>小区环境</v>
      </c>
      <c r="AA28" s="1264">
        <f t="shared" ref="AA28" si="29">D28/F28</f>
        <v>1</v>
      </c>
      <c r="AB28" s="1264">
        <f t="shared" ref="AB28" si="30">D28/H28</f>
        <v>1</v>
      </c>
      <c r="AC28" s="1264">
        <f t="shared" ref="AC28"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365"/>
      <c r="L29" s="2492"/>
      <c r="M29" s="2487"/>
      <c r="N29" s="2487"/>
      <c r="O29" s="2487"/>
      <c r="P29" s="3493"/>
      <c r="Q29" s="1263" t="str">
        <f t="shared" ref="Q29:Q51" si="32">B29</f>
        <v>楼层</v>
      </c>
      <c r="R29" s="667" t="s">
        <v>14</v>
      </c>
      <c r="S29" s="668">
        <f t="shared" ref="S29:S51" si="33">F29</f>
        <v>100</v>
      </c>
      <c r="T29" s="667" t="s">
        <v>14</v>
      </c>
      <c r="U29" s="668">
        <f t="shared" ref="U29:U51" si="34">H29</f>
        <v>100</v>
      </c>
      <c r="V29" s="667" t="s">
        <v>14</v>
      </c>
      <c r="W29" s="668">
        <f t="shared" ref="W29:W51" si="35">J29</f>
        <v>100</v>
      </c>
      <c r="X29" s="1265"/>
      <c r="Y29" s="3495"/>
      <c r="Z29" s="1264" t="str">
        <f>Q29</f>
        <v>楼层</v>
      </c>
      <c r="AA29" s="1264">
        <f t="shared" ref="AA29:AA51" si="36">D29/F29</f>
        <v>1</v>
      </c>
      <c r="AB29" s="1264">
        <f t="shared" ref="AB29:AB51" si="37">D29/H29</f>
        <v>1</v>
      </c>
      <c r="AC29" s="1264">
        <f t="shared" ref="AC29:AC51" si="38">D29/J29</f>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365"/>
      <c r="L30" s="2492"/>
      <c r="M30" s="2487"/>
      <c r="N30" s="2487"/>
      <c r="O30" s="2487"/>
      <c r="P30" s="3493"/>
      <c r="Q30" s="1263" t="str">
        <f t="shared" si="32"/>
        <v>朝向</v>
      </c>
      <c r="R30" s="667" t="s">
        <v>14</v>
      </c>
      <c r="S30" s="668">
        <f t="shared" si="33"/>
        <v>100</v>
      </c>
      <c r="T30" s="667" t="s">
        <v>14</v>
      </c>
      <c r="U30" s="668">
        <f t="shared" si="34"/>
        <v>100</v>
      </c>
      <c r="V30" s="667" t="s">
        <v>14</v>
      </c>
      <c r="W30" s="668">
        <f t="shared" si="35"/>
        <v>100</v>
      </c>
      <c r="X30" s="1265"/>
      <c r="Y30" s="3495"/>
      <c r="Z30" s="1264" t="str">
        <f>Q30</f>
        <v>朝向</v>
      </c>
      <c r="AA30" s="1264">
        <f t="shared" si="36"/>
        <v>1</v>
      </c>
      <c r="AB30" s="1264">
        <f t="shared" si="37"/>
        <v>1</v>
      </c>
      <c r="AC30" s="1264">
        <f t="shared" si="38"/>
        <v>1</v>
      </c>
    </row>
    <row r="31" spans="1:29" s="102" customFormat="1" ht="15" hidden="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32"/>
        <v>111</v>
      </c>
      <c r="R31" s="664" t="s">
        <v>14</v>
      </c>
      <c r="S31" s="665">
        <f t="shared" si="33"/>
        <v>100</v>
      </c>
      <c r="T31" s="664" t="s">
        <v>14</v>
      </c>
      <c r="U31" s="665">
        <f t="shared" si="34"/>
        <v>100</v>
      </c>
      <c r="V31" s="664" t="s">
        <v>14</v>
      </c>
      <c r="W31" s="665">
        <f t="shared" si="35"/>
        <v>100</v>
      </c>
      <c r="X31" s="666"/>
      <c r="Y31" s="3495"/>
      <c r="Z31" s="50">
        <f>Q31</f>
        <v>111</v>
      </c>
      <c r="AA31" s="1264">
        <f t="shared" si="36"/>
        <v>1</v>
      </c>
      <c r="AB31" s="1264">
        <f t="shared" si="37"/>
        <v>1</v>
      </c>
      <c r="AC31" s="1264">
        <f t="shared" si="38"/>
        <v>1</v>
      </c>
    </row>
    <row r="32" spans="1:29" ht="15" hidden="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32"/>
        <v>111</v>
      </c>
      <c r="R32" s="667" t="s">
        <v>14</v>
      </c>
      <c r="S32" s="668">
        <f t="shared" si="33"/>
        <v>100</v>
      </c>
      <c r="T32" s="667" t="s">
        <v>14</v>
      </c>
      <c r="U32" s="668">
        <f t="shared" si="34"/>
        <v>100</v>
      </c>
      <c r="V32" s="667" t="s">
        <v>14</v>
      </c>
      <c r="W32" s="668">
        <f t="shared" si="35"/>
        <v>100</v>
      </c>
      <c r="X32" s="1265"/>
      <c r="Y32" s="3495"/>
      <c r="Z32" s="1264">
        <f t="shared" ref="Z32:Z51" si="39">Q32</f>
        <v>111</v>
      </c>
      <c r="AA32" s="1264">
        <f t="shared" si="36"/>
        <v>1</v>
      </c>
      <c r="AB32" s="1264">
        <f t="shared" si="37"/>
        <v>1</v>
      </c>
      <c r="AC32" s="1264">
        <f t="shared" si="38"/>
        <v>1</v>
      </c>
    </row>
    <row r="33" spans="1:29" ht="15" hidden="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32"/>
        <v>111</v>
      </c>
      <c r="R33" s="667" t="s">
        <v>14</v>
      </c>
      <c r="S33" s="668">
        <f t="shared" si="33"/>
        <v>100</v>
      </c>
      <c r="T33" s="667" t="s">
        <v>14</v>
      </c>
      <c r="U33" s="668">
        <f t="shared" si="34"/>
        <v>100</v>
      </c>
      <c r="V33" s="667" t="s">
        <v>14</v>
      </c>
      <c r="W33" s="668">
        <f t="shared" si="35"/>
        <v>100</v>
      </c>
      <c r="X33" s="1265"/>
      <c r="Y33" s="3495"/>
      <c r="Z33" s="1264">
        <f t="shared" si="39"/>
        <v>111</v>
      </c>
      <c r="AA33" s="1264">
        <f t="shared" si="36"/>
        <v>1</v>
      </c>
      <c r="AB33" s="1264">
        <f t="shared" si="37"/>
        <v>1</v>
      </c>
      <c r="AC33" s="1264">
        <f t="shared" si="38"/>
        <v>1</v>
      </c>
    </row>
    <row r="34" spans="1:29" ht="15" hidden="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32"/>
        <v>111</v>
      </c>
      <c r="R34" s="667" t="s">
        <v>14</v>
      </c>
      <c r="S34" s="668">
        <f t="shared" si="33"/>
        <v>100</v>
      </c>
      <c r="T34" s="667" t="s">
        <v>14</v>
      </c>
      <c r="U34" s="668">
        <f t="shared" si="34"/>
        <v>100</v>
      </c>
      <c r="V34" s="667" t="s">
        <v>14</v>
      </c>
      <c r="W34" s="668">
        <f t="shared" si="35"/>
        <v>100</v>
      </c>
      <c r="X34" s="1265"/>
      <c r="Y34" s="3495"/>
      <c r="Z34" s="1264">
        <f t="shared" si="39"/>
        <v>111</v>
      </c>
      <c r="AA34" s="1264">
        <f t="shared" si="36"/>
        <v>1</v>
      </c>
      <c r="AB34" s="1264">
        <f t="shared" si="37"/>
        <v>1</v>
      </c>
      <c r="AC34" s="1264">
        <f t="shared" si="38"/>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32"/>
        <v>111</v>
      </c>
      <c r="R35" s="667" t="s">
        <v>14</v>
      </c>
      <c r="S35" s="668">
        <f t="shared" si="33"/>
        <v>100</v>
      </c>
      <c r="T35" s="667" t="s">
        <v>14</v>
      </c>
      <c r="U35" s="668">
        <f t="shared" si="34"/>
        <v>100</v>
      </c>
      <c r="V35" s="667" t="s">
        <v>14</v>
      </c>
      <c r="W35" s="668">
        <f t="shared" si="35"/>
        <v>100</v>
      </c>
      <c r="X35" s="1265"/>
      <c r="Y35" s="3495"/>
      <c r="Z35" s="1264">
        <f t="shared" si="39"/>
        <v>111</v>
      </c>
      <c r="AA35" s="1264">
        <f t="shared" si="36"/>
        <v>1</v>
      </c>
      <c r="AB35" s="1264">
        <f t="shared" si="37"/>
        <v>1</v>
      </c>
      <c r="AC35" s="1264">
        <f t="shared" si="38"/>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365">
        <v>1</v>
      </c>
      <c r="L36" s="2492"/>
      <c r="M36" s="2487"/>
      <c r="N36" s="2487"/>
      <c r="O36" s="2487"/>
      <c r="P36" s="3496" t="s">
        <v>1696</v>
      </c>
      <c r="Q36" s="1263" t="str">
        <f t="shared" si="32"/>
        <v>建筑类型</v>
      </c>
      <c r="R36" s="667" t="s">
        <v>14</v>
      </c>
      <c r="S36" s="668">
        <f t="shared" si="33"/>
        <v>100</v>
      </c>
      <c r="T36" s="667" t="s">
        <v>14</v>
      </c>
      <c r="U36" s="668">
        <f t="shared" si="34"/>
        <v>100</v>
      </c>
      <c r="V36" s="667" t="s">
        <v>14</v>
      </c>
      <c r="W36" s="668">
        <f t="shared" si="35"/>
        <v>100</v>
      </c>
      <c r="X36" s="1265"/>
      <c r="Y36" s="3499" t="s">
        <v>1696</v>
      </c>
      <c r="Z36" s="1264" t="str">
        <f t="shared" si="39"/>
        <v>建筑类型</v>
      </c>
      <c r="AA36" s="1264">
        <f t="shared" si="36"/>
        <v>1</v>
      </c>
      <c r="AB36" s="1264">
        <f t="shared" si="37"/>
        <v>1</v>
      </c>
      <c r="AC36" s="1264">
        <f t="shared" si="38"/>
        <v>1</v>
      </c>
    </row>
    <row r="37" spans="1:29" s="408" customFormat="1" ht="15">
      <c r="A37" s="3502" t="s">
        <v>1694</v>
      </c>
      <c r="B37" s="3212" t="s">
        <v>3986</v>
      </c>
      <c r="C37" s="407">
        <v>40</v>
      </c>
      <c r="D37" s="119">
        <v>100</v>
      </c>
      <c r="E37" s="369">
        <f>Sheet2!G42</f>
        <v>41</v>
      </c>
      <c r="F37" s="364">
        <f>LOOKUP(E37,108:108,109:109)-LOOKUP(C37,108:108,109:109)+100</f>
        <v>100</v>
      </c>
      <c r="G37" s="368">
        <f>Sheet2!G60</f>
        <v>39.1</v>
      </c>
      <c r="H37" s="119">
        <f>LOOKUP(G37,108:108,109:109)-LOOKUP(C37,108:108,109:109)+100</f>
        <v>100</v>
      </c>
      <c r="I37" s="369">
        <f>Sheet2!G70</f>
        <v>50</v>
      </c>
      <c r="J37" s="119">
        <f>LOOKUP(I37,108:108,109:109)-LOOKUP(C37,108:108,109:109)+100</f>
        <v>100</v>
      </c>
      <c r="K37" s="1748"/>
      <c r="L37" s="2491"/>
      <c r="M37" s="2493"/>
      <c r="N37" s="2493"/>
      <c r="O37" s="2493"/>
      <c r="P37" s="3497"/>
      <c r="Q37" s="531" t="str">
        <f t="shared" si="32"/>
        <v>建筑面积</v>
      </c>
      <c r="R37" s="669" t="s">
        <v>14</v>
      </c>
      <c r="S37" s="670">
        <f t="shared" si="33"/>
        <v>100</v>
      </c>
      <c r="T37" s="669" t="s">
        <v>14</v>
      </c>
      <c r="U37" s="670">
        <f t="shared" si="34"/>
        <v>100</v>
      </c>
      <c r="V37" s="669" t="s">
        <v>14</v>
      </c>
      <c r="W37" s="670">
        <f t="shared" si="35"/>
        <v>100</v>
      </c>
      <c r="X37" s="671"/>
      <c r="Y37" s="3499"/>
      <c r="Z37" s="672" t="str">
        <f t="shared" si="39"/>
        <v>建筑面积</v>
      </c>
      <c r="AA37" s="1264">
        <f t="shared" si="36"/>
        <v>1</v>
      </c>
      <c r="AB37" s="1264">
        <f t="shared" si="37"/>
        <v>1</v>
      </c>
      <c r="AC37" s="1264">
        <f t="shared" si="38"/>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c r="L38" s="2492"/>
      <c r="M38" s="2487"/>
      <c r="N38" s="2487"/>
      <c r="O38" s="2487"/>
      <c r="P38" s="3497"/>
      <c r="Q38" s="1263" t="str">
        <f t="shared" si="32"/>
        <v>建筑结构</v>
      </c>
      <c r="R38" s="667" t="s">
        <v>14</v>
      </c>
      <c r="S38" s="668">
        <f t="shared" si="33"/>
        <v>100</v>
      </c>
      <c r="T38" s="667" t="s">
        <v>14</v>
      </c>
      <c r="U38" s="668">
        <f t="shared" si="34"/>
        <v>100</v>
      </c>
      <c r="V38" s="667" t="s">
        <v>14</v>
      </c>
      <c r="W38" s="668">
        <f t="shared" si="35"/>
        <v>100</v>
      </c>
      <c r="X38" s="1265"/>
      <c r="Y38" s="3499"/>
      <c r="Z38" s="1264" t="str">
        <f t="shared" si="39"/>
        <v>建筑结构</v>
      </c>
      <c r="AA38" s="1264">
        <f t="shared" si="36"/>
        <v>1</v>
      </c>
      <c r="AB38" s="1264">
        <f t="shared" si="37"/>
        <v>1</v>
      </c>
      <c r="AC38" s="1264">
        <f t="shared" si="38"/>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c r="L39" s="2492"/>
      <c r="M39" s="2487"/>
      <c r="N39" s="2487"/>
      <c r="O39" s="2487"/>
      <c r="P39" s="3497"/>
      <c r="Q39" s="1263" t="str">
        <f t="shared" si="32"/>
        <v>建筑品质</v>
      </c>
      <c r="R39" s="667" t="s">
        <v>14</v>
      </c>
      <c r="S39" s="668">
        <f t="shared" si="33"/>
        <v>100</v>
      </c>
      <c r="T39" s="667" t="s">
        <v>14</v>
      </c>
      <c r="U39" s="668">
        <f t="shared" si="34"/>
        <v>100</v>
      </c>
      <c r="V39" s="667" t="s">
        <v>14</v>
      </c>
      <c r="W39" s="668">
        <f t="shared" si="35"/>
        <v>100</v>
      </c>
      <c r="X39" s="1265"/>
      <c r="Y39" s="3499"/>
      <c r="Z39" s="1264" t="str">
        <f t="shared" si="39"/>
        <v>建筑品质</v>
      </c>
      <c r="AA39" s="1264">
        <f t="shared" si="36"/>
        <v>1</v>
      </c>
      <c r="AB39" s="1264">
        <f t="shared" si="37"/>
        <v>1</v>
      </c>
      <c r="AC39" s="1264">
        <f t="shared" si="38"/>
        <v>1</v>
      </c>
    </row>
    <row r="40" spans="1:29" ht="15">
      <c r="A40" s="3503"/>
      <c r="B40" s="3212" t="s">
        <v>3979</v>
      </c>
      <c r="C40" s="1760" t="s">
        <v>3805</v>
      </c>
      <c r="D40" s="374">
        <v>100</v>
      </c>
      <c r="E40" s="3232" t="s">
        <v>3805</v>
      </c>
      <c r="F40" s="400">
        <f>SUMIF(114:114,E40,115:115)-SUMIF(114:114,C40,115:115)+100</f>
        <v>100</v>
      </c>
      <c r="G40" s="3232" t="s">
        <v>3805</v>
      </c>
      <c r="H40" s="374">
        <f>SUMIF(114:114,G40,115:115)-SUMIF(114:114,C40,115:115)+100</f>
        <v>100</v>
      </c>
      <c r="I40" s="3232" t="s">
        <v>3805</v>
      </c>
      <c r="J40" s="374">
        <f>SUMIF(114:114,I40,115:115)-SUMIF(114:114,C40,115:115)+100</f>
        <v>100</v>
      </c>
      <c r="K40" s="365">
        <v>1</v>
      </c>
      <c r="L40" s="2492"/>
      <c r="M40" s="2487"/>
      <c r="N40" s="2487"/>
      <c r="O40" s="2487"/>
      <c r="P40" s="3497"/>
      <c r="Q40" s="1263" t="str">
        <f t="shared" si="32"/>
        <v>公共部分装修档次</v>
      </c>
      <c r="R40" s="667" t="s">
        <v>14</v>
      </c>
      <c r="S40" s="668">
        <f t="shared" si="33"/>
        <v>100</v>
      </c>
      <c r="T40" s="667" t="s">
        <v>14</v>
      </c>
      <c r="U40" s="668">
        <f t="shared" si="34"/>
        <v>100</v>
      </c>
      <c r="V40" s="667" t="s">
        <v>14</v>
      </c>
      <c r="W40" s="668">
        <f t="shared" si="35"/>
        <v>100</v>
      </c>
      <c r="X40" s="1265"/>
      <c r="Y40" s="3499"/>
      <c r="Z40" s="1264" t="str">
        <f t="shared" si="39"/>
        <v>公共部分装修档次</v>
      </c>
      <c r="AA40" s="1264">
        <f t="shared" si="36"/>
        <v>1</v>
      </c>
      <c r="AB40" s="1264">
        <f t="shared" si="37"/>
        <v>1</v>
      </c>
      <c r="AC40" s="1264">
        <f t="shared" si="38"/>
        <v>1</v>
      </c>
    </row>
    <row r="41" spans="1:29" s="102" customFormat="1" ht="15">
      <c r="A41" s="3503"/>
      <c r="B41" s="3212" t="s">
        <v>3980</v>
      </c>
      <c r="C41" s="3218" t="s">
        <v>3981</v>
      </c>
      <c r="D41" s="119">
        <v>100</v>
      </c>
      <c r="E41" s="3218" t="s">
        <v>3982</v>
      </c>
      <c r="F41" s="364">
        <v>99</v>
      </c>
      <c r="G41" s="3218" t="s">
        <v>3982</v>
      </c>
      <c r="H41" s="119">
        <v>99</v>
      </c>
      <c r="I41" s="3218" t="s">
        <v>3981</v>
      </c>
      <c r="J41" s="119">
        <v>100</v>
      </c>
      <c r="K41" s="365">
        <v>1</v>
      </c>
      <c r="L41" s="2488"/>
      <c r="M41" s="2439"/>
      <c r="N41" s="2439"/>
      <c r="O41" s="2439"/>
      <c r="P41" s="3497"/>
      <c r="Q41" s="530" t="str">
        <f t="shared" ref="Q41" si="40">B41</f>
        <v>公共部分装修成新</v>
      </c>
      <c r="R41" s="664" t="s">
        <v>14</v>
      </c>
      <c r="S41" s="665">
        <f t="shared" ref="S41" si="41">F41</f>
        <v>99</v>
      </c>
      <c r="T41" s="664" t="s">
        <v>14</v>
      </c>
      <c r="U41" s="665">
        <f t="shared" ref="U41" si="42">H41</f>
        <v>99</v>
      </c>
      <c r="V41" s="664" t="s">
        <v>14</v>
      </c>
      <c r="W41" s="665">
        <f t="shared" ref="W41" si="43">J41</f>
        <v>100</v>
      </c>
      <c r="X41" s="666"/>
      <c r="Y41" s="3499"/>
      <c r="Z41" s="50" t="str">
        <f t="shared" ref="Z41" si="44">Q41</f>
        <v>公共部分装修成新</v>
      </c>
      <c r="AA41" s="50">
        <f t="shared" ref="AA41" si="45">D41/F41</f>
        <v>1.0101010101010102</v>
      </c>
      <c r="AB41" s="50">
        <f t="shared" ref="AB41" si="46">D41/H41</f>
        <v>1.0101010101010102</v>
      </c>
      <c r="AC41" s="50">
        <f t="shared" ref="AC41" si="47">D41/J41</f>
        <v>1</v>
      </c>
    </row>
    <row r="42" spans="1:29" s="102" customFormat="1" ht="15" hidden="1">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v>1</v>
      </c>
      <c r="L42" s="2488"/>
      <c r="M42" s="2439"/>
      <c r="N42" s="2439"/>
      <c r="O42" s="2439"/>
      <c r="P42" s="3497"/>
      <c r="Q42" s="530" t="str">
        <f t="shared" si="32"/>
        <v>成新度</v>
      </c>
      <c r="R42" s="664" t="s">
        <v>14</v>
      </c>
      <c r="S42" s="665">
        <f t="shared" si="33"/>
        <v>100</v>
      </c>
      <c r="T42" s="664" t="s">
        <v>14</v>
      </c>
      <c r="U42" s="665">
        <f t="shared" si="34"/>
        <v>100</v>
      </c>
      <c r="V42" s="664" t="s">
        <v>14</v>
      </c>
      <c r="W42" s="665">
        <f t="shared" si="35"/>
        <v>100</v>
      </c>
      <c r="X42" s="666"/>
      <c r="Y42" s="3499"/>
      <c r="Z42" s="50" t="str">
        <f t="shared" si="39"/>
        <v>成新度</v>
      </c>
      <c r="AA42" s="50">
        <f t="shared" si="36"/>
        <v>1</v>
      </c>
      <c r="AB42" s="50">
        <f t="shared" si="37"/>
        <v>1</v>
      </c>
      <c r="AC42" s="50">
        <f t="shared" si="38"/>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v>0</v>
      </c>
      <c r="L43" s="2492"/>
      <c r="M43" s="2487"/>
      <c r="N43" s="2487"/>
      <c r="O43" s="2487"/>
      <c r="P43" s="3497" t="s">
        <v>1696</v>
      </c>
      <c r="Q43" s="1263" t="str">
        <f t="shared" si="32"/>
        <v>物业管理</v>
      </c>
      <c r="R43" s="667" t="s">
        <v>14</v>
      </c>
      <c r="S43" s="668">
        <f t="shared" si="33"/>
        <v>100</v>
      </c>
      <c r="T43" s="667" t="s">
        <v>14</v>
      </c>
      <c r="U43" s="668">
        <f t="shared" si="34"/>
        <v>100</v>
      </c>
      <c r="V43" s="667" t="s">
        <v>14</v>
      </c>
      <c r="W43" s="668">
        <f t="shared" si="35"/>
        <v>100</v>
      </c>
      <c r="X43" s="1265"/>
      <c r="Y43" s="3499" t="s">
        <v>1696</v>
      </c>
      <c r="Z43" s="1264" t="str">
        <f t="shared" si="39"/>
        <v>物业管理</v>
      </c>
      <c r="AA43" s="1264">
        <f t="shared" si="36"/>
        <v>1</v>
      </c>
      <c r="AB43" s="1264">
        <f t="shared" si="37"/>
        <v>1</v>
      </c>
      <c r="AC43" s="1264">
        <f t="shared" si="38"/>
        <v>1</v>
      </c>
    </row>
    <row r="44" spans="1:29" ht="15">
      <c r="A44" s="3503"/>
      <c r="B44" s="364" t="s">
        <v>1703</v>
      </c>
      <c r="C44" s="1760" t="s">
        <v>3831</v>
      </c>
      <c r="D44" s="374">
        <v>100</v>
      </c>
      <c r="E44" s="1761" t="s">
        <v>3829</v>
      </c>
      <c r="F44" s="400">
        <f>SUMIF(121:121,E44,122:122)-SUMIF(121:121,C44,122:122)+100</f>
        <v>102</v>
      </c>
      <c r="G44" s="1761" t="s">
        <v>3829</v>
      </c>
      <c r="H44" s="374">
        <f>SUMIF(121:121,G44,122:122)-SUMIF(121:121,C44,122:122)+100</f>
        <v>102</v>
      </c>
      <c r="I44" s="1761" t="s">
        <v>3829</v>
      </c>
      <c r="J44" s="374">
        <f>SUMIF(121:121,I44,122:122)-SUMIF(121:121,C44,122:122)+100</f>
        <v>102</v>
      </c>
      <c r="K44" s="365">
        <v>2</v>
      </c>
      <c r="L44" s="2492"/>
      <c r="M44" s="2487"/>
      <c r="N44" s="2487"/>
      <c r="O44" s="2487"/>
      <c r="P44" s="3497"/>
      <c r="Q44" s="1263" t="str">
        <f t="shared" si="32"/>
        <v>市政基础设施</v>
      </c>
      <c r="R44" s="667" t="s">
        <v>14</v>
      </c>
      <c r="S44" s="668">
        <f t="shared" si="33"/>
        <v>102</v>
      </c>
      <c r="T44" s="667" t="s">
        <v>14</v>
      </c>
      <c r="U44" s="668">
        <f t="shared" si="34"/>
        <v>102</v>
      </c>
      <c r="V44" s="667" t="s">
        <v>14</v>
      </c>
      <c r="W44" s="668">
        <f t="shared" si="35"/>
        <v>102</v>
      </c>
      <c r="X44" s="1265"/>
      <c r="Y44" s="3499"/>
      <c r="Z44" s="1264" t="str">
        <f t="shared" si="39"/>
        <v>市政基础设施</v>
      </c>
      <c r="AA44" s="1264">
        <f t="shared" si="36"/>
        <v>0.98039215686274506</v>
      </c>
      <c r="AB44" s="1264">
        <f t="shared" si="37"/>
        <v>0.98039215686274506</v>
      </c>
      <c r="AC44" s="1264">
        <f t="shared" si="38"/>
        <v>0.98039215686274506</v>
      </c>
    </row>
    <row r="45" spans="1:29" ht="15">
      <c r="A45" s="3503"/>
      <c r="B45" s="3212" t="s">
        <v>3985</v>
      </c>
      <c r="C45" s="1760" t="s">
        <v>3827</v>
      </c>
      <c r="D45" s="374">
        <v>100</v>
      </c>
      <c r="E45" s="1761" t="s">
        <v>3825</v>
      </c>
      <c r="F45" s="400">
        <f>SUMIF(123:123,E45,124:124)-SUMIF(123:123,C45,124:124)+100</f>
        <v>101</v>
      </c>
      <c r="G45" s="1761" t="s">
        <v>3825</v>
      </c>
      <c r="H45" s="374">
        <f>SUMIF(123:123,G45,124:124)-SUMIF(123:123,C45,124:124)+100</f>
        <v>101</v>
      </c>
      <c r="I45" s="1761" t="s">
        <v>3825</v>
      </c>
      <c r="J45" s="374">
        <f>SUMIF(123:123,I45,124:124)-SUMIF(123:123,C45,124:124)+100</f>
        <v>101</v>
      </c>
      <c r="K45" s="365">
        <v>1</v>
      </c>
      <c r="L45" s="2492"/>
      <c r="M45" s="2487"/>
      <c r="N45" s="2487"/>
      <c r="O45" s="2487"/>
      <c r="P45" s="3497"/>
      <c r="Q45" s="1263" t="str">
        <f t="shared" si="32"/>
        <v>户型</v>
      </c>
      <c r="R45" s="667" t="s">
        <v>14</v>
      </c>
      <c r="S45" s="668">
        <f t="shared" si="33"/>
        <v>101</v>
      </c>
      <c r="T45" s="667" t="s">
        <v>14</v>
      </c>
      <c r="U45" s="668">
        <f t="shared" si="34"/>
        <v>101</v>
      </c>
      <c r="V45" s="667" t="s">
        <v>14</v>
      </c>
      <c r="W45" s="668">
        <f t="shared" si="35"/>
        <v>101</v>
      </c>
      <c r="X45" s="1265"/>
      <c r="Y45" s="3499"/>
      <c r="Z45" s="1264" t="str">
        <f t="shared" si="39"/>
        <v>户型</v>
      </c>
      <c r="AA45" s="1264">
        <f t="shared" si="36"/>
        <v>0.99009900990099009</v>
      </c>
      <c r="AB45" s="1264">
        <f t="shared" si="37"/>
        <v>0.99009900990099009</v>
      </c>
      <c r="AC45" s="1264">
        <f t="shared" si="38"/>
        <v>0.99009900990099009</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1748">
        <v>1</v>
      </c>
      <c r="L46" s="2491"/>
      <c r="M46" s="2493">
        <f>1-(2024-E55)/60</f>
        <v>0.85</v>
      </c>
      <c r="N46" s="2493"/>
      <c r="O46" s="2493"/>
      <c r="P46" s="3497"/>
      <c r="Q46" s="531" t="str">
        <f t="shared" si="32"/>
        <v>设施设备</v>
      </c>
      <c r="R46" s="669" t="s">
        <v>14</v>
      </c>
      <c r="S46" s="670">
        <f t="shared" si="33"/>
        <v>100</v>
      </c>
      <c r="T46" s="669" t="s">
        <v>14</v>
      </c>
      <c r="U46" s="670">
        <f t="shared" si="34"/>
        <v>100</v>
      </c>
      <c r="V46" s="669" t="s">
        <v>14</v>
      </c>
      <c r="W46" s="670">
        <f t="shared" si="35"/>
        <v>100</v>
      </c>
      <c r="X46" s="671"/>
      <c r="Y46" s="3499"/>
      <c r="Z46" s="672" t="str">
        <f t="shared" si="39"/>
        <v>设施设备</v>
      </c>
      <c r="AA46" s="1264">
        <f t="shared" si="36"/>
        <v>1</v>
      </c>
      <c r="AB46" s="1264">
        <f t="shared" si="37"/>
        <v>1</v>
      </c>
      <c r="AC46" s="1264">
        <f t="shared" si="38"/>
        <v>1</v>
      </c>
    </row>
    <row r="47" spans="1:29" ht="15">
      <c r="A47" s="3503"/>
      <c r="B47" s="364" t="s">
        <v>1706</v>
      </c>
      <c r="C47" s="1760" t="s">
        <v>3442</v>
      </c>
      <c r="D47" s="374">
        <v>100</v>
      </c>
      <c r="E47" s="3233" t="s">
        <v>3442</v>
      </c>
      <c r="F47" s="400">
        <f>SUMIF(127:127,E47,128:128)-SUMIF(127:127,C47,128:128)+100</f>
        <v>100</v>
      </c>
      <c r="G47" s="3233" t="s">
        <v>3442</v>
      </c>
      <c r="H47" s="374">
        <f>SUMIF(127:127,G47,128:128)-SUMIF(127:127,C47,128:128)+100</f>
        <v>100</v>
      </c>
      <c r="I47" s="3233" t="s">
        <v>3442</v>
      </c>
      <c r="J47" s="374">
        <f>SUMIF(127:127,I47,128:128)-SUMIF(127:127,C47,128:128)+100</f>
        <v>100</v>
      </c>
      <c r="K47" s="365">
        <v>2</v>
      </c>
      <c r="L47" s="2492"/>
      <c r="M47" s="2493">
        <f>1-(2024-2014)/60</f>
        <v>0.83333333333333337</v>
      </c>
      <c r="N47" s="2487"/>
      <c r="O47" s="2487"/>
      <c r="P47" s="3497"/>
      <c r="Q47" s="1263" t="str">
        <f t="shared" si="32"/>
        <v>内部装修</v>
      </c>
      <c r="R47" s="667" t="s">
        <v>14</v>
      </c>
      <c r="S47" s="668">
        <f t="shared" si="33"/>
        <v>100</v>
      </c>
      <c r="T47" s="667" t="s">
        <v>14</v>
      </c>
      <c r="U47" s="668">
        <f t="shared" si="34"/>
        <v>100</v>
      </c>
      <c r="V47" s="667" t="s">
        <v>14</v>
      </c>
      <c r="W47" s="668">
        <f t="shared" si="35"/>
        <v>100</v>
      </c>
      <c r="X47" s="1265"/>
      <c r="Y47" s="3499"/>
      <c r="Z47" s="1264" t="str">
        <f t="shared" si="39"/>
        <v>内部装修</v>
      </c>
      <c r="AA47" s="1264">
        <f t="shared" si="36"/>
        <v>1</v>
      </c>
      <c r="AB47" s="1264">
        <f t="shared" si="37"/>
        <v>1</v>
      </c>
      <c r="AC47" s="1264">
        <f t="shared" si="38"/>
        <v>1</v>
      </c>
    </row>
    <row r="48" spans="1:29" ht="15">
      <c r="A48" s="3503"/>
      <c r="B48" s="3212" t="s">
        <v>3983</v>
      </c>
      <c r="C48" s="3218" t="s">
        <v>3981</v>
      </c>
      <c r="D48" s="374">
        <v>100</v>
      </c>
      <c r="E48" s="3234" t="s">
        <v>3982</v>
      </c>
      <c r="F48" s="400">
        <v>99</v>
      </c>
      <c r="G48" s="3234" t="s">
        <v>3982</v>
      </c>
      <c r="H48" s="374">
        <v>99</v>
      </c>
      <c r="I48" s="3234" t="s">
        <v>3982</v>
      </c>
      <c r="J48" s="374">
        <v>99</v>
      </c>
      <c r="K48" s="365">
        <v>1</v>
      </c>
      <c r="L48" s="2492"/>
      <c r="M48" s="2493">
        <f>1-(2024-I55)/60</f>
        <v>1</v>
      </c>
      <c r="N48" s="2487"/>
      <c r="O48" s="2487"/>
      <c r="P48" s="3497"/>
      <c r="Q48" s="1263" t="str">
        <f t="shared" si="32"/>
        <v>内部装修成新</v>
      </c>
      <c r="R48" s="667" t="s">
        <v>14</v>
      </c>
      <c r="S48" s="668">
        <f t="shared" si="33"/>
        <v>99</v>
      </c>
      <c r="T48" s="667" t="s">
        <v>14</v>
      </c>
      <c r="U48" s="668">
        <f t="shared" si="34"/>
        <v>99</v>
      </c>
      <c r="V48" s="667" t="s">
        <v>14</v>
      </c>
      <c r="W48" s="668">
        <f t="shared" si="35"/>
        <v>99</v>
      </c>
      <c r="X48" s="1265"/>
      <c r="Y48" s="3499"/>
      <c r="Z48" s="1264" t="str">
        <f t="shared" si="39"/>
        <v>内部装修成新</v>
      </c>
      <c r="AA48" s="1264">
        <f t="shared" si="36"/>
        <v>1.0101010101010102</v>
      </c>
      <c r="AB48" s="1264">
        <f t="shared" si="37"/>
        <v>1.0101010101010102</v>
      </c>
      <c r="AC48" s="1264">
        <f t="shared" si="38"/>
        <v>1.0101010101010102</v>
      </c>
    </row>
    <row r="49" spans="1:29" s="102" customFormat="1" ht="15">
      <c r="A49" s="3503"/>
      <c r="B49" s="3189" t="s">
        <v>3843</v>
      </c>
      <c r="C49" s="3190" t="s">
        <v>3844</v>
      </c>
      <c r="D49" s="119">
        <v>100</v>
      </c>
      <c r="E49" s="3230" t="s">
        <v>3845</v>
      </c>
      <c r="F49" s="364">
        <f>SUMIF(131:131,E49,132:132)-SUMIF(131:131,C49,132:132)+100</f>
        <v>105</v>
      </c>
      <c r="G49" s="3230" t="s">
        <v>3845</v>
      </c>
      <c r="H49" s="119">
        <f>SUMIF(131:131,G49,132:132)-SUMIF(131:131,C49,132:132)+100</f>
        <v>105</v>
      </c>
      <c r="I49" s="3230" t="s">
        <v>3845</v>
      </c>
      <c r="J49" s="119">
        <f>SUMIF(131:131,I49,132:132)-SUMIF(131:131,C49,132:132)+100</f>
        <v>105</v>
      </c>
      <c r="K49" s="1748"/>
      <c r="L49" s="2488"/>
      <c r="M49" s="2493"/>
      <c r="N49" s="2439"/>
      <c r="O49" s="2439"/>
      <c r="P49" s="3497"/>
      <c r="Q49" s="530" t="str">
        <f t="shared" si="32"/>
        <v>家具家电</v>
      </c>
      <c r="R49" s="664" t="s">
        <v>14</v>
      </c>
      <c r="S49" s="665">
        <f t="shared" si="33"/>
        <v>105</v>
      </c>
      <c r="T49" s="664" t="s">
        <v>14</v>
      </c>
      <c r="U49" s="665">
        <f t="shared" si="34"/>
        <v>105</v>
      </c>
      <c r="V49" s="664" t="s">
        <v>14</v>
      </c>
      <c r="W49" s="665">
        <f t="shared" si="35"/>
        <v>105</v>
      </c>
      <c r="X49" s="666"/>
      <c r="Y49" s="3499"/>
      <c r="Z49" s="50" t="str">
        <f t="shared" si="39"/>
        <v>家具家电</v>
      </c>
      <c r="AA49" s="50">
        <f t="shared" si="36"/>
        <v>0.95238095238095233</v>
      </c>
      <c r="AB49" s="50">
        <f t="shared" si="37"/>
        <v>0.95238095238095233</v>
      </c>
      <c r="AC49" s="50">
        <f t="shared" si="38"/>
        <v>0.95238095238095233</v>
      </c>
    </row>
    <row r="50" spans="1:29" ht="15">
      <c r="A50" s="3503"/>
      <c r="B50" s="3189" t="s">
        <v>3987</v>
      </c>
      <c r="C50" s="3219" t="s">
        <v>3988</v>
      </c>
      <c r="D50" s="374">
        <v>100</v>
      </c>
      <c r="E50" s="3235" t="s">
        <v>3989</v>
      </c>
      <c r="F50" s="400">
        <v>99</v>
      </c>
      <c r="G50" s="3235" t="s">
        <v>3989</v>
      </c>
      <c r="H50" s="374">
        <v>99</v>
      </c>
      <c r="I50" s="3235" t="s">
        <v>3989</v>
      </c>
      <c r="J50" s="374">
        <v>99</v>
      </c>
      <c r="K50" s="1748"/>
      <c r="L50" s="2492"/>
      <c r="M50" s="2493"/>
      <c r="N50" s="2487"/>
      <c r="O50" s="2487"/>
      <c r="P50" s="3497"/>
      <c r="Q50" s="1263" t="str">
        <f t="shared" si="32"/>
        <v>服务及管理水平</v>
      </c>
      <c r="R50" s="667" t="s">
        <v>14</v>
      </c>
      <c r="S50" s="668">
        <f t="shared" si="33"/>
        <v>99</v>
      </c>
      <c r="T50" s="667" t="s">
        <v>14</v>
      </c>
      <c r="U50" s="668">
        <f t="shared" si="34"/>
        <v>99</v>
      </c>
      <c r="V50" s="667" t="s">
        <v>14</v>
      </c>
      <c r="W50" s="668">
        <f t="shared" si="35"/>
        <v>99</v>
      </c>
      <c r="X50" s="1265"/>
      <c r="Y50" s="3499"/>
      <c r="Z50" s="1264" t="str">
        <f t="shared" si="39"/>
        <v>服务及管理水平</v>
      </c>
      <c r="AA50" s="1264">
        <f t="shared" si="36"/>
        <v>1.0101010101010102</v>
      </c>
      <c r="AB50" s="1264">
        <f t="shared" si="37"/>
        <v>1.0101010101010102</v>
      </c>
      <c r="AC50" s="1264">
        <f t="shared" si="38"/>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32"/>
        <v>水电气非执行标准</v>
      </c>
      <c r="R51" s="667" t="s">
        <v>14</v>
      </c>
      <c r="S51" s="668">
        <f t="shared" si="33"/>
        <v>100</v>
      </c>
      <c r="T51" s="667" t="s">
        <v>14</v>
      </c>
      <c r="U51" s="668">
        <f t="shared" si="34"/>
        <v>100</v>
      </c>
      <c r="V51" s="667" t="s">
        <v>14</v>
      </c>
      <c r="W51" s="668">
        <f t="shared" si="35"/>
        <v>100</v>
      </c>
      <c r="X51" s="1265"/>
      <c r="Y51" s="3500"/>
      <c r="Z51" s="1264" t="str">
        <f t="shared" si="39"/>
        <v>水电气非执行标准</v>
      </c>
      <c r="AA51" s="1264">
        <f t="shared" si="36"/>
        <v>1</v>
      </c>
      <c r="AB51" s="1264">
        <f t="shared" si="37"/>
        <v>1</v>
      </c>
      <c r="AC51" s="1264">
        <f t="shared" si="38"/>
        <v>1</v>
      </c>
    </row>
    <row r="52" spans="1:29" ht="15">
      <c r="A52" s="416" t="s">
        <v>1708</v>
      </c>
      <c r="B52" s="417"/>
      <c r="C52" s="1081" t="s">
        <v>0</v>
      </c>
      <c r="D52" s="418"/>
      <c r="E52" s="419">
        <f>Sheet2!I42</f>
        <v>46.34</v>
      </c>
      <c r="F52" s="420"/>
      <c r="G52" s="421">
        <f>Sheet2!I60</f>
        <v>48.57</v>
      </c>
      <c r="H52" s="422"/>
      <c r="I52" s="419">
        <f>Sheet2!I70</f>
        <v>46</v>
      </c>
      <c r="J52" s="422"/>
      <c r="K52" s="1767"/>
      <c r="L52" s="2494"/>
      <c r="M52" s="2487"/>
      <c r="N52" s="2487"/>
      <c r="O52" s="2487"/>
      <c r="P52" s="3501" t="str">
        <f>A52</f>
        <v>成交单价（元/平方米）</v>
      </c>
      <c r="Q52" s="3501"/>
      <c r="R52" s="3484">
        <f>E52</f>
        <v>46.34</v>
      </c>
      <c r="S52" s="3484"/>
      <c r="T52" s="3484">
        <f>G52</f>
        <v>48.57</v>
      </c>
      <c r="U52" s="3484"/>
      <c r="V52" s="3484">
        <f>I52</f>
        <v>46</v>
      </c>
      <c r="W52" s="3484"/>
      <c r="X52" s="385"/>
      <c r="Y52" s="673"/>
      <c r="Z52" s="385"/>
      <c r="AA52" s="385"/>
      <c r="AB52" s="385"/>
      <c r="AC52" s="385"/>
    </row>
    <row r="53" spans="1:29" ht="15.75" thickBot="1">
      <c r="A53" s="423" t="s">
        <v>1709</v>
      </c>
      <c r="B53" s="424"/>
      <c r="C53" s="1082">
        <f>R54</f>
        <v>40.6</v>
      </c>
      <c r="D53" s="2141" t="s">
        <v>2138</v>
      </c>
      <c r="E53" s="1083">
        <f>R53</f>
        <v>40</v>
      </c>
      <c r="F53" s="2142"/>
      <c r="G53" s="1082">
        <f>T53</f>
        <v>42.4</v>
      </c>
      <c r="H53" s="2142"/>
      <c r="I53" s="1083">
        <f>V53</f>
        <v>39.299999999999997</v>
      </c>
      <c r="J53" s="2142"/>
      <c r="K53" s="2143">
        <f>F53+H53+J53</f>
        <v>0</v>
      </c>
      <c r="L53" s="2494"/>
      <c r="M53" s="2487"/>
      <c r="N53" s="2487"/>
      <c r="O53" s="2487"/>
      <c r="P53" s="3501" t="str">
        <f>A53</f>
        <v>比较价值（元/平方米）</v>
      </c>
      <c r="Q53" s="3501"/>
      <c r="R53" s="3484">
        <f>IF(F1="售价",ROUND(PRODUCT(R52,AA7:AA51),0),ROUND(PRODUCT(R52,AA7:AA51),1))</f>
        <v>40</v>
      </c>
      <c r="S53" s="3484"/>
      <c r="T53" s="3484">
        <f>IF(F1="售价",ROUND(PRODUCT(T52,AB7:AB51),0),ROUND(PRODUCT(T52,AB7:AB51),1))</f>
        <v>42.4</v>
      </c>
      <c r="U53" s="3484"/>
      <c r="V53" s="3484">
        <f>IF(F1="售价",ROUND(PRODUCT(V52,AC7:AC51),0),ROUND(PRODUCT(V52,AC7:AC51),1))</f>
        <v>39.299999999999997</v>
      </c>
      <c r="W53" s="3484"/>
      <c r="X53" s="385"/>
      <c r="Y53" s="385"/>
      <c r="Z53" s="385"/>
      <c r="AA53" s="385"/>
      <c r="AB53" s="385"/>
      <c r="AC53" s="385"/>
    </row>
    <row r="54" spans="1:29" ht="15.75" thickBot="1">
      <c r="A54" s="427" t="s">
        <v>1710</v>
      </c>
      <c r="B54" s="428"/>
      <c r="C54" s="1084">
        <f>R54</f>
        <v>40.6</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40.6</v>
      </c>
      <c r="S54" s="3491"/>
      <c r="T54" s="3491"/>
      <c r="U54" s="3491"/>
      <c r="V54" s="3491"/>
      <c r="W54" s="3491"/>
      <c r="X54" s="385"/>
      <c r="Y54" s="385"/>
      <c r="Z54" s="385"/>
      <c r="AA54" s="385"/>
      <c r="AB54" s="385"/>
      <c r="AC54" s="385"/>
    </row>
    <row r="55" spans="1:29">
      <c r="A55" s="2487"/>
      <c r="B55" s="2487"/>
      <c r="C55" s="2487"/>
      <c r="D55" s="2487"/>
      <c r="E55" s="2487">
        <v>2015</v>
      </c>
      <c r="F55" s="2487"/>
      <c r="G55" s="2498">
        <v>20.05</v>
      </c>
      <c r="H55" s="2487"/>
      <c r="I55" s="2487">
        <v>2024</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0.15850000000000009</v>
      </c>
      <c r="F57" s="435" t="str">
        <f>IF(OR(E57&gt;=0.3,E57&lt;=-0.3),"超过30%","")</f>
        <v/>
      </c>
      <c r="G57" s="434">
        <f>IF(G52&lt;G53,G53/G52-1,G52/G53-1)</f>
        <v>0.14551886792452828</v>
      </c>
      <c r="H57" s="435" t="str">
        <f>IF(OR(G57&gt;=0.3,G57&lt;=-0.3),"超过30%","")</f>
        <v/>
      </c>
      <c r="I57" s="434">
        <f>IF(I52&lt;I53,I53/I52-1,I52/I53-1)</f>
        <v>0.17048346055979646</v>
      </c>
      <c r="J57" s="435" t="str">
        <f>IF(OR(I57&gt;=0.3,I57&lt;=-0.3),"超过30%","")</f>
        <v/>
      </c>
      <c r="K57" s="2499"/>
      <c r="L57" s="2495"/>
      <c r="M57" s="2487"/>
      <c r="N57" s="2487"/>
      <c r="O57" s="2487"/>
    </row>
    <row r="58" spans="1:29" ht="13.5" customHeight="1">
      <c r="A58" s="2487"/>
      <c r="B58" s="2487"/>
      <c r="C58" s="432" t="s">
        <v>1712</v>
      </c>
      <c r="D58" s="436"/>
      <c r="E58" s="434">
        <f>IF(E53&lt;G53,G53/E53-1,E53/G53-1)</f>
        <v>6.0000000000000053E-2</v>
      </c>
      <c r="F58" s="435" t="str">
        <f>IF(OR(E58&gt;=0.2,E58&lt;=-0.2),"超过20%","")</f>
        <v/>
      </c>
      <c r="G58" s="434">
        <f>IF(G53&lt;I53,I53/G53-1,G53/I53-1)</f>
        <v>7.8880407124682028E-2</v>
      </c>
      <c r="H58" s="435" t="str">
        <f>IF(OR(G58&gt;=0.2,G58&lt;=-0.2),"超过20%","")</f>
        <v/>
      </c>
      <c r="I58" s="434">
        <f>IF(I53&lt;E53,E53/I53-1,I53/E53-1)</f>
        <v>1.7811704834605591E-2</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4.8122572291756427E-2</v>
      </c>
      <c r="F59" s="435" t="str">
        <f>IF(OR(E59&gt;=0.3,E59&lt;=-0.3),"超过30%","")</f>
        <v/>
      </c>
      <c r="G59" s="434">
        <f>IF(G52&lt;I52,I52/G52-1,G52/I52-1)</f>
        <v>5.5869565217391282E-2</v>
      </c>
      <c r="H59" s="435" t="str">
        <f>IF(OR(G59&gt;=0.3,G59&lt;=-0.3),"超过30%","")</f>
        <v/>
      </c>
      <c r="I59" s="434">
        <f>IF(I52&lt;E52,E52/I52-1,I52/E52-1)</f>
        <v>7.3913043478261997E-3</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48">EDATE(E63,-1)</f>
        <v>45536</v>
      </c>
      <c r="G63" s="1104">
        <f t="shared" si="48"/>
        <v>45505</v>
      </c>
      <c r="H63" s="1104">
        <f t="shared" si="48"/>
        <v>45474</v>
      </c>
      <c r="I63" s="1104">
        <f t="shared" si="48"/>
        <v>45444</v>
      </c>
      <c r="J63" s="1104">
        <f t="shared" si="48"/>
        <v>45413</v>
      </c>
      <c r="K63" s="1104">
        <f t="shared" si="48"/>
        <v>45383</v>
      </c>
      <c r="L63" s="1104">
        <f t="shared" si="48"/>
        <v>45352</v>
      </c>
      <c r="M63" s="1104">
        <f t="shared" si="48"/>
        <v>45323</v>
      </c>
      <c r="N63" s="1104">
        <f t="shared" si="48"/>
        <v>45292</v>
      </c>
      <c r="O63" s="1104">
        <f t="shared" si="48"/>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49">D73&amp;"（含）"&amp;"-"&amp;E73</f>
        <v>1（含）-2</v>
      </c>
      <c r="E72" s="478" t="str">
        <f t="shared" si="49"/>
        <v>2（含）-</v>
      </c>
      <c r="F72" s="478" t="str">
        <f t="shared" si="49"/>
        <v>（含）-</v>
      </c>
      <c r="G72" s="478" t="str">
        <f t="shared" si="49"/>
        <v>（含）-</v>
      </c>
      <c r="H72" s="478" t="str">
        <f t="shared" si="49"/>
        <v>（含）-</v>
      </c>
      <c r="I72" s="478" t="str">
        <f t="shared" si="49"/>
        <v>（含）-</v>
      </c>
      <c r="J72" s="478" t="str">
        <f t="shared" si="49"/>
        <v>（含）-</v>
      </c>
      <c r="K72" s="478" t="str">
        <f>K73&amp;"（含）"&amp;"-"&amp;L73</f>
        <v>（含）-</v>
      </c>
      <c r="L72" s="478" t="str">
        <f t="shared" si="49"/>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50">C74-$K11</f>
        <v>100</v>
      </c>
      <c r="E74" s="475">
        <f t="shared" si="50"/>
        <v>100</v>
      </c>
      <c r="F74" s="475">
        <f t="shared" si="50"/>
        <v>100</v>
      </c>
      <c r="G74" s="475">
        <f t="shared" si="50"/>
        <v>100</v>
      </c>
      <c r="H74" s="475">
        <f t="shared" si="50"/>
        <v>100</v>
      </c>
      <c r="I74" s="475">
        <f t="shared" si="50"/>
        <v>100</v>
      </c>
      <c r="J74" s="475">
        <f t="shared" si="50"/>
        <v>100</v>
      </c>
      <c r="K74" s="475">
        <f t="shared" si="50"/>
        <v>100</v>
      </c>
      <c r="L74" s="475">
        <f t="shared" si="50"/>
        <v>100</v>
      </c>
      <c r="M74" s="476">
        <f t="shared" si="50"/>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51">D88-$K23</f>
        <v>96</v>
      </c>
      <c r="F88" s="581">
        <f t="shared" si="51"/>
        <v>94</v>
      </c>
      <c r="G88" s="581">
        <f t="shared" si="51"/>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52">$C$92-($C$91-D91)*$K$29</f>
        <v>100</v>
      </c>
      <c r="E92" s="475">
        <f t="shared" si="52"/>
        <v>100</v>
      </c>
      <c r="F92" s="475">
        <f t="shared" si="52"/>
        <v>100</v>
      </c>
      <c r="G92" s="475">
        <f t="shared" si="52"/>
        <v>100</v>
      </c>
      <c r="H92" s="475">
        <f t="shared" si="52"/>
        <v>100</v>
      </c>
      <c r="I92" s="475">
        <f t="shared" si="52"/>
        <v>100</v>
      </c>
      <c r="J92" s="475">
        <f t="shared" si="52"/>
        <v>100</v>
      </c>
      <c r="K92" s="475">
        <f t="shared" si="52"/>
        <v>100</v>
      </c>
      <c r="L92" s="475">
        <f t="shared" si="52"/>
        <v>100</v>
      </c>
      <c r="M92" s="475">
        <f t="shared" si="52"/>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53">C94-$K30</f>
        <v>100</v>
      </c>
      <c r="E94" s="475">
        <f t="shared" si="53"/>
        <v>100</v>
      </c>
      <c r="F94" s="475">
        <f t="shared" si="53"/>
        <v>100</v>
      </c>
      <c r="G94" s="475">
        <f t="shared" si="53"/>
        <v>100</v>
      </c>
      <c r="H94" s="475">
        <f t="shared" si="53"/>
        <v>100</v>
      </c>
      <c r="I94" s="475">
        <f t="shared" si="53"/>
        <v>100</v>
      </c>
      <c r="J94" s="475">
        <f t="shared" si="53"/>
        <v>100</v>
      </c>
      <c r="K94" s="475">
        <f t="shared" si="53"/>
        <v>100</v>
      </c>
      <c r="L94" s="475">
        <f t="shared" si="53"/>
        <v>100</v>
      </c>
      <c r="M94" s="475">
        <f t="shared" si="53"/>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54">C106-$K36</f>
        <v>99</v>
      </c>
      <c r="E106" s="475">
        <f t="shared" si="54"/>
        <v>98</v>
      </c>
      <c r="F106" s="475">
        <f t="shared" si="54"/>
        <v>97</v>
      </c>
      <c r="G106" s="475">
        <f t="shared" si="54"/>
        <v>96</v>
      </c>
      <c r="H106" s="475">
        <f t="shared" si="54"/>
        <v>95</v>
      </c>
      <c r="I106" s="475">
        <f t="shared" si="54"/>
        <v>94</v>
      </c>
      <c r="J106" s="475">
        <f t="shared" si="54"/>
        <v>93</v>
      </c>
      <c r="K106" s="475">
        <f t="shared" si="54"/>
        <v>92</v>
      </c>
      <c r="L106" s="475">
        <f t="shared" si="54"/>
        <v>91</v>
      </c>
      <c r="M106" s="475">
        <f t="shared" si="54"/>
        <v>90</v>
      </c>
      <c r="N106" s="880"/>
      <c r="O106" s="880"/>
      <c r="P106" s="1775"/>
      <c r="Q106" s="439"/>
    </row>
    <row r="107" spans="1:17" ht="15.75" thickTop="1">
      <c r="A107" s="367"/>
      <c r="B107" s="469" t="s">
        <v>1737</v>
      </c>
      <c r="C107" s="509" t="str">
        <f>C108&amp;"(含)"&amp;"-"&amp;D108</f>
        <v>0(含)-100</v>
      </c>
      <c r="D107" s="509" t="str">
        <f t="shared" ref="D107:L107" si="55">D108&amp;"(含)"&amp;"-"&amp;E108</f>
        <v>100(含)-200</v>
      </c>
      <c r="E107" s="509" t="str">
        <f t="shared" si="55"/>
        <v>200(含)-</v>
      </c>
      <c r="F107" s="509" t="str">
        <f t="shared" si="55"/>
        <v>(含)-</v>
      </c>
      <c r="G107" s="509" t="str">
        <f t="shared" si="55"/>
        <v>(含)-</v>
      </c>
      <c r="H107" s="509" t="str">
        <f t="shared" si="55"/>
        <v>(含)-</v>
      </c>
      <c r="I107" s="509" t="str">
        <f t="shared" si="55"/>
        <v>(含)-</v>
      </c>
      <c r="J107" s="509" t="str">
        <f t="shared" si="55"/>
        <v>(含)-</v>
      </c>
      <c r="K107" s="509" t="str">
        <f>K108&amp;"(含)"&amp;"-"&amp;L108</f>
        <v>(含)-</v>
      </c>
      <c r="L107" s="509" t="str">
        <f t="shared" si="55"/>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56">C111-$K38</f>
        <v>100</v>
      </c>
      <c r="E111" s="475">
        <f t="shared" si="56"/>
        <v>100</v>
      </c>
      <c r="F111" s="475">
        <f t="shared" si="56"/>
        <v>100</v>
      </c>
      <c r="G111" s="475">
        <f t="shared" si="56"/>
        <v>100</v>
      </c>
      <c r="H111" s="475">
        <f t="shared" si="56"/>
        <v>100</v>
      </c>
      <c r="I111" s="475">
        <f t="shared" si="56"/>
        <v>100</v>
      </c>
      <c r="J111" s="475">
        <f t="shared" si="56"/>
        <v>100</v>
      </c>
      <c r="K111" s="475">
        <f t="shared" si="56"/>
        <v>100</v>
      </c>
      <c r="L111" s="475">
        <f t="shared" si="56"/>
        <v>100</v>
      </c>
      <c r="M111" s="475">
        <f t="shared" si="56"/>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57">C113-$K39</f>
        <v>100</v>
      </c>
      <c r="E113" s="475">
        <f t="shared" si="57"/>
        <v>100</v>
      </c>
      <c r="F113" s="475">
        <f t="shared" si="57"/>
        <v>100</v>
      </c>
      <c r="G113" s="475">
        <f t="shared" si="57"/>
        <v>100</v>
      </c>
      <c r="H113" s="475">
        <f t="shared" si="57"/>
        <v>100</v>
      </c>
      <c r="I113" s="475">
        <f t="shared" si="57"/>
        <v>100</v>
      </c>
      <c r="J113" s="475">
        <f t="shared" si="57"/>
        <v>100</v>
      </c>
      <c r="K113" s="475">
        <f t="shared" si="57"/>
        <v>100</v>
      </c>
      <c r="L113" s="475">
        <f t="shared" si="57"/>
        <v>100</v>
      </c>
      <c r="M113" s="475">
        <f t="shared" si="57"/>
        <v>100</v>
      </c>
      <c r="N113" s="880"/>
      <c r="O113" s="880"/>
      <c r="P113" s="1775"/>
      <c r="Q113" s="439"/>
    </row>
    <row r="114" spans="1:17" ht="15" thickTop="1">
      <c r="A114" s="409"/>
      <c r="B114" s="469" t="s">
        <v>1740</v>
      </c>
      <c r="C114" s="3150" t="s">
        <v>3441</v>
      </c>
      <c r="D114" s="3150" t="s">
        <v>3443</v>
      </c>
      <c r="E114" s="485"/>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58">C115-$K40</f>
        <v>99</v>
      </c>
      <c r="E115" s="475">
        <f t="shared" si="58"/>
        <v>98</v>
      </c>
      <c r="F115" s="475">
        <f t="shared" si="58"/>
        <v>97</v>
      </c>
      <c r="G115" s="475">
        <f t="shared" si="58"/>
        <v>96</v>
      </c>
      <c r="H115" s="475">
        <f t="shared" si="58"/>
        <v>95</v>
      </c>
      <c r="I115" s="475">
        <f t="shared" si="58"/>
        <v>94</v>
      </c>
      <c r="J115" s="475">
        <f t="shared" si="58"/>
        <v>93</v>
      </c>
      <c r="K115" s="475">
        <f t="shared" si="58"/>
        <v>92</v>
      </c>
      <c r="L115" s="475">
        <f t="shared" si="58"/>
        <v>91</v>
      </c>
      <c r="M115" s="475">
        <f t="shared" si="58"/>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59">C120-$K43</f>
        <v>100</v>
      </c>
      <c r="E120" s="475">
        <f t="shared" si="59"/>
        <v>100</v>
      </c>
      <c r="F120" s="475">
        <f t="shared" si="59"/>
        <v>100</v>
      </c>
      <c r="G120" s="475">
        <f t="shared" si="59"/>
        <v>100</v>
      </c>
      <c r="H120" s="475">
        <f t="shared" si="59"/>
        <v>100</v>
      </c>
      <c r="I120" s="475">
        <f t="shared" si="59"/>
        <v>100</v>
      </c>
      <c r="J120" s="475">
        <f t="shared" si="59"/>
        <v>100</v>
      </c>
      <c r="K120" s="475">
        <f t="shared" si="59"/>
        <v>100</v>
      </c>
      <c r="L120" s="475">
        <f t="shared" si="59"/>
        <v>100</v>
      </c>
      <c r="M120" s="475">
        <f t="shared" si="59"/>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3826</v>
      </c>
      <c r="D123" s="3187" t="s">
        <v>3828</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60">C124-$K45</f>
        <v>99</v>
      </c>
      <c r="E124" s="475">
        <f t="shared" si="60"/>
        <v>98</v>
      </c>
      <c r="F124" s="475">
        <f t="shared" si="60"/>
        <v>97</v>
      </c>
      <c r="G124" s="475">
        <f t="shared" si="60"/>
        <v>96</v>
      </c>
      <c r="H124" s="475">
        <f t="shared" si="60"/>
        <v>95</v>
      </c>
      <c r="I124" s="475">
        <f t="shared" si="60"/>
        <v>94</v>
      </c>
      <c r="J124" s="475">
        <f t="shared" si="60"/>
        <v>93</v>
      </c>
      <c r="K124" s="475">
        <f t="shared" si="60"/>
        <v>92</v>
      </c>
      <c r="L124" s="475">
        <f t="shared" si="60"/>
        <v>91</v>
      </c>
      <c r="M124" s="475">
        <f t="shared" si="60"/>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485"/>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61">C128-$K47</f>
        <v>98</v>
      </c>
      <c r="E128" s="475">
        <f t="shared" si="61"/>
        <v>96</v>
      </c>
      <c r="F128" s="475">
        <f t="shared" si="61"/>
        <v>94</v>
      </c>
      <c r="G128" s="475">
        <f t="shared" si="61"/>
        <v>92</v>
      </c>
      <c r="H128" s="475">
        <f t="shared" si="61"/>
        <v>90</v>
      </c>
      <c r="I128" s="475">
        <f t="shared" si="61"/>
        <v>88</v>
      </c>
      <c r="J128" s="475">
        <f t="shared" si="61"/>
        <v>86</v>
      </c>
      <c r="K128" s="475">
        <f t="shared" si="61"/>
        <v>84</v>
      </c>
      <c r="L128" s="475">
        <f t="shared" si="61"/>
        <v>82</v>
      </c>
      <c r="M128" s="475">
        <f t="shared" si="61"/>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A37:A51"/>
    <mergeCell ref="P53:Q53"/>
    <mergeCell ref="R53:S53"/>
    <mergeCell ref="T53:U53"/>
    <mergeCell ref="V53:W53"/>
    <mergeCell ref="P54:Q54"/>
    <mergeCell ref="R54:W54"/>
    <mergeCell ref="P15:P35"/>
    <mergeCell ref="Y15:Y35"/>
    <mergeCell ref="P36:P51"/>
    <mergeCell ref="Y36:Y51"/>
    <mergeCell ref="P52:Q52"/>
    <mergeCell ref="R52:S52"/>
    <mergeCell ref="T52:U52"/>
    <mergeCell ref="V52:W52"/>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7">
    <cfRule type="expression" dxfId="275" priority="13" stopIfTrue="1">
      <formula>$F$57="超过30%"</formula>
    </cfRule>
  </conditionalFormatting>
  <conditionalFormatting sqref="E58">
    <cfRule type="expression" dxfId="274" priority="11" stopIfTrue="1">
      <formula>$F$58="超过20%"</formula>
    </cfRule>
  </conditionalFormatting>
  <conditionalFormatting sqref="E59">
    <cfRule type="expression" dxfId="273" priority="10" stopIfTrue="1">
      <formula>$F$59="超过30%"</formula>
    </cfRule>
  </conditionalFormatting>
  <conditionalFormatting sqref="F7:F51 H7:H51 J7:J51">
    <cfRule type="cellIs" dxfId="272" priority="1" operator="notEqual">
      <formula>100</formula>
    </cfRule>
  </conditionalFormatting>
  <conditionalFormatting sqref="F53">
    <cfRule type="expression" dxfId="271" priority="4">
      <formula>$D$53="简单平均"</formula>
    </cfRule>
  </conditionalFormatting>
  <conditionalFormatting sqref="F57:F59 H57:H59 J57:J59">
    <cfRule type="containsText" dxfId="270" priority="14" stopIfTrue="1" operator="containsText" text="超过">
      <formula>NOT(ISERROR(SEARCH("超过",F57)))</formula>
    </cfRule>
  </conditionalFormatting>
  <conditionalFormatting sqref="G57">
    <cfRule type="expression" dxfId="269" priority="9" stopIfTrue="1">
      <formula>$H$57="超过30%"</formula>
    </cfRule>
  </conditionalFormatting>
  <conditionalFormatting sqref="G58">
    <cfRule type="expression" dxfId="268" priority="8" stopIfTrue="1">
      <formula>$H$58="超过20%"</formula>
    </cfRule>
  </conditionalFormatting>
  <conditionalFormatting sqref="G59">
    <cfRule type="expression" dxfId="267" priority="12" stopIfTrue="1">
      <formula>$H$59="超过30%"</formula>
    </cfRule>
  </conditionalFormatting>
  <conditionalFormatting sqref="H53">
    <cfRule type="expression" dxfId="266" priority="3">
      <formula>$D$53="简单平均"</formula>
    </cfRule>
  </conditionalFormatting>
  <conditionalFormatting sqref="I57">
    <cfRule type="expression" dxfId="265" priority="7" stopIfTrue="1">
      <formula>$J$57="超过30%"</formula>
    </cfRule>
  </conditionalFormatting>
  <conditionalFormatting sqref="I58">
    <cfRule type="expression" dxfId="264" priority="6" stopIfTrue="1">
      <formula>$J$58="超过20%"</formula>
    </cfRule>
  </conditionalFormatting>
  <conditionalFormatting sqref="I59">
    <cfRule type="expression" dxfId="263" priority="5" stopIfTrue="1">
      <formula>$J$59="超过30%"</formula>
    </cfRule>
  </conditionalFormatting>
  <conditionalFormatting sqref="J53">
    <cfRule type="expression" dxfId="262" priority="2">
      <formula>$D$53="简单平均"</formula>
    </cfRule>
  </conditionalFormatting>
  <dataValidations count="23">
    <dataValidation type="list" allowBlank="1" showInputMessage="1" showErrorMessage="1" sqref="E1" xr:uid="{84D9BC76-F39B-49D3-A048-25A4BC64FC09}">
      <formula1>"项目模式,单套模式"</formula1>
    </dataValidation>
    <dataValidation type="list" allowBlank="1" showInputMessage="1" showErrorMessage="1" sqref="D53" xr:uid="{C2C05726-AC48-4E4E-A95A-EFE86720663E}">
      <formula1>"简单平均,加权平均"</formula1>
    </dataValidation>
    <dataValidation type="list" allowBlank="1" showInputMessage="1" showErrorMessage="1" sqref="F2" xr:uid="{B1557F05-25CE-4EE4-A84D-A642039133B8}">
      <formula1>估价方法</formula1>
    </dataValidation>
    <dataValidation type="list" allowBlank="1" showInputMessage="1" showErrorMessage="1" sqref="C2" xr:uid="{045EBC74-9FD8-4D9C-9878-119E7265C070}">
      <formula1>"需扣减承租人权益,——"</formula1>
    </dataValidation>
    <dataValidation type="list" allowBlank="1" showInputMessage="1" showErrorMessage="1" sqref="F1" xr:uid="{3D4A2DC0-FC9D-413A-B232-37AE396FC8DD}">
      <formula1>"售价,租金"</formula1>
    </dataValidation>
    <dataValidation type="list" allowBlank="1" showInputMessage="1" showErrorMessage="1" sqref="C24 E24 G24 I24" xr:uid="{B7E0BD07-466F-4C85-97D0-810D06359A19}">
      <formula1>基础设施水平</formula1>
    </dataValidation>
    <dataValidation type="list" allowBlank="1" showInputMessage="1" showErrorMessage="1" sqref="E9 G9 I9" xr:uid="{24F7840B-E737-4467-8475-AAFFC90936F3}">
      <formula1>住宅用途</formula1>
    </dataValidation>
    <dataValidation type="list" allowBlank="1" showInputMessage="1" showErrorMessage="1" sqref="D1" xr:uid="{584E25FE-E676-4472-862A-586A787BC5C9}">
      <formula1>项目类型</formula1>
    </dataValidation>
    <dataValidation type="list" allowBlank="1" showInputMessage="1" showErrorMessage="1" sqref="E8 G8 I8 C8" xr:uid="{474F1C45-AAB9-4298-A4F3-36A7F80F061B}">
      <formula1>住宅交易情况</formula1>
    </dataValidation>
    <dataValidation type="list" allowBlank="1" showInputMessage="1" showErrorMessage="1" sqref="E47 G47 I47 C47" xr:uid="{EA090C20-F6F1-4419-959E-7AA7DE85A2CF}">
      <formula1>住宅内部装修</formula1>
    </dataValidation>
    <dataValidation type="list" allowBlank="1" showInputMessage="1" showErrorMessage="1" sqref="E45 G45 I45 C45" xr:uid="{6C0DAC07-EE63-422C-8727-02A0A378B4FE}">
      <formula1>住宅房型</formula1>
    </dataValidation>
    <dataValidation type="list" allowBlank="1" showInputMessage="1" showErrorMessage="1" sqref="E44 G44 I44 C44" xr:uid="{26DE0E6E-B798-4778-AAE9-DB8E1886961B}">
      <formula1>住宅基础设施水平</formula1>
    </dataValidation>
    <dataValidation type="list" allowBlank="1" showInputMessage="1" showErrorMessage="1" sqref="E43 G43 I43 C43" xr:uid="{197594B6-7C29-45CB-82D4-937ACEA20156}">
      <formula1>住宅物业管理</formula1>
    </dataValidation>
    <dataValidation type="list" allowBlank="1" showInputMessage="1" showErrorMessage="1" sqref="E40 G40 C40 I40" xr:uid="{5DBD808C-7991-4BF4-A0E0-3902CAF5AF06}">
      <formula1>住宅公共部分装修</formula1>
    </dataValidation>
    <dataValidation type="list" allowBlank="1" showInputMessage="1" showErrorMessage="1" sqref="E39 G39 I39 C39" xr:uid="{547C66B5-D3EA-43CB-A1B0-D2B47DCB8A94}">
      <formula1>住宅建筑品质</formula1>
    </dataValidation>
    <dataValidation type="list" allowBlank="1" showInputMessage="1" showErrorMessage="1" sqref="E38 G38 I38 C38" xr:uid="{FD74D5EF-46F2-47E8-85DC-81B74AFC6FB6}">
      <formula1>住宅建筑结构</formula1>
    </dataValidation>
    <dataValidation type="list" allowBlank="1" showInputMessage="1" showErrorMessage="1" sqref="E36 G36 I36 C36" xr:uid="{B3A80C1B-54DE-46B0-BB67-743CB000FFD9}">
      <formula1>住宅建筑类型</formula1>
    </dataValidation>
    <dataValidation type="list" allowBlank="1" showInputMessage="1" showErrorMessage="1" sqref="E30 G30 I30 C30" xr:uid="{365C2F84-98D5-471A-9B62-0A4567735B39}">
      <formula1>住宅朝向</formula1>
    </dataValidation>
    <dataValidation type="list" allowBlank="1" showInputMessage="1" showErrorMessage="1" sqref="C29 E29 G29 I29 E18 G18 I26 I18" xr:uid="{BC3B907C-4705-4DC9-BC34-E968AF1C8AF2}">
      <formula1>住宅楼层</formula1>
    </dataValidation>
    <dataValidation type="list" allowBlank="1" showInputMessage="1" showErrorMessage="1" sqref="C22 G22 E22 I22" xr:uid="{988AE762-F376-42E4-A77F-051FF6FE2C25}">
      <formula1>公共配套设施</formula1>
    </dataValidation>
    <dataValidation type="list" allowBlank="1" showInputMessage="1" showErrorMessage="1" sqref="E20 G20 I20 C20" xr:uid="{D96E88D1-0506-4C86-80A3-5BC77469EC7B}">
      <formula1>交通便捷度</formula1>
    </dataValidation>
    <dataValidation type="list" allowBlank="1" showInputMessage="1" showErrorMessage="1" sqref="G16 I16 C16 E16" xr:uid="{BC656D06-4BD9-42B6-A62C-DC2947DCEE7C}">
      <formula1>居住社区成熟度</formula1>
    </dataValidation>
    <dataValidation type="list" allowBlank="1" showInputMessage="1" showErrorMessage="1" sqref="G27 I27 C27 E27" xr:uid="{76F667EB-3897-44B8-B2A4-A3F35179FF6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94A80-CD73-40A0-A310-9C0B507CA53C}">
  <sheetPr>
    <tabColor rgb="FF92D050"/>
    <pageSetUpPr fitToPage="1"/>
  </sheetPr>
  <dimension ref="A1:AC153"/>
  <sheetViews>
    <sheetView view="pageBreakPreview" topLeftCell="A10" zoomScaleNormal="60" zoomScaleSheetLayoutView="100" workbookViewId="0">
      <selection activeCell="I52" sqref="I5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Sheet2!E40</f>
        <v>东亚环球国际</v>
      </c>
      <c r="F5" s="3477"/>
      <c r="G5" s="3474" t="str">
        <f>Sheet2!E52</f>
        <v>东亚尚品台湖</v>
      </c>
      <c r="H5" s="3475"/>
      <c r="I5" s="3474" t="str">
        <f>Sheet2!E64</f>
        <v>福运佳园</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SUMIF(81:81,E16,82:82)-SUMIF(81:81,C16,82:82)+100</f>
        <v>103</v>
      </c>
      <c r="G15" s="381"/>
      <c r="H15" s="380">
        <f>SUMIF(81:81,G16,82:82)-SUMIF(81:81,C16,82:82)+100</f>
        <v>103</v>
      </c>
      <c r="I15" s="381"/>
      <c r="J15" s="380">
        <f>SUMIF(81:81,I16,82:82)-SUMIF(81:81,C16,82:82)+100</f>
        <v>103</v>
      </c>
      <c r="K15" s="384">
        <f>'比较法-住宅-开间'!K15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27">
      <c r="A17" s="367"/>
      <c r="B17" s="3213" t="s">
        <v>3965</v>
      </c>
      <c r="C17" s="3214" t="s">
        <v>3975</v>
      </c>
      <c r="D17" s="374">
        <v>100</v>
      </c>
      <c r="E17" s="3217" t="s">
        <v>3978</v>
      </c>
      <c r="F17" s="374">
        <v>101</v>
      </c>
      <c r="G17" s="3215" t="s">
        <v>3975</v>
      </c>
      <c r="H17" s="374">
        <f>SUMIF(82:82,G17,83:83)-SUMIF(82:82,C17,83:83)+100</f>
        <v>100</v>
      </c>
      <c r="I17" s="3217" t="s">
        <v>3978</v>
      </c>
      <c r="J17" s="374">
        <v>101</v>
      </c>
      <c r="K17" s="365">
        <f>'比较法-住宅-开间'!K17</f>
        <v>1</v>
      </c>
      <c r="L17" s="2492"/>
      <c r="M17" s="2487"/>
      <c r="N17" s="2487"/>
      <c r="O17" s="2487"/>
      <c r="P17" s="3493"/>
      <c r="Q17" s="1263" t="str">
        <f t="shared" ref="Q17:Q18" si="8">B17</f>
        <v>道路通达度</v>
      </c>
      <c r="R17" s="667" t="s">
        <v>14</v>
      </c>
      <c r="S17" s="668">
        <f t="shared" ref="S17:S18" si="9">F17</f>
        <v>101</v>
      </c>
      <c r="T17" s="667" t="s">
        <v>14</v>
      </c>
      <c r="U17" s="668">
        <f t="shared" ref="U17:U18" si="10">H17</f>
        <v>100</v>
      </c>
      <c r="V17" s="667" t="s">
        <v>14</v>
      </c>
      <c r="W17" s="668">
        <f t="shared" ref="W17:W18" si="11">J17</f>
        <v>101</v>
      </c>
      <c r="X17" s="1265"/>
      <c r="Y17" s="3495"/>
      <c r="Z17" s="1264" t="str">
        <f>Q17</f>
        <v>道路通达度</v>
      </c>
      <c r="AA17" s="1264">
        <f t="shared" ref="AA17:AA18" si="12">D17/F17</f>
        <v>0.99009900990099009</v>
      </c>
      <c r="AB17" s="1264">
        <f t="shared" ref="AB17:AB18" si="13">D17/H17</f>
        <v>1</v>
      </c>
      <c r="AC17" s="1264">
        <f t="shared" ref="AC17:AC18" si="14">D17/J17</f>
        <v>0.99009900990099009</v>
      </c>
    </row>
    <row r="18" spans="1:29" ht="27">
      <c r="A18" s="367"/>
      <c r="B18" s="3213" t="s">
        <v>3966</v>
      </c>
      <c r="C18" s="3214" t="s">
        <v>3976</v>
      </c>
      <c r="D18" s="374">
        <v>100</v>
      </c>
      <c r="E18" s="3215" t="s">
        <v>3977</v>
      </c>
      <c r="F18" s="374">
        <f>SUMIF(82:82,E18,83:83)-SUMIF(82:82,C18,83:83)+100</f>
        <v>100</v>
      </c>
      <c r="G18" s="3215" t="s">
        <v>3977</v>
      </c>
      <c r="H18" s="374">
        <f>SUMIF(82:82,G18,83:83)-SUMIF(82:82,C18,83:83)+100</f>
        <v>100</v>
      </c>
      <c r="I18" s="3215" t="s">
        <v>3977</v>
      </c>
      <c r="J18" s="374">
        <f>SUMIF(82:82,I18,83:83)-SUMIF(82:82,C18,83:83)+100</f>
        <v>100</v>
      </c>
      <c r="K18" s="365">
        <f>'比较法-住宅-开间'!K18</f>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14" t="str">
        <f>'比较法-住宅-开间'!C19</f>
        <v>周边500米内有T72路等公交线路途径并设立站点</v>
      </c>
      <c r="D19" s="389">
        <v>100</v>
      </c>
      <c r="E19" s="3217" t="str">
        <f>'比较法-住宅-开间'!E19</f>
        <v>周边500米内有566路、T15路、T25路等公交线路途径并设立站点</v>
      </c>
      <c r="F19" s="389">
        <v>100</v>
      </c>
      <c r="G19" s="3238" t="str">
        <f>'比较法-住宅-开间'!G19</f>
        <v>周边500米内有566路、T11路等公交线路途径并设立站点</v>
      </c>
      <c r="H19" s="394">
        <v>100</v>
      </c>
      <c r="I19" s="3238" t="str">
        <f>'比较法-住宅-开间'!I19</f>
        <v>周边500米内有通805路、810路、T13路等公交线路途径并设立站点</v>
      </c>
      <c r="J19" s="394">
        <f>SUMIF(83:83,I20,84:84)-SUMIF(83:83,C20,84:84)+100</f>
        <v>100</v>
      </c>
      <c r="K19" s="365">
        <f>'比较法-住宅-开间'!K19</f>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1755" t="s">
        <v>3439</v>
      </c>
      <c r="F20" s="389"/>
      <c r="G20" s="1755" t="s">
        <v>3439</v>
      </c>
      <c r="H20" s="387"/>
      <c r="I20" s="1755" t="s">
        <v>3438</v>
      </c>
      <c r="J20" s="387"/>
      <c r="K20" s="365">
        <f>'比较法-住宅-开间'!K20</f>
        <v>0</v>
      </c>
      <c r="L20" s="2492"/>
      <c r="M20" s="2487"/>
      <c r="N20" s="2487"/>
      <c r="O20" s="2487"/>
      <c r="P20" s="3493"/>
      <c r="Q20" s="1263"/>
      <c r="R20" s="667"/>
      <c r="S20" s="668"/>
      <c r="T20" s="667"/>
      <c r="U20" s="668"/>
      <c r="V20" s="667"/>
      <c r="W20" s="668"/>
      <c r="X20" s="1265"/>
      <c r="Y20" s="3495"/>
      <c r="Z20" s="1264"/>
      <c r="AA20" s="1264">
        <v>1</v>
      </c>
      <c r="AB20" s="1264">
        <v>1</v>
      </c>
      <c r="AC20" s="1264">
        <v>1</v>
      </c>
    </row>
    <row r="21" spans="1:29" ht="171">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98"/>
      <c r="F21" s="394">
        <f>SUMIF(85:85,E22,86:86)-SUMIF(85:85,C22,86:86)+100</f>
        <v>105</v>
      </c>
      <c r="G21" s="396"/>
      <c r="H21" s="389">
        <f>SUMIF(85:85,G22,86:86)-SUMIF(85:85,C22,86:86)+100</f>
        <v>105</v>
      </c>
      <c r="I21" s="396"/>
      <c r="J21" s="389">
        <f>SUMIF(85:85,I22,86:86)-SUMIF(85:85,C22,86:86)+100</f>
        <v>105</v>
      </c>
      <c r="K21" s="365">
        <f>'比较法-住宅-开间'!K21</f>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1751" t="s">
        <v>3439</v>
      </c>
      <c r="H22" s="387"/>
      <c r="I22" s="1751" t="s">
        <v>3439</v>
      </c>
      <c r="J22" s="387"/>
      <c r="K22" s="1753"/>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84">
        <f>'比较法-住宅-开间'!K23</f>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59"/>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
        <v>3974</v>
      </c>
      <c r="F25" s="389">
        <f>SUMIF(89:89,E27,90:90)-SUMIF(89:89,C27,90:90)+100</f>
        <v>100</v>
      </c>
      <c r="G25" s="398" t="s">
        <v>3974</v>
      </c>
      <c r="H25" s="389">
        <f>SUMIF(89:89,G27,90:90)-SUMIF(89:89,C27,90:90)+100</f>
        <v>100</v>
      </c>
      <c r="I25" s="398" t="s">
        <v>3974</v>
      </c>
      <c r="J25" s="389">
        <v>100</v>
      </c>
      <c r="K25" s="384">
        <f>'比较法-住宅-开间'!K25</f>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1">
      <c r="A26" s="367"/>
      <c r="B26" s="3212" t="s">
        <v>3969</v>
      </c>
      <c r="C26" s="1754" t="s">
        <v>3972</v>
      </c>
      <c r="D26" s="374">
        <v>100</v>
      </c>
      <c r="E26" s="3190" t="str">
        <f>'比较法-住宅-开间'!E26</f>
        <v>周边有台湖公园、国家大剧院台湖舞美艺术中心等等自然景观，自然与人文环境较好。周边5km内无污染源。</v>
      </c>
      <c r="F26" s="374">
        <v>101</v>
      </c>
      <c r="G26" s="3190" t="str">
        <f>'比较法-住宅-开间'!G26</f>
        <v>周边有台湖公园、国家大剧院台湖舞美艺术中心等等自然景观，自然与人文环境较好。周边5km内无污染源。</v>
      </c>
      <c r="H26" s="374">
        <v>101</v>
      </c>
      <c r="I26" s="3227" t="str">
        <f>'比较法-住宅-开间'!I26</f>
        <v>周边有北运河、通州大运河森林公园等自然景观，自然与人文环境较好。周边5km内无污染源。</v>
      </c>
      <c r="J26" s="374">
        <v>101</v>
      </c>
      <c r="K26" s="384">
        <f>'比较法-住宅-开间'!K26</f>
        <v>1</v>
      </c>
      <c r="L26" s="2492"/>
      <c r="M26" s="2487"/>
      <c r="N26" s="2487"/>
      <c r="O26" s="2487"/>
      <c r="P26" s="3493"/>
      <c r="Q26" s="1263" t="str">
        <f t="shared" ref="Q26" si="18">B26</f>
        <v>自然及人文环境</v>
      </c>
      <c r="R26" s="667" t="s">
        <v>14</v>
      </c>
      <c r="S26" s="668">
        <f t="shared" ref="S26" si="19">F26</f>
        <v>101</v>
      </c>
      <c r="T26" s="667" t="s">
        <v>14</v>
      </c>
      <c r="U26" s="668">
        <f t="shared" ref="U26" si="20">H26</f>
        <v>101</v>
      </c>
      <c r="V26" s="667" t="s">
        <v>14</v>
      </c>
      <c r="W26" s="668">
        <f t="shared" ref="W26" si="21">J26</f>
        <v>101</v>
      </c>
      <c r="X26" s="1265"/>
      <c r="Y26" s="3495"/>
      <c r="Z26" s="1264" t="str">
        <f>Q26</f>
        <v>自然及人文环境</v>
      </c>
      <c r="AA26" s="1264">
        <f t="shared" ref="AA26" si="22">D26/F26</f>
        <v>0.99009900990099009</v>
      </c>
      <c r="AB26" s="1264">
        <f t="shared" ref="AB26" si="23">D26/H26</f>
        <v>0.99009900990099009</v>
      </c>
      <c r="AC26" s="1264">
        <f t="shared" ref="AC26" si="24">D26/J26</f>
        <v>0.99009900990099009</v>
      </c>
    </row>
    <row r="27" spans="1:29" ht="15" hidden="1">
      <c r="A27" s="367"/>
      <c r="B27" s="395"/>
      <c r="C27" s="1754" t="s">
        <v>3438</v>
      </c>
      <c r="D27" s="387"/>
      <c r="E27" s="386" t="s">
        <v>3438</v>
      </c>
      <c r="F27" s="387"/>
      <c r="G27" s="386" t="s">
        <v>3438</v>
      </c>
      <c r="H27" s="387"/>
      <c r="I27" s="386" t="s">
        <v>3439</v>
      </c>
      <c r="J27" s="387"/>
      <c r="K27" s="384">
        <f>'比较法-住宅-开间'!K27</f>
        <v>0</v>
      </c>
      <c r="L27" s="2492"/>
      <c r="M27" s="2487"/>
      <c r="N27" s="2487"/>
      <c r="O27" s="2487"/>
      <c r="P27" s="3493"/>
      <c r="Q27" s="1263"/>
      <c r="R27" s="667"/>
      <c r="S27" s="668"/>
      <c r="T27" s="667"/>
      <c r="U27" s="668"/>
      <c r="V27" s="667"/>
      <c r="W27" s="668"/>
      <c r="X27" s="1265"/>
      <c r="Y27" s="3495"/>
      <c r="Z27" s="1264"/>
      <c r="AA27" s="1264">
        <v>1</v>
      </c>
      <c r="AB27" s="1264">
        <v>1</v>
      </c>
      <c r="AC27" s="1264">
        <v>1</v>
      </c>
    </row>
    <row r="28" spans="1:29" ht="42.75" hidden="1">
      <c r="A28" s="367"/>
      <c r="B28" s="3212" t="s">
        <v>3970</v>
      </c>
      <c r="C28" s="1754" t="s">
        <v>3971</v>
      </c>
      <c r="D28" s="374">
        <v>100</v>
      </c>
      <c r="E28" s="3190" t="s">
        <v>3973</v>
      </c>
      <c r="F28" s="374">
        <f>SUMIF(90:90,E28,91:91)-SUMIF(90:90,C28,91:91)+100</f>
        <v>100</v>
      </c>
      <c r="G28" s="3190" t="s">
        <v>3973</v>
      </c>
      <c r="H28" s="374">
        <f>SUMIF(90:90,G28,91:91)-SUMIF(90:90,C28,91:91)+100</f>
        <v>100</v>
      </c>
      <c r="I28" s="3190" t="s">
        <v>3973</v>
      </c>
      <c r="J28" s="374">
        <f>SUMIF(90:90,I28,91:91)-SUMIF(90:90,C28,91:91)+100</f>
        <v>100</v>
      </c>
      <c r="K28" s="384">
        <f>'比较法-住宅-开间'!K28</f>
        <v>2</v>
      </c>
      <c r="L28" s="2492"/>
      <c r="M28" s="2487"/>
      <c r="N28" s="2487"/>
      <c r="O28" s="2487"/>
      <c r="P28" s="3493"/>
      <c r="Q28" s="1263" t="str">
        <f t="shared" ref="Q28:Q51" si="25">B28</f>
        <v>小区环境</v>
      </c>
      <c r="R28" s="667" t="s">
        <v>14</v>
      </c>
      <c r="S28" s="668">
        <f t="shared" ref="S28:S51" si="26">F28</f>
        <v>100</v>
      </c>
      <c r="T28" s="667" t="s">
        <v>14</v>
      </c>
      <c r="U28" s="668">
        <f t="shared" ref="U28:U51" si="27">H28</f>
        <v>100</v>
      </c>
      <c r="V28" s="667" t="s">
        <v>14</v>
      </c>
      <c r="W28" s="668">
        <f t="shared" ref="W28:W51" si="28">J28</f>
        <v>100</v>
      </c>
      <c r="X28" s="1265"/>
      <c r="Y28" s="3495"/>
      <c r="Z28" s="1264" t="str">
        <f>Q28</f>
        <v>小区环境</v>
      </c>
      <c r="AA28" s="1264">
        <f t="shared" ref="AA28:AA51" si="29">D28/F28</f>
        <v>1</v>
      </c>
      <c r="AB28" s="1264">
        <f t="shared" ref="AB28:AB51" si="30">D28/H28</f>
        <v>1</v>
      </c>
      <c r="AC28" s="1264">
        <f t="shared" ref="AC28:AC51"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365"/>
      <c r="L29" s="2492"/>
      <c r="M29" s="2487"/>
      <c r="N29" s="2487"/>
      <c r="O29" s="2487"/>
      <c r="P29" s="3493"/>
      <c r="Q29" s="1263" t="str">
        <f t="shared" si="25"/>
        <v>楼层</v>
      </c>
      <c r="R29" s="667" t="s">
        <v>14</v>
      </c>
      <c r="S29" s="668">
        <f t="shared" si="26"/>
        <v>100</v>
      </c>
      <c r="T29" s="667" t="s">
        <v>14</v>
      </c>
      <c r="U29" s="668">
        <f t="shared" si="27"/>
        <v>100</v>
      </c>
      <c r="V29" s="667" t="s">
        <v>14</v>
      </c>
      <c r="W29" s="668">
        <f t="shared" si="28"/>
        <v>100</v>
      </c>
      <c r="X29" s="1265"/>
      <c r="Y29" s="3495"/>
      <c r="Z29" s="1264" t="str">
        <f>Q29</f>
        <v>楼层</v>
      </c>
      <c r="AA29" s="1264">
        <f t="shared" si="29"/>
        <v>1</v>
      </c>
      <c r="AB29" s="1264">
        <f t="shared" si="30"/>
        <v>1</v>
      </c>
      <c r="AC29" s="1264">
        <f t="shared" si="31"/>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365"/>
      <c r="L30" s="2492"/>
      <c r="M30" s="2487"/>
      <c r="N30" s="2487"/>
      <c r="O30" s="2487"/>
      <c r="P30" s="3493"/>
      <c r="Q30" s="1263" t="str">
        <f t="shared" si="25"/>
        <v>朝向</v>
      </c>
      <c r="R30" s="667" t="s">
        <v>14</v>
      </c>
      <c r="S30" s="668">
        <f t="shared" si="26"/>
        <v>100</v>
      </c>
      <c r="T30" s="667" t="s">
        <v>14</v>
      </c>
      <c r="U30" s="668">
        <f t="shared" si="27"/>
        <v>100</v>
      </c>
      <c r="V30" s="667" t="s">
        <v>14</v>
      </c>
      <c r="W30" s="668">
        <f t="shared" si="28"/>
        <v>100</v>
      </c>
      <c r="X30" s="1265"/>
      <c r="Y30" s="3495"/>
      <c r="Z30" s="1264" t="str">
        <f>Q30</f>
        <v>朝向</v>
      </c>
      <c r="AA30" s="1264">
        <f t="shared" si="29"/>
        <v>1</v>
      </c>
      <c r="AB30" s="1264">
        <f t="shared" si="30"/>
        <v>1</v>
      </c>
      <c r="AC30" s="1264">
        <f t="shared" si="31"/>
        <v>1</v>
      </c>
    </row>
    <row r="31" spans="1:29" s="102" customFormat="1" ht="15.75" hidden="1" thickBot="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25"/>
        <v>111</v>
      </c>
      <c r="R31" s="664" t="s">
        <v>14</v>
      </c>
      <c r="S31" s="665">
        <f t="shared" si="26"/>
        <v>100</v>
      </c>
      <c r="T31" s="664" t="s">
        <v>14</v>
      </c>
      <c r="U31" s="665">
        <f t="shared" si="27"/>
        <v>100</v>
      </c>
      <c r="V31" s="664" t="s">
        <v>14</v>
      </c>
      <c r="W31" s="665">
        <f t="shared" si="28"/>
        <v>100</v>
      </c>
      <c r="X31" s="666"/>
      <c r="Y31" s="3495"/>
      <c r="Z31" s="50">
        <f>Q31</f>
        <v>111</v>
      </c>
      <c r="AA31" s="1264">
        <f t="shared" si="29"/>
        <v>1</v>
      </c>
      <c r="AB31" s="1264">
        <f t="shared" si="30"/>
        <v>1</v>
      </c>
      <c r="AC31" s="1264">
        <f t="shared" si="31"/>
        <v>1</v>
      </c>
    </row>
    <row r="32" spans="1:29" ht="15.75" hidden="1" thickBot="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25"/>
        <v>111</v>
      </c>
      <c r="R32" s="667" t="s">
        <v>14</v>
      </c>
      <c r="S32" s="668">
        <f t="shared" si="26"/>
        <v>100</v>
      </c>
      <c r="T32" s="667" t="s">
        <v>14</v>
      </c>
      <c r="U32" s="668">
        <f t="shared" si="27"/>
        <v>100</v>
      </c>
      <c r="V32" s="667" t="s">
        <v>14</v>
      </c>
      <c r="W32" s="668">
        <f t="shared" si="28"/>
        <v>100</v>
      </c>
      <c r="X32" s="1265"/>
      <c r="Y32" s="3495"/>
      <c r="Z32" s="1264">
        <f t="shared" ref="Z32:Z51" si="32">Q32</f>
        <v>111</v>
      </c>
      <c r="AA32" s="1264">
        <f t="shared" si="29"/>
        <v>1</v>
      </c>
      <c r="AB32" s="1264">
        <f t="shared" si="30"/>
        <v>1</v>
      </c>
      <c r="AC32" s="1264">
        <f t="shared" si="31"/>
        <v>1</v>
      </c>
    </row>
    <row r="33" spans="1:29" ht="15.75" hidden="1" thickBot="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25"/>
        <v>111</v>
      </c>
      <c r="R33" s="667" t="s">
        <v>14</v>
      </c>
      <c r="S33" s="668">
        <f t="shared" si="26"/>
        <v>100</v>
      </c>
      <c r="T33" s="667" t="s">
        <v>14</v>
      </c>
      <c r="U33" s="668">
        <f t="shared" si="27"/>
        <v>100</v>
      </c>
      <c r="V33" s="667" t="s">
        <v>14</v>
      </c>
      <c r="W33" s="668">
        <f t="shared" si="28"/>
        <v>100</v>
      </c>
      <c r="X33" s="1265"/>
      <c r="Y33" s="3495"/>
      <c r="Z33" s="1264">
        <f t="shared" si="32"/>
        <v>111</v>
      </c>
      <c r="AA33" s="1264">
        <f t="shared" si="29"/>
        <v>1</v>
      </c>
      <c r="AB33" s="1264">
        <f t="shared" si="30"/>
        <v>1</v>
      </c>
      <c r="AC33" s="1264">
        <f t="shared" si="31"/>
        <v>1</v>
      </c>
    </row>
    <row r="34" spans="1:29" ht="15.75" hidden="1" thickBot="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25"/>
        <v>111</v>
      </c>
      <c r="R34" s="667" t="s">
        <v>14</v>
      </c>
      <c r="S34" s="668">
        <f t="shared" si="26"/>
        <v>100</v>
      </c>
      <c r="T34" s="667" t="s">
        <v>14</v>
      </c>
      <c r="U34" s="668">
        <f t="shared" si="27"/>
        <v>100</v>
      </c>
      <c r="V34" s="667" t="s">
        <v>14</v>
      </c>
      <c r="W34" s="668">
        <f t="shared" si="28"/>
        <v>100</v>
      </c>
      <c r="X34" s="1265"/>
      <c r="Y34" s="3495"/>
      <c r="Z34" s="1264">
        <f t="shared" si="32"/>
        <v>111</v>
      </c>
      <c r="AA34" s="1264">
        <f t="shared" si="29"/>
        <v>1</v>
      </c>
      <c r="AB34" s="1264">
        <f t="shared" si="30"/>
        <v>1</v>
      </c>
      <c r="AC34" s="1264">
        <f t="shared" si="31"/>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25"/>
        <v>111</v>
      </c>
      <c r="R35" s="667" t="s">
        <v>14</v>
      </c>
      <c r="S35" s="668">
        <f t="shared" si="26"/>
        <v>100</v>
      </c>
      <c r="T35" s="667" t="s">
        <v>14</v>
      </c>
      <c r="U35" s="668">
        <f t="shared" si="27"/>
        <v>100</v>
      </c>
      <c r="V35" s="667" t="s">
        <v>14</v>
      </c>
      <c r="W35" s="668">
        <f t="shared" si="28"/>
        <v>100</v>
      </c>
      <c r="X35" s="1265"/>
      <c r="Y35" s="3495"/>
      <c r="Z35" s="1264">
        <f t="shared" si="32"/>
        <v>111</v>
      </c>
      <c r="AA35" s="1264">
        <f t="shared" si="29"/>
        <v>1</v>
      </c>
      <c r="AB35" s="1264">
        <f t="shared" si="30"/>
        <v>1</v>
      </c>
      <c r="AC35" s="1264">
        <f t="shared" si="31"/>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365">
        <v>1</v>
      </c>
      <c r="L36" s="2492"/>
      <c r="M36" s="2487"/>
      <c r="N36" s="2487"/>
      <c r="O36" s="2487"/>
      <c r="P36" s="3496" t="s">
        <v>1696</v>
      </c>
      <c r="Q36" s="1263" t="str">
        <f t="shared" si="25"/>
        <v>建筑类型</v>
      </c>
      <c r="R36" s="667" t="s">
        <v>14</v>
      </c>
      <c r="S36" s="668">
        <f t="shared" si="26"/>
        <v>100</v>
      </c>
      <c r="T36" s="667" t="s">
        <v>14</v>
      </c>
      <c r="U36" s="668">
        <f t="shared" si="27"/>
        <v>100</v>
      </c>
      <c r="V36" s="667" t="s">
        <v>14</v>
      </c>
      <c r="W36" s="668">
        <f t="shared" si="28"/>
        <v>100</v>
      </c>
      <c r="X36" s="1265"/>
      <c r="Y36" s="3499" t="s">
        <v>1696</v>
      </c>
      <c r="Z36" s="1264" t="str">
        <f t="shared" si="32"/>
        <v>建筑类型</v>
      </c>
      <c r="AA36" s="1264">
        <f t="shared" si="29"/>
        <v>1</v>
      </c>
      <c r="AB36" s="1264">
        <f t="shared" si="30"/>
        <v>1</v>
      </c>
      <c r="AC36" s="1264">
        <f t="shared" si="31"/>
        <v>1</v>
      </c>
    </row>
    <row r="37" spans="1:29" s="408" customFormat="1" ht="15">
      <c r="A37" s="3502" t="s">
        <v>1694</v>
      </c>
      <c r="B37" s="3212" t="s">
        <v>3986</v>
      </c>
      <c r="C37" s="407">
        <v>40</v>
      </c>
      <c r="D37" s="119">
        <v>100</v>
      </c>
      <c r="E37" s="369">
        <f>Sheet2!G42</f>
        <v>41</v>
      </c>
      <c r="F37" s="364">
        <f>LOOKUP(E37,108:108,109:109)-LOOKUP(C37,108:108,109:109)+100</f>
        <v>100</v>
      </c>
      <c r="G37" s="368">
        <f>Sheet2!G60</f>
        <v>39.1</v>
      </c>
      <c r="H37" s="119">
        <f>LOOKUP(G37,108:108,109:109)-LOOKUP(C37,108:108,109:109)+100</f>
        <v>100</v>
      </c>
      <c r="I37" s="369">
        <f>Sheet2!G70</f>
        <v>50</v>
      </c>
      <c r="J37" s="119">
        <f>LOOKUP(I37,108:108,109:109)-LOOKUP(C37,108:108,109:109)+100</f>
        <v>100</v>
      </c>
      <c r="K37" s="1748"/>
      <c r="L37" s="2491"/>
      <c r="M37" s="2493"/>
      <c r="N37" s="2493"/>
      <c r="O37" s="2493"/>
      <c r="P37" s="3497"/>
      <c r="Q37" s="531" t="str">
        <f t="shared" si="25"/>
        <v>建筑面积</v>
      </c>
      <c r="R37" s="669" t="s">
        <v>14</v>
      </c>
      <c r="S37" s="670">
        <f t="shared" si="26"/>
        <v>100</v>
      </c>
      <c r="T37" s="669" t="s">
        <v>14</v>
      </c>
      <c r="U37" s="670">
        <f t="shared" si="27"/>
        <v>100</v>
      </c>
      <c r="V37" s="669" t="s">
        <v>14</v>
      </c>
      <c r="W37" s="670">
        <f t="shared" si="28"/>
        <v>100</v>
      </c>
      <c r="X37" s="671"/>
      <c r="Y37" s="3499"/>
      <c r="Z37" s="672" t="str">
        <f t="shared" si="32"/>
        <v>建筑面积</v>
      </c>
      <c r="AA37" s="1264">
        <f t="shared" si="29"/>
        <v>1</v>
      </c>
      <c r="AB37" s="1264">
        <f t="shared" si="30"/>
        <v>1</v>
      </c>
      <c r="AC37" s="1264">
        <f t="shared" si="31"/>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c r="L38" s="2492"/>
      <c r="M38" s="2487"/>
      <c r="N38" s="2487"/>
      <c r="O38" s="2487"/>
      <c r="P38" s="3497"/>
      <c r="Q38" s="1263" t="str">
        <f t="shared" si="25"/>
        <v>建筑结构</v>
      </c>
      <c r="R38" s="667" t="s">
        <v>14</v>
      </c>
      <c r="S38" s="668">
        <f t="shared" si="26"/>
        <v>100</v>
      </c>
      <c r="T38" s="667" t="s">
        <v>14</v>
      </c>
      <c r="U38" s="668">
        <f t="shared" si="27"/>
        <v>100</v>
      </c>
      <c r="V38" s="667" t="s">
        <v>14</v>
      </c>
      <c r="W38" s="668">
        <f t="shared" si="28"/>
        <v>100</v>
      </c>
      <c r="X38" s="1265"/>
      <c r="Y38" s="3499"/>
      <c r="Z38" s="1264" t="str">
        <f t="shared" si="32"/>
        <v>建筑结构</v>
      </c>
      <c r="AA38" s="1264">
        <f t="shared" si="29"/>
        <v>1</v>
      </c>
      <c r="AB38" s="1264">
        <f t="shared" si="30"/>
        <v>1</v>
      </c>
      <c r="AC38" s="1264">
        <f t="shared" si="31"/>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c r="L39" s="2492"/>
      <c r="M39" s="2487"/>
      <c r="N39" s="2487"/>
      <c r="O39" s="2487"/>
      <c r="P39" s="3497"/>
      <c r="Q39" s="1263" t="str">
        <f t="shared" si="25"/>
        <v>建筑品质</v>
      </c>
      <c r="R39" s="667" t="s">
        <v>14</v>
      </c>
      <c r="S39" s="668">
        <f t="shared" si="26"/>
        <v>100</v>
      </c>
      <c r="T39" s="667" t="s">
        <v>14</v>
      </c>
      <c r="U39" s="668">
        <f t="shared" si="27"/>
        <v>100</v>
      </c>
      <c r="V39" s="667" t="s">
        <v>14</v>
      </c>
      <c r="W39" s="668">
        <f t="shared" si="28"/>
        <v>100</v>
      </c>
      <c r="X39" s="1265"/>
      <c r="Y39" s="3499"/>
      <c r="Z39" s="1264" t="str">
        <f t="shared" si="32"/>
        <v>建筑品质</v>
      </c>
      <c r="AA39" s="1264">
        <f t="shared" si="29"/>
        <v>1</v>
      </c>
      <c r="AB39" s="1264">
        <f t="shared" si="30"/>
        <v>1</v>
      </c>
      <c r="AC39" s="1264">
        <f t="shared" si="31"/>
        <v>1</v>
      </c>
    </row>
    <row r="40" spans="1:29" ht="15">
      <c r="A40" s="3503"/>
      <c r="B40" s="3212" t="s">
        <v>3979</v>
      </c>
      <c r="C40" s="1760" t="s">
        <v>3805</v>
      </c>
      <c r="D40" s="374">
        <v>100</v>
      </c>
      <c r="E40" s="1760" t="s">
        <v>3805</v>
      </c>
      <c r="F40" s="400">
        <f>SUMIF(114:114,E40,115:115)-SUMIF(114:114,C40,115:115)+100</f>
        <v>100</v>
      </c>
      <c r="G40" s="1760" t="s">
        <v>3805</v>
      </c>
      <c r="H40" s="374">
        <f>SUMIF(114:114,G40,115:115)-SUMIF(114:114,C40,115:115)+100</f>
        <v>100</v>
      </c>
      <c r="I40" s="1760" t="s">
        <v>3805</v>
      </c>
      <c r="J40" s="374">
        <f>SUMIF(114:114,I40,115:115)-SUMIF(114:114,C40,115:115)+100</f>
        <v>100</v>
      </c>
      <c r="K40" s="365">
        <f>'比较法-住宅-开间'!K40</f>
        <v>1</v>
      </c>
      <c r="L40" s="2492"/>
      <c r="M40" s="2487"/>
      <c r="N40" s="2487"/>
      <c r="O40" s="2487"/>
      <c r="P40" s="3497"/>
      <c r="Q40" s="1263" t="str">
        <f t="shared" si="25"/>
        <v>公共部分装修档次</v>
      </c>
      <c r="R40" s="667" t="s">
        <v>14</v>
      </c>
      <c r="S40" s="668">
        <f t="shared" si="26"/>
        <v>100</v>
      </c>
      <c r="T40" s="667" t="s">
        <v>14</v>
      </c>
      <c r="U40" s="668">
        <f t="shared" si="27"/>
        <v>100</v>
      </c>
      <c r="V40" s="667" t="s">
        <v>14</v>
      </c>
      <c r="W40" s="668">
        <f t="shared" si="28"/>
        <v>100</v>
      </c>
      <c r="X40" s="1265"/>
      <c r="Y40" s="3499"/>
      <c r="Z40" s="1264" t="str">
        <f t="shared" si="32"/>
        <v>公共部分装修档次</v>
      </c>
      <c r="AA40" s="1264">
        <f t="shared" si="29"/>
        <v>1</v>
      </c>
      <c r="AB40" s="1264">
        <f t="shared" si="30"/>
        <v>1</v>
      </c>
      <c r="AC40" s="1264">
        <f t="shared" si="31"/>
        <v>1</v>
      </c>
    </row>
    <row r="41" spans="1:29" s="102" customFormat="1" ht="15">
      <c r="A41" s="3503"/>
      <c r="B41" s="3212" t="s">
        <v>3980</v>
      </c>
      <c r="C41" s="3218" t="s">
        <v>3981</v>
      </c>
      <c r="D41" s="119">
        <v>100</v>
      </c>
      <c r="E41" s="3218" t="s">
        <v>3982</v>
      </c>
      <c r="F41" s="364">
        <v>99</v>
      </c>
      <c r="G41" s="3218" t="s">
        <v>3982</v>
      </c>
      <c r="H41" s="119">
        <v>99</v>
      </c>
      <c r="I41" s="3218" t="s">
        <v>3981</v>
      </c>
      <c r="J41" s="119">
        <v>100</v>
      </c>
      <c r="K41" s="365">
        <f>'比较法-住宅-开间'!K41</f>
        <v>1</v>
      </c>
      <c r="L41" s="2488"/>
      <c r="M41" s="2439"/>
      <c r="N41" s="2439"/>
      <c r="O41" s="2439"/>
      <c r="P41" s="3497"/>
      <c r="Q41" s="530" t="str">
        <f t="shared" si="25"/>
        <v>公共部分装修成新</v>
      </c>
      <c r="R41" s="664" t="s">
        <v>14</v>
      </c>
      <c r="S41" s="665">
        <f t="shared" si="26"/>
        <v>99</v>
      </c>
      <c r="T41" s="664" t="s">
        <v>14</v>
      </c>
      <c r="U41" s="665">
        <f t="shared" si="27"/>
        <v>99</v>
      </c>
      <c r="V41" s="664" t="s">
        <v>14</v>
      </c>
      <c r="W41" s="665">
        <f t="shared" si="28"/>
        <v>100</v>
      </c>
      <c r="X41" s="666"/>
      <c r="Y41" s="3499"/>
      <c r="Z41" s="50" t="str">
        <f t="shared" si="32"/>
        <v>公共部分装修成新</v>
      </c>
      <c r="AA41" s="50">
        <f t="shared" si="29"/>
        <v>1.0101010101010102</v>
      </c>
      <c r="AB41" s="50">
        <f t="shared" si="30"/>
        <v>1.0101010101010102</v>
      </c>
      <c r="AC41" s="50">
        <f t="shared" si="31"/>
        <v>1</v>
      </c>
    </row>
    <row r="42" spans="1:29" s="102" customFormat="1" ht="15">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f>'比较法-住宅-开间'!K42</f>
        <v>1</v>
      </c>
      <c r="L42" s="2488"/>
      <c r="M42" s="2439"/>
      <c r="N42" s="2439"/>
      <c r="O42" s="2439"/>
      <c r="P42" s="3497"/>
      <c r="Q42" s="530" t="str">
        <f t="shared" si="25"/>
        <v>成新度</v>
      </c>
      <c r="R42" s="664" t="s">
        <v>14</v>
      </c>
      <c r="S42" s="665">
        <f t="shared" si="26"/>
        <v>100</v>
      </c>
      <c r="T42" s="664" t="s">
        <v>14</v>
      </c>
      <c r="U42" s="665">
        <f t="shared" si="27"/>
        <v>100</v>
      </c>
      <c r="V42" s="664" t="s">
        <v>14</v>
      </c>
      <c r="W42" s="665">
        <f t="shared" si="28"/>
        <v>100</v>
      </c>
      <c r="X42" s="666"/>
      <c r="Y42" s="3499"/>
      <c r="Z42" s="50" t="str">
        <f t="shared" si="32"/>
        <v>成新度</v>
      </c>
      <c r="AA42" s="50">
        <f t="shared" si="29"/>
        <v>1</v>
      </c>
      <c r="AB42" s="50">
        <f t="shared" si="30"/>
        <v>1</v>
      </c>
      <c r="AC42" s="50">
        <f t="shared" si="31"/>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f>'比较法-住宅-开间'!K43</f>
        <v>0</v>
      </c>
      <c r="L43" s="2492"/>
      <c r="M43" s="2487"/>
      <c r="N43" s="2487"/>
      <c r="O43" s="2487"/>
      <c r="P43" s="3497" t="s">
        <v>1696</v>
      </c>
      <c r="Q43" s="1263" t="str">
        <f t="shared" si="25"/>
        <v>物业管理</v>
      </c>
      <c r="R43" s="667" t="s">
        <v>14</v>
      </c>
      <c r="S43" s="668">
        <f t="shared" si="26"/>
        <v>100</v>
      </c>
      <c r="T43" s="667" t="s">
        <v>14</v>
      </c>
      <c r="U43" s="668">
        <f t="shared" si="27"/>
        <v>100</v>
      </c>
      <c r="V43" s="667" t="s">
        <v>14</v>
      </c>
      <c r="W43" s="668">
        <f t="shared" si="28"/>
        <v>100</v>
      </c>
      <c r="X43" s="1265"/>
      <c r="Y43" s="3499" t="s">
        <v>1696</v>
      </c>
      <c r="Z43" s="1264" t="str">
        <f t="shared" si="32"/>
        <v>物业管理</v>
      </c>
      <c r="AA43" s="1264">
        <f t="shared" si="29"/>
        <v>1</v>
      </c>
      <c r="AB43" s="1264">
        <f t="shared" si="30"/>
        <v>1</v>
      </c>
      <c r="AC43" s="1264">
        <f t="shared" si="31"/>
        <v>1</v>
      </c>
    </row>
    <row r="44" spans="1:29" ht="15">
      <c r="A44" s="3503"/>
      <c r="B44" s="364" t="s">
        <v>1703</v>
      </c>
      <c r="C44" s="1760" t="s">
        <v>3829</v>
      </c>
      <c r="D44" s="374">
        <v>100</v>
      </c>
      <c r="E44" s="1761" t="s">
        <v>3829</v>
      </c>
      <c r="F44" s="400">
        <f>SUMIF(121:121,E44,122:122)-SUMIF(121:121,C44,122:122)+100</f>
        <v>100</v>
      </c>
      <c r="G44" s="1761" t="s">
        <v>3829</v>
      </c>
      <c r="H44" s="374">
        <f>SUMIF(121:121,G44,122:122)-SUMIF(121:121,C44,122:122)+100</f>
        <v>100</v>
      </c>
      <c r="I44" s="1761" t="s">
        <v>3829</v>
      </c>
      <c r="J44" s="374">
        <f>SUMIF(121:121,I44,122:122)-SUMIF(121:121,C44,122:122)+100</f>
        <v>100</v>
      </c>
      <c r="K44" s="365">
        <f>'比较法-住宅-开间'!K44</f>
        <v>2</v>
      </c>
      <c r="L44" s="2492"/>
      <c r="M44" s="2487"/>
      <c r="N44" s="2487"/>
      <c r="O44" s="2487"/>
      <c r="P44" s="3497"/>
      <c r="Q44" s="1263" t="str">
        <f t="shared" si="25"/>
        <v>市政基础设施</v>
      </c>
      <c r="R44" s="667" t="s">
        <v>14</v>
      </c>
      <c r="S44" s="668">
        <f t="shared" si="26"/>
        <v>100</v>
      </c>
      <c r="T44" s="667" t="s">
        <v>14</v>
      </c>
      <c r="U44" s="668">
        <f t="shared" si="27"/>
        <v>100</v>
      </c>
      <c r="V44" s="667" t="s">
        <v>14</v>
      </c>
      <c r="W44" s="668">
        <f t="shared" si="28"/>
        <v>100</v>
      </c>
      <c r="X44" s="1265"/>
      <c r="Y44" s="3499"/>
      <c r="Z44" s="1264" t="str">
        <f t="shared" si="32"/>
        <v>市政基础设施</v>
      </c>
      <c r="AA44" s="1264">
        <f t="shared" si="29"/>
        <v>1</v>
      </c>
      <c r="AB44" s="1264">
        <f t="shared" si="30"/>
        <v>1</v>
      </c>
      <c r="AC44" s="1264">
        <f t="shared" si="31"/>
        <v>1</v>
      </c>
    </row>
    <row r="45" spans="1:29" ht="15">
      <c r="A45" s="3503"/>
      <c r="B45" s="3212" t="s">
        <v>3985</v>
      </c>
      <c r="C45" s="1760" t="s">
        <v>3825</v>
      </c>
      <c r="D45" s="374">
        <v>100</v>
      </c>
      <c r="E45" s="1761" t="s">
        <v>3825</v>
      </c>
      <c r="F45" s="400">
        <f>SUMIF(123:123,E45,124:124)-SUMIF(123:123,C45,124:124)+100</f>
        <v>100</v>
      </c>
      <c r="G45" s="1761" t="s">
        <v>3825</v>
      </c>
      <c r="H45" s="374">
        <f>SUMIF(123:123,G45,124:124)-SUMIF(123:123,C45,124:124)+100</f>
        <v>100</v>
      </c>
      <c r="I45" s="1761" t="s">
        <v>3825</v>
      </c>
      <c r="J45" s="374">
        <f>SUMIF(123:123,I45,124:124)-SUMIF(123:123,C45,124:124)+100</f>
        <v>100</v>
      </c>
      <c r="K45" s="365">
        <f>'比较法-住宅-开间'!K45</f>
        <v>1</v>
      </c>
      <c r="L45" s="2492"/>
      <c r="M45" s="2487"/>
      <c r="N45" s="2487"/>
      <c r="O45" s="2487"/>
      <c r="P45" s="3497"/>
      <c r="Q45" s="1263" t="str">
        <f t="shared" si="25"/>
        <v>户型</v>
      </c>
      <c r="R45" s="667" t="s">
        <v>14</v>
      </c>
      <c r="S45" s="668">
        <f t="shared" si="26"/>
        <v>100</v>
      </c>
      <c r="T45" s="667" t="s">
        <v>14</v>
      </c>
      <c r="U45" s="668">
        <f t="shared" si="27"/>
        <v>100</v>
      </c>
      <c r="V45" s="667" t="s">
        <v>14</v>
      </c>
      <c r="W45" s="668">
        <f t="shared" si="28"/>
        <v>100</v>
      </c>
      <c r="X45" s="1265"/>
      <c r="Y45" s="3499"/>
      <c r="Z45" s="1264" t="str">
        <f t="shared" si="32"/>
        <v>户型</v>
      </c>
      <c r="AA45" s="1264">
        <f t="shared" si="29"/>
        <v>1</v>
      </c>
      <c r="AB45" s="1264">
        <f t="shared" si="30"/>
        <v>1</v>
      </c>
      <c r="AC45" s="1264">
        <f t="shared" si="31"/>
        <v>1</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365">
        <f>'比较法-住宅-开间'!K46</f>
        <v>1</v>
      </c>
      <c r="L46" s="2491"/>
      <c r="M46" s="2493">
        <f>1-(2024-E55)/60</f>
        <v>0.85</v>
      </c>
      <c r="N46" s="2493"/>
      <c r="O46" s="2493"/>
      <c r="P46" s="3497"/>
      <c r="Q46" s="531" t="str">
        <f t="shared" si="25"/>
        <v>设施设备</v>
      </c>
      <c r="R46" s="669" t="s">
        <v>14</v>
      </c>
      <c r="S46" s="670">
        <f t="shared" si="26"/>
        <v>100</v>
      </c>
      <c r="T46" s="669" t="s">
        <v>14</v>
      </c>
      <c r="U46" s="670">
        <f t="shared" si="27"/>
        <v>100</v>
      </c>
      <c r="V46" s="669" t="s">
        <v>14</v>
      </c>
      <c r="W46" s="670">
        <f t="shared" si="28"/>
        <v>100</v>
      </c>
      <c r="X46" s="671"/>
      <c r="Y46" s="3499"/>
      <c r="Z46" s="672" t="str">
        <f t="shared" si="32"/>
        <v>设施设备</v>
      </c>
      <c r="AA46" s="1264">
        <f t="shared" si="29"/>
        <v>1</v>
      </c>
      <c r="AB46" s="1264">
        <f t="shared" si="30"/>
        <v>1</v>
      </c>
      <c r="AC46" s="1264">
        <f t="shared" si="31"/>
        <v>1</v>
      </c>
    </row>
    <row r="47" spans="1:29" ht="15">
      <c r="A47" s="3503"/>
      <c r="B47" s="364" t="s">
        <v>1706</v>
      </c>
      <c r="C47" s="1760" t="s">
        <v>3442</v>
      </c>
      <c r="D47" s="374">
        <v>100</v>
      </c>
      <c r="E47" s="1761" t="s">
        <v>3442</v>
      </c>
      <c r="F47" s="400">
        <f>SUMIF(127:127,E47,128:128)-SUMIF(127:127,C47,128:128)+100</f>
        <v>100</v>
      </c>
      <c r="G47" s="1761" t="s">
        <v>3442</v>
      </c>
      <c r="H47" s="374">
        <f>SUMIF(127:127,G47,128:128)-SUMIF(127:127,C47,128:128)+100</f>
        <v>100</v>
      </c>
      <c r="I47" s="1761" t="s">
        <v>3442</v>
      </c>
      <c r="J47" s="374">
        <f>SUMIF(127:127,I47,128:128)-SUMIF(127:127,C47,128:128)+100</f>
        <v>100</v>
      </c>
      <c r="K47" s="365">
        <f>'比较法-住宅-开间'!K47</f>
        <v>2</v>
      </c>
      <c r="L47" s="2492"/>
      <c r="M47" s="2493">
        <f>1-(2024-2014)/60</f>
        <v>0.83333333333333337</v>
      </c>
      <c r="N47" s="2487"/>
      <c r="O47" s="2487"/>
      <c r="P47" s="3497"/>
      <c r="Q47" s="1263" t="str">
        <f t="shared" si="25"/>
        <v>内部装修</v>
      </c>
      <c r="R47" s="667" t="s">
        <v>14</v>
      </c>
      <c r="S47" s="668">
        <f t="shared" si="26"/>
        <v>100</v>
      </c>
      <c r="T47" s="667" t="s">
        <v>14</v>
      </c>
      <c r="U47" s="668">
        <f t="shared" si="27"/>
        <v>100</v>
      </c>
      <c r="V47" s="667" t="s">
        <v>14</v>
      </c>
      <c r="W47" s="668">
        <f t="shared" si="28"/>
        <v>100</v>
      </c>
      <c r="X47" s="1265"/>
      <c r="Y47" s="3499"/>
      <c r="Z47" s="1264" t="str">
        <f t="shared" si="32"/>
        <v>内部装修</v>
      </c>
      <c r="AA47" s="1264">
        <f t="shared" si="29"/>
        <v>1</v>
      </c>
      <c r="AB47" s="1264">
        <f t="shared" si="30"/>
        <v>1</v>
      </c>
      <c r="AC47" s="1264">
        <f t="shared" si="31"/>
        <v>1</v>
      </c>
    </row>
    <row r="48" spans="1:29" ht="15">
      <c r="A48" s="3503"/>
      <c r="B48" s="3212" t="s">
        <v>3983</v>
      </c>
      <c r="C48" s="3218" t="s">
        <v>3981</v>
      </c>
      <c r="D48" s="374">
        <v>100</v>
      </c>
      <c r="E48" s="3218" t="s">
        <v>3982</v>
      </c>
      <c r="F48" s="400">
        <v>99</v>
      </c>
      <c r="G48" s="3218" t="s">
        <v>3982</v>
      </c>
      <c r="H48" s="374">
        <v>99</v>
      </c>
      <c r="I48" s="3218" t="s">
        <v>3982</v>
      </c>
      <c r="J48" s="374">
        <v>99</v>
      </c>
      <c r="K48" s="365">
        <f>'比较法-住宅-开间'!K48</f>
        <v>1</v>
      </c>
      <c r="L48" s="2492"/>
      <c r="M48" s="2493">
        <f>1-(2024-I55)/60</f>
        <v>1</v>
      </c>
      <c r="N48" s="2487"/>
      <c r="O48" s="2487"/>
      <c r="P48" s="3497"/>
      <c r="Q48" s="1263" t="str">
        <f t="shared" si="25"/>
        <v>内部装修成新</v>
      </c>
      <c r="R48" s="667" t="s">
        <v>14</v>
      </c>
      <c r="S48" s="668">
        <f t="shared" si="26"/>
        <v>99</v>
      </c>
      <c r="T48" s="667" t="s">
        <v>14</v>
      </c>
      <c r="U48" s="668">
        <f t="shared" si="27"/>
        <v>99</v>
      </c>
      <c r="V48" s="667" t="s">
        <v>14</v>
      </c>
      <c r="W48" s="668">
        <f t="shared" si="28"/>
        <v>99</v>
      </c>
      <c r="X48" s="1265"/>
      <c r="Y48" s="3499"/>
      <c r="Z48" s="1264" t="str">
        <f t="shared" si="32"/>
        <v>内部装修成新</v>
      </c>
      <c r="AA48" s="1264">
        <f t="shared" si="29"/>
        <v>1.0101010101010102</v>
      </c>
      <c r="AB48" s="1264">
        <f t="shared" si="30"/>
        <v>1.0101010101010102</v>
      </c>
      <c r="AC48" s="1264">
        <f t="shared" si="31"/>
        <v>1.0101010101010102</v>
      </c>
    </row>
    <row r="49" spans="1:29" s="102" customFormat="1" ht="15">
      <c r="A49" s="3503"/>
      <c r="B49" s="3189" t="s">
        <v>3843</v>
      </c>
      <c r="C49" s="3190" t="s">
        <v>3844</v>
      </c>
      <c r="D49" s="119">
        <v>100</v>
      </c>
      <c r="E49" s="3190" t="s">
        <v>3845</v>
      </c>
      <c r="F49" s="364">
        <f>SUMIF(131:131,E49,132:132)-SUMIF(131:131,C49,132:132)+100</f>
        <v>105</v>
      </c>
      <c r="G49" s="3190" t="s">
        <v>3845</v>
      </c>
      <c r="H49" s="119">
        <f>SUMIF(131:131,G49,132:132)-SUMIF(131:131,C49,132:132)+100</f>
        <v>105</v>
      </c>
      <c r="I49" s="3190" t="s">
        <v>3845</v>
      </c>
      <c r="J49" s="119">
        <f>SUMIF(131:131,I49,132:132)-SUMIF(131:131,C49,132:132)+100</f>
        <v>105</v>
      </c>
      <c r="K49" s="1748"/>
      <c r="L49" s="2488"/>
      <c r="M49" s="2493"/>
      <c r="N49" s="2439"/>
      <c r="O49" s="2439"/>
      <c r="P49" s="3497"/>
      <c r="Q49" s="530" t="str">
        <f t="shared" si="25"/>
        <v>家具家电</v>
      </c>
      <c r="R49" s="664" t="s">
        <v>14</v>
      </c>
      <c r="S49" s="665">
        <f t="shared" si="26"/>
        <v>105</v>
      </c>
      <c r="T49" s="664" t="s">
        <v>14</v>
      </c>
      <c r="U49" s="665">
        <f t="shared" si="27"/>
        <v>105</v>
      </c>
      <c r="V49" s="664" t="s">
        <v>14</v>
      </c>
      <c r="W49" s="665">
        <f t="shared" si="28"/>
        <v>105</v>
      </c>
      <c r="X49" s="666"/>
      <c r="Y49" s="3499"/>
      <c r="Z49" s="50" t="str">
        <f t="shared" si="32"/>
        <v>家具家电</v>
      </c>
      <c r="AA49" s="50">
        <f t="shared" si="29"/>
        <v>0.95238095238095233</v>
      </c>
      <c r="AB49" s="50">
        <f t="shared" si="30"/>
        <v>0.95238095238095233</v>
      </c>
      <c r="AC49" s="50">
        <f t="shared" si="31"/>
        <v>0.95238095238095233</v>
      </c>
    </row>
    <row r="50" spans="1:29" ht="15">
      <c r="A50" s="3503"/>
      <c r="B50" s="3189" t="s">
        <v>3987</v>
      </c>
      <c r="C50" s="3219" t="s">
        <v>3988</v>
      </c>
      <c r="D50" s="374">
        <v>100</v>
      </c>
      <c r="E50" s="3219" t="s">
        <v>3989</v>
      </c>
      <c r="F50" s="400">
        <v>99</v>
      </c>
      <c r="G50" s="3219" t="s">
        <v>3989</v>
      </c>
      <c r="H50" s="374">
        <v>99</v>
      </c>
      <c r="I50" s="3219" t="s">
        <v>3989</v>
      </c>
      <c r="J50" s="374">
        <v>99</v>
      </c>
      <c r="K50" s="1748"/>
      <c r="L50" s="2492"/>
      <c r="M50" s="2493"/>
      <c r="N50" s="2487"/>
      <c r="O50" s="2487"/>
      <c r="P50" s="3497"/>
      <c r="Q50" s="1263" t="str">
        <f t="shared" si="25"/>
        <v>服务及管理水平</v>
      </c>
      <c r="R50" s="667" t="s">
        <v>14</v>
      </c>
      <c r="S50" s="668">
        <f t="shared" si="26"/>
        <v>99</v>
      </c>
      <c r="T50" s="667" t="s">
        <v>14</v>
      </c>
      <c r="U50" s="668">
        <f t="shared" si="27"/>
        <v>99</v>
      </c>
      <c r="V50" s="667" t="s">
        <v>14</v>
      </c>
      <c r="W50" s="668">
        <f t="shared" si="28"/>
        <v>99</v>
      </c>
      <c r="X50" s="1265"/>
      <c r="Y50" s="3499"/>
      <c r="Z50" s="1264" t="str">
        <f t="shared" si="32"/>
        <v>服务及管理水平</v>
      </c>
      <c r="AA50" s="1264">
        <f t="shared" si="29"/>
        <v>1.0101010101010102</v>
      </c>
      <c r="AB50" s="1264">
        <f t="shared" si="30"/>
        <v>1.0101010101010102</v>
      </c>
      <c r="AC50" s="1264">
        <f t="shared" si="31"/>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25"/>
        <v>水电气非执行标准</v>
      </c>
      <c r="R51" s="667" t="s">
        <v>14</v>
      </c>
      <c r="S51" s="668">
        <f t="shared" si="26"/>
        <v>100</v>
      </c>
      <c r="T51" s="667" t="s">
        <v>14</v>
      </c>
      <c r="U51" s="668">
        <f t="shared" si="27"/>
        <v>100</v>
      </c>
      <c r="V51" s="667" t="s">
        <v>14</v>
      </c>
      <c r="W51" s="668">
        <f t="shared" si="28"/>
        <v>100</v>
      </c>
      <c r="X51" s="1265"/>
      <c r="Y51" s="3500"/>
      <c r="Z51" s="1264" t="str">
        <f t="shared" si="32"/>
        <v>水电气非执行标准</v>
      </c>
      <c r="AA51" s="1264">
        <f t="shared" si="29"/>
        <v>1</v>
      </c>
      <c r="AB51" s="1264">
        <f t="shared" si="30"/>
        <v>1</v>
      </c>
      <c r="AC51" s="1264">
        <f t="shared" si="31"/>
        <v>1</v>
      </c>
    </row>
    <row r="52" spans="1:29" ht="15">
      <c r="A52" s="416" t="s">
        <v>1708</v>
      </c>
      <c r="B52" s="417"/>
      <c r="C52" s="1081" t="s">
        <v>0</v>
      </c>
      <c r="D52" s="418"/>
      <c r="E52" s="419">
        <f>Sheet2!I42</f>
        <v>46.34</v>
      </c>
      <c r="F52" s="420"/>
      <c r="G52" s="421">
        <f>Sheet2!I60</f>
        <v>48.57</v>
      </c>
      <c r="H52" s="422"/>
      <c r="I52" s="419">
        <f>Sheet2!I70</f>
        <v>46</v>
      </c>
      <c r="J52" s="422"/>
      <c r="K52" s="1767"/>
      <c r="L52" s="2494"/>
      <c r="M52" s="2487"/>
      <c r="N52" s="2487"/>
      <c r="O52" s="2487"/>
      <c r="P52" s="3501" t="str">
        <f>A52</f>
        <v>成交单价（元/平方米）</v>
      </c>
      <c r="Q52" s="3501"/>
      <c r="R52" s="3484">
        <f>E52</f>
        <v>46.34</v>
      </c>
      <c r="S52" s="3484"/>
      <c r="T52" s="3484">
        <f>G52</f>
        <v>48.57</v>
      </c>
      <c r="U52" s="3484"/>
      <c r="V52" s="3484">
        <f>I52</f>
        <v>46</v>
      </c>
      <c r="W52" s="3484"/>
      <c r="X52" s="385"/>
      <c r="Y52" s="673"/>
      <c r="Z52" s="385"/>
      <c r="AA52" s="385"/>
      <c r="AB52" s="385"/>
      <c r="AC52" s="385"/>
    </row>
    <row r="53" spans="1:29" ht="15.75" thickBot="1">
      <c r="A53" s="423" t="s">
        <v>1709</v>
      </c>
      <c r="B53" s="424"/>
      <c r="C53" s="1082">
        <f>R54</f>
        <v>41.8</v>
      </c>
      <c r="D53" s="2141" t="s">
        <v>2138</v>
      </c>
      <c r="E53" s="1083">
        <f>R53</f>
        <v>41.2</v>
      </c>
      <c r="F53" s="2142"/>
      <c r="G53" s="1082">
        <f>T53</f>
        <v>43.6</v>
      </c>
      <c r="H53" s="2142"/>
      <c r="I53" s="1083">
        <f>V53</f>
        <v>40.5</v>
      </c>
      <c r="J53" s="2142"/>
      <c r="K53" s="2143">
        <f>F53+H53+J53</f>
        <v>0</v>
      </c>
      <c r="L53" s="2494"/>
      <c r="M53" s="2487"/>
      <c r="N53" s="2487"/>
      <c r="O53" s="2487"/>
      <c r="P53" s="3501" t="str">
        <f>A53</f>
        <v>比较价值（元/平方米）</v>
      </c>
      <c r="Q53" s="3501"/>
      <c r="R53" s="3484">
        <f>IF(F1="售价",ROUND(PRODUCT(R52,AA7:AA51),0),ROUND(PRODUCT(R52,AA7:AA51),1))</f>
        <v>41.2</v>
      </c>
      <c r="S53" s="3484"/>
      <c r="T53" s="3484">
        <f>IF(F1="售价",ROUND(PRODUCT(T52,AB7:AB51),0),ROUND(PRODUCT(T52,AB7:AB51),1))</f>
        <v>43.6</v>
      </c>
      <c r="U53" s="3484"/>
      <c r="V53" s="3484">
        <f>IF(F1="售价",ROUND(PRODUCT(V52,AC7:AC51),0),ROUND(PRODUCT(V52,AC7:AC51),1))</f>
        <v>40.5</v>
      </c>
      <c r="W53" s="3484"/>
      <c r="X53" s="385"/>
      <c r="Y53" s="385"/>
      <c r="Z53" s="385"/>
      <c r="AA53" s="385"/>
      <c r="AB53" s="385"/>
      <c r="AC53" s="385"/>
    </row>
    <row r="54" spans="1:29" ht="15.75" thickBot="1">
      <c r="A54" s="427" t="s">
        <v>1710</v>
      </c>
      <c r="B54" s="428"/>
      <c r="C54" s="1084">
        <f>R54</f>
        <v>41.8</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41.8</v>
      </c>
      <c r="S54" s="3491"/>
      <c r="T54" s="3491"/>
      <c r="U54" s="3491"/>
      <c r="V54" s="3491"/>
      <c r="W54" s="3491"/>
      <c r="X54" s="385"/>
      <c r="Y54" s="385"/>
      <c r="Z54" s="385"/>
      <c r="AA54" s="385"/>
      <c r="AB54" s="385"/>
      <c r="AC54" s="385"/>
    </row>
    <row r="55" spans="1:29">
      <c r="A55" s="2487"/>
      <c r="B55" s="2487"/>
      <c r="C55" s="2487"/>
      <c r="D55" s="2487"/>
      <c r="E55" s="2487">
        <v>2015</v>
      </c>
      <c r="F55" s="2487"/>
      <c r="G55" s="2498">
        <v>20.05</v>
      </c>
      <c r="H55" s="2487"/>
      <c r="I55" s="2487">
        <v>2024</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0.12475728155339816</v>
      </c>
      <c r="F57" s="435" t="str">
        <f>IF(OR(E57&gt;=0.3,E57&lt;=-0.3),"超过30%","")</f>
        <v/>
      </c>
      <c r="G57" s="434">
        <f>IF(G52&lt;G53,G53/G52-1,G52/G53-1)</f>
        <v>0.11399082568807328</v>
      </c>
      <c r="H57" s="435" t="str">
        <f>IF(OR(G57&gt;=0.3,G57&lt;=-0.3),"超过30%","")</f>
        <v/>
      </c>
      <c r="I57" s="434">
        <f>IF(I52&lt;I53,I53/I52-1,I52/I53-1)</f>
        <v>0.13580246913580241</v>
      </c>
      <c r="J57" s="435" t="str">
        <f>IF(OR(I57&gt;=0.3,I57&lt;=-0.3),"超过30%","")</f>
        <v/>
      </c>
      <c r="K57" s="2499"/>
      <c r="L57" s="2495"/>
      <c r="M57" s="2487"/>
      <c r="N57" s="2487"/>
      <c r="O57" s="2487"/>
    </row>
    <row r="58" spans="1:29" ht="13.5" customHeight="1">
      <c r="A58" s="2487"/>
      <c r="B58" s="2487"/>
      <c r="C58" s="432" t="s">
        <v>1712</v>
      </c>
      <c r="D58" s="436"/>
      <c r="E58" s="434">
        <f>IF(E53&lt;G53,G53/E53-1,E53/G53-1)</f>
        <v>5.8252427184465994E-2</v>
      </c>
      <c r="F58" s="435" t="str">
        <f>IF(OR(E58&gt;=0.2,E58&lt;=-0.2),"超过20%","")</f>
        <v/>
      </c>
      <c r="G58" s="434">
        <f>IF(G53&lt;I53,I53/G53-1,G53/I53-1)</f>
        <v>7.6543209876543283E-2</v>
      </c>
      <c r="H58" s="435" t="str">
        <f>IF(OR(G58&gt;=0.2,G58&lt;=-0.2),"超过20%","")</f>
        <v/>
      </c>
      <c r="I58" s="434">
        <f>IF(I53&lt;E53,E53/I53-1,I53/E53-1)</f>
        <v>1.7283950617283939E-2</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4.8122572291756427E-2</v>
      </c>
      <c r="F59" s="435" t="str">
        <f>IF(OR(E59&gt;=0.3,E59&lt;=-0.3),"超过30%","")</f>
        <v/>
      </c>
      <c r="G59" s="434">
        <f>IF(G52&lt;I52,I52/G52-1,G52/I52-1)</f>
        <v>5.5869565217391282E-2</v>
      </c>
      <c r="H59" s="435" t="str">
        <f>IF(OR(G59&gt;=0.3,G59&lt;=-0.3),"超过30%","")</f>
        <v/>
      </c>
      <c r="I59" s="434">
        <f>IF(I52&lt;E52,E52/I52-1,I52/E52-1)</f>
        <v>7.3913043478261997E-3</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33">EDATE(E63,-1)</f>
        <v>45536</v>
      </c>
      <c r="G63" s="1104">
        <f t="shared" si="33"/>
        <v>45505</v>
      </c>
      <c r="H63" s="1104">
        <f t="shared" si="33"/>
        <v>45474</v>
      </c>
      <c r="I63" s="1104">
        <f t="shared" si="33"/>
        <v>45444</v>
      </c>
      <c r="J63" s="1104">
        <f t="shared" si="33"/>
        <v>45413</v>
      </c>
      <c r="K63" s="1104">
        <f t="shared" si="33"/>
        <v>45383</v>
      </c>
      <c r="L63" s="1104">
        <f t="shared" si="33"/>
        <v>45352</v>
      </c>
      <c r="M63" s="1104">
        <f t="shared" si="33"/>
        <v>45323</v>
      </c>
      <c r="N63" s="1104">
        <f t="shared" si="33"/>
        <v>45292</v>
      </c>
      <c r="O63" s="1104">
        <f t="shared" si="33"/>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34">D73&amp;"（含）"&amp;"-"&amp;E73</f>
        <v>1（含）-2</v>
      </c>
      <c r="E72" s="478" t="str">
        <f t="shared" si="34"/>
        <v>2（含）-</v>
      </c>
      <c r="F72" s="478" t="str">
        <f t="shared" si="34"/>
        <v>（含）-</v>
      </c>
      <c r="G72" s="478" t="str">
        <f t="shared" si="34"/>
        <v>（含）-</v>
      </c>
      <c r="H72" s="478" t="str">
        <f t="shared" si="34"/>
        <v>（含）-</v>
      </c>
      <c r="I72" s="478" t="str">
        <f t="shared" si="34"/>
        <v>（含）-</v>
      </c>
      <c r="J72" s="478" t="str">
        <f t="shared" si="34"/>
        <v>（含）-</v>
      </c>
      <c r="K72" s="478" t="str">
        <f>K73&amp;"（含）"&amp;"-"&amp;L73</f>
        <v>（含）-</v>
      </c>
      <c r="L72" s="478" t="str">
        <f t="shared" si="34"/>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35">C74-$K11</f>
        <v>100</v>
      </c>
      <c r="E74" s="475">
        <f t="shared" si="35"/>
        <v>100</v>
      </c>
      <c r="F74" s="475">
        <f t="shared" si="35"/>
        <v>100</v>
      </c>
      <c r="G74" s="475">
        <f t="shared" si="35"/>
        <v>100</v>
      </c>
      <c r="H74" s="475">
        <f t="shared" si="35"/>
        <v>100</v>
      </c>
      <c r="I74" s="475">
        <f t="shared" si="35"/>
        <v>100</v>
      </c>
      <c r="J74" s="475">
        <f t="shared" si="35"/>
        <v>100</v>
      </c>
      <c r="K74" s="475">
        <f t="shared" si="35"/>
        <v>100</v>
      </c>
      <c r="L74" s="475">
        <f t="shared" si="35"/>
        <v>100</v>
      </c>
      <c r="M74" s="476">
        <f t="shared" si="35"/>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36">D88-$K23</f>
        <v>96</v>
      </c>
      <c r="F88" s="581">
        <f t="shared" si="36"/>
        <v>94</v>
      </c>
      <c r="G88" s="581">
        <f t="shared" si="36"/>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37">$C$92-($C$91-D91)*$K$29</f>
        <v>100</v>
      </c>
      <c r="E92" s="475">
        <f t="shared" si="37"/>
        <v>100</v>
      </c>
      <c r="F92" s="475">
        <f t="shared" si="37"/>
        <v>100</v>
      </c>
      <c r="G92" s="475">
        <f t="shared" si="37"/>
        <v>100</v>
      </c>
      <c r="H92" s="475">
        <f t="shared" si="37"/>
        <v>100</v>
      </c>
      <c r="I92" s="475">
        <f t="shared" si="37"/>
        <v>100</v>
      </c>
      <c r="J92" s="475">
        <f t="shared" si="37"/>
        <v>100</v>
      </c>
      <c r="K92" s="475">
        <f t="shared" si="37"/>
        <v>100</v>
      </c>
      <c r="L92" s="475">
        <f t="shared" si="37"/>
        <v>100</v>
      </c>
      <c r="M92" s="475">
        <f t="shared" si="37"/>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38">C94-$K30</f>
        <v>100</v>
      </c>
      <c r="E94" s="475">
        <f t="shared" si="38"/>
        <v>100</v>
      </c>
      <c r="F94" s="475">
        <f t="shared" si="38"/>
        <v>100</v>
      </c>
      <c r="G94" s="475">
        <f t="shared" si="38"/>
        <v>100</v>
      </c>
      <c r="H94" s="475">
        <f t="shared" si="38"/>
        <v>100</v>
      </c>
      <c r="I94" s="475">
        <f t="shared" si="38"/>
        <v>100</v>
      </c>
      <c r="J94" s="475">
        <f t="shared" si="38"/>
        <v>100</v>
      </c>
      <c r="K94" s="475">
        <f t="shared" si="38"/>
        <v>100</v>
      </c>
      <c r="L94" s="475">
        <f t="shared" si="38"/>
        <v>100</v>
      </c>
      <c r="M94" s="475">
        <f t="shared" si="38"/>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39">C106-$K36</f>
        <v>99</v>
      </c>
      <c r="E106" s="475">
        <f t="shared" si="39"/>
        <v>98</v>
      </c>
      <c r="F106" s="475">
        <f t="shared" si="39"/>
        <v>97</v>
      </c>
      <c r="G106" s="475">
        <f t="shared" si="39"/>
        <v>96</v>
      </c>
      <c r="H106" s="475">
        <f t="shared" si="39"/>
        <v>95</v>
      </c>
      <c r="I106" s="475">
        <f t="shared" si="39"/>
        <v>94</v>
      </c>
      <c r="J106" s="475">
        <f t="shared" si="39"/>
        <v>93</v>
      </c>
      <c r="K106" s="475">
        <f t="shared" si="39"/>
        <v>92</v>
      </c>
      <c r="L106" s="475">
        <f t="shared" si="39"/>
        <v>91</v>
      </c>
      <c r="M106" s="475">
        <f t="shared" si="39"/>
        <v>90</v>
      </c>
      <c r="N106" s="880"/>
      <c r="O106" s="880"/>
      <c r="P106" s="1775"/>
      <c r="Q106" s="439"/>
    </row>
    <row r="107" spans="1:17" ht="15.75" thickTop="1">
      <c r="A107" s="367"/>
      <c r="B107" s="469" t="s">
        <v>1737</v>
      </c>
      <c r="C107" s="509" t="str">
        <f>C108&amp;"(含)"&amp;"-"&amp;D108</f>
        <v>0(含)-100</v>
      </c>
      <c r="D107" s="509" t="str">
        <f t="shared" ref="D107:L107" si="40">D108&amp;"(含)"&amp;"-"&amp;E108</f>
        <v>100(含)-200</v>
      </c>
      <c r="E107" s="509" t="str">
        <f t="shared" si="40"/>
        <v>200(含)-</v>
      </c>
      <c r="F107" s="509" t="str">
        <f t="shared" si="40"/>
        <v>(含)-</v>
      </c>
      <c r="G107" s="509" t="str">
        <f t="shared" si="40"/>
        <v>(含)-</v>
      </c>
      <c r="H107" s="509" t="str">
        <f t="shared" si="40"/>
        <v>(含)-</v>
      </c>
      <c r="I107" s="509" t="str">
        <f t="shared" si="40"/>
        <v>(含)-</v>
      </c>
      <c r="J107" s="509" t="str">
        <f t="shared" si="40"/>
        <v>(含)-</v>
      </c>
      <c r="K107" s="509" t="str">
        <f>K108&amp;"(含)"&amp;"-"&amp;L108</f>
        <v>(含)-</v>
      </c>
      <c r="L107" s="509" t="str">
        <f t="shared" si="40"/>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41">C111-$K38</f>
        <v>100</v>
      </c>
      <c r="E111" s="475">
        <f t="shared" si="41"/>
        <v>100</v>
      </c>
      <c r="F111" s="475">
        <f t="shared" si="41"/>
        <v>100</v>
      </c>
      <c r="G111" s="475">
        <f t="shared" si="41"/>
        <v>100</v>
      </c>
      <c r="H111" s="475">
        <f t="shared" si="41"/>
        <v>100</v>
      </c>
      <c r="I111" s="475">
        <f t="shared" si="41"/>
        <v>100</v>
      </c>
      <c r="J111" s="475">
        <f t="shared" si="41"/>
        <v>100</v>
      </c>
      <c r="K111" s="475">
        <f t="shared" si="41"/>
        <v>100</v>
      </c>
      <c r="L111" s="475">
        <f t="shared" si="41"/>
        <v>100</v>
      </c>
      <c r="M111" s="475">
        <f t="shared" si="41"/>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42">C113-$K39</f>
        <v>100</v>
      </c>
      <c r="E113" s="475">
        <f t="shared" si="42"/>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880"/>
      <c r="O113" s="880"/>
      <c r="P113" s="1775"/>
      <c r="Q113" s="439"/>
    </row>
    <row r="114" spans="1:17" ht="15" thickTop="1">
      <c r="A114" s="409"/>
      <c r="B114" s="469" t="s">
        <v>1740</v>
      </c>
      <c r="C114" s="3150" t="s">
        <v>3441</v>
      </c>
      <c r="D114" s="3150" t="s">
        <v>3443</v>
      </c>
      <c r="E114" s="485"/>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43">C115-$K40</f>
        <v>99</v>
      </c>
      <c r="E115" s="475">
        <f t="shared" si="43"/>
        <v>98</v>
      </c>
      <c r="F115" s="475">
        <f t="shared" si="43"/>
        <v>97</v>
      </c>
      <c r="G115" s="475">
        <f t="shared" si="43"/>
        <v>96</v>
      </c>
      <c r="H115" s="475">
        <f t="shared" si="43"/>
        <v>95</v>
      </c>
      <c r="I115" s="475">
        <f t="shared" si="43"/>
        <v>94</v>
      </c>
      <c r="J115" s="475">
        <f t="shared" si="43"/>
        <v>93</v>
      </c>
      <c r="K115" s="475">
        <f t="shared" si="43"/>
        <v>92</v>
      </c>
      <c r="L115" s="475">
        <f t="shared" si="43"/>
        <v>91</v>
      </c>
      <c r="M115" s="475">
        <f t="shared" si="43"/>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44">C120-$K43</f>
        <v>100</v>
      </c>
      <c r="E120" s="475">
        <f t="shared" si="44"/>
        <v>100</v>
      </c>
      <c r="F120" s="475">
        <f t="shared" si="44"/>
        <v>100</v>
      </c>
      <c r="G120" s="475">
        <f t="shared" si="44"/>
        <v>100</v>
      </c>
      <c r="H120" s="475">
        <f t="shared" si="44"/>
        <v>100</v>
      </c>
      <c r="I120" s="475">
        <f t="shared" si="44"/>
        <v>100</v>
      </c>
      <c r="J120" s="475">
        <f t="shared" si="44"/>
        <v>100</v>
      </c>
      <c r="K120" s="475">
        <f t="shared" si="44"/>
        <v>100</v>
      </c>
      <c r="L120" s="475">
        <f t="shared" si="44"/>
        <v>100</v>
      </c>
      <c r="M120" s="475">
        <f t="shared" si="44"/>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3826</v>
      </c>
      <c r="D123" s="3187" t="s">
        <v>3828</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45">C124-$K45</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5">
        <f t="shared" si="45"/>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485"/>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46">C128-$K47</f>
        <v>98</v>
      </c>
      <c r="E128" s="475">
        <f t="shared" si="46"/>
        <v>96</v>
      </c>
      <c r="F128" s="475">
        <f t="shared" si="46"/>
        <v>94</v>
      </c>
      <c r="G128" s="475">
        <f t="shared" si="46"/>
        <v>92</v>
      </c>
      <c r="H128" s="475">
        <f t="shared" si="46"/>
        <v>90</v>
      </c>
      <c r="I128" s="475">
        <f t="shared" si="46"/>
        <v>88</v>
      </c>
      <c r="J128" s="475">
        <f t="shared" si="46"/>
        <v>86</v>
      </c>
      <c r="K128" s="475">
        <f t="shared" si="46"/>
        <v>84</v>
      </c>
      <c r="L128" s="475">
        <f t="shared" si="46"/>
        <v>82</v>
      </c>
      <c r="M128" s="475">
        <f t="shared" si="46"/>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P54:Q54"/>
    <mergeCell ref="R54:W54"/>
    <mergeCell ref="P52:Q52"/>
    <mergeCell ref="R52:S52"/>
    <mergeCell ref="T52:U52"/>
    <mergeCell ref="V52:W52"/>
    <mergeCell ref="P53:Q53"/>
    <mergeCell ref="R53:S53"/>
    <mergeCell ref="T53:U53"/>
    <mergeCell ref="V53:W53"/>
    <mergeCell ref="P15:P35"/>
    <mergeCell ref="Y15:Y35"/>
    <mergeCell ref="P36:P51"/>
    <mergeCell ref="Y36:Y51"/>
    <mergeCell ref="A37:A5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7">
    <cfRule type="expression" dxfId="261" priority="13" stopIfTrue="1">
      <formula>$F$57="超过30%"</formula>
    </cfRule>
  </conditionalFormatting>
  <conditionalFormatting sqref="E58">
    <cfRule type="expression" dxfId="260" priority="11" stopIfTrue="1">
      <formula>$F$58="超过20%"</formula>
    </cfRule>
  </conditionalFormatting>
  <conditionalFormatting sqref="E59">
    <cfRule type="expression" dxfId="259" priority="10" stopIfTrue="1">
      <formula>$F$59="超过30%"</formula>
    </cfRule>
  </conditionalFormatting>
  <conditionalFormatting sqref="F7:F51 H7:H51 J7:J51">
    <cfRule type="cellIs" dxfId="258" priority="1" operator="notEqual">
      <formula>100</formula>
    </cfRule>
  </conditionalFormatting>
  <conditionalFormatting sqref="F53">
    <cfRule type="expression" dxfId="257" priority="4">
      <formula>$D$53="简单平均"</formula>
    </cfRule>
  </conditionalFormatting>
  <conditionalFormatting sqref="F57:F59 H57:H59 J57:J59">
    <cfRule type="containsText" dxfId="256" priority="14" stopIfTrue="1" operator="containsText" text="超过">
      <formula>NOT(ISERROR(SEARCH("超过",F57)))</formula>
    </cfRule>
  </conditionalFormatting>
  <conditionalFormatting sqref="G57">
    <cfRule type="expression" dxfId="255" priority="9" stopIfTrue="1">
      <formula>$H$57="超过30%"</formula>
    </cfRule>
  </conditionalFormatting>
  <conditionalFormatting sqref="G58">
    <cfRule type="expression" dxfId="254" priority="8" stopIfTrue="1">
      <formula>$H$58="超过20%"</formula>
    </cfRule>
  </conditionalFormatting>
  <conditionalFormatting sqref="G59">
    <cfRule type="expression" dxfId="253" priority="12" stopIfTrue="1">
      <formula>$H$59="超过30%"</formula>
    </cfRule>
  </conditionalFormatting>
  <conditionalFormatting sqref="H53">
    <cfRule type="expression" dxfId="252" priority="3">
      <formula>$D$53="简单平均"</formula>
    </cfRule>
  </conditionalFormatting>
  <conditionalFormatting sqref="I57">
    <cfRule type="expression" dxfId="251" priority="7" stopIfTrue="1">
      <formula>$J$57="超过30%"</formula>
    </cfRule>
  </conditionalFormatting>
  <conditionalFormatting sqref="I58">
    <cfRule type="expression" dxfId="250" priority="6" stopIfTrue="1">
      <formula>$J$58="超过20%"</formula>
    </cfRule>
  </conditionalFormatting>
  <conditionalFormatting sqref="I59">
    <cfRule type="expression" dxfId="249" priority="5" stopIfTrue="1">
      <formula>$J$59="超过30%"</formula>
    </cfRule>
  </conditionalFormatting>
  <conditionalFormatting sqref="J53">
    <cfRule type="expression" dxfId="248" priority="2">
      <formula>$D$53="简单平均"</formula>
    </cfRule>
  </conditionalFormatting>
  <dataValidations count="23">
    <dataValidation type="list" allowBlank="1" showInputMessage="1" showErrorMessage="1" sqref="G27 I27 C27 E27" xr:uid="{CDB2FE59-3A62-45FB-AD8C-B0B51D539611}">
      <formula1>环境</formula1>
    </dataValidation>
    <dataValidation type="list" allowBlank="1" showInputMessage="1" showErrorMessage="1" sqref="G16 I16 C16 E16" xr:uid="{A0EBC7DA-6D49-4D1A-A5B3-D3C4C1C84CC2}">
      <formula1>居住社区成熟度</formula1>
    </dataValidation>
    <dataValidation type="list" allowBlank="1" showInputMessage="1" showErrorMessage="1" sqref="E20 G20 I20 C20" xr:uid="{15C86898-948E-4AC0-8638-DD9E293A864C}">
      <formula1>交通便捷度</formula1>
    </dataValidation>
    <dataValidation type="list" allowBlank="1" showInputMessage="1" showErrorMessage="1" sqref="C22 G22 E22 I22" xr:uid="{C7CACAAB-F99C-4261-A6F1-62DB8F73FACF}">
      <formula1>公共配套设施</formula1>
    </dataValidation>
    <dataValidation type="list" allowBlank="1" showInputMessage="1" showErrorMessage="1" sqref="C29 E29 G29 I29 E18 G18 I26 I18" xr:uid="{DCF51BE0-5B8A-4472-9301-2C2CFD482635}">
      <formula1>住宅楼层</formula1>
    </dataValidation>
    <dataValidation type="list" allowBlank="1" showInputMessage="1" showErrorMessage="1" sqref="E30 G30 I30 C30" xr:uid="{650FB35D-9591-4224-9741-82CF44918C0F}">
      <formula1>住宅朝向</formula1>
    </dataValidation>
    <dataValidation type="list" allowBlank="1" showInputMessage="1" showErrorMessage="1" sqref="E36 G36 I36 C36" xr:uid="{27FB5DCD-F1F8-47C6-B92B-F81CB3D67D9E}">
      <formula1>住宅建筑类型</formula1>
    </dataValidation>
    <dataValidation type="list" allowBlank="1" showInputMessage="1" showErrorMessage="1" sqref="E38 G38 I38 C38" xr:uid="{1ACBF6CA-3B53-4F2F-A906-8CF923CF27A7}">
      <formula1>住宅建筑结构</formula1>
    </dataValidation>
    <dataValidation type="list" allowBlank="1" showInputMessage="1" showErrorMessage="1" sqref="E39 G39 I39 C39" xr:uid="{CEC2DF4A-E93A-47F7-BD9E-C82395743041}">
      <formula1>住宅建筑品质</formula1>
    </dataValidation>
    <dataValidation type="list" allowBlank="1" showInputMessage="1" showErrorMessage="1" sqref="E40 G40 C40 I40" xr:uid="{8BBBB44C-70DD-40DB-A692-1F797F27FC29}">
      <formula1>住宅公共部分装修</formula1>
    </dataValidation>
    <dataValidation type="list" allowBlank="1" showInputMessage="1" showErrorMessage="1" sqref="E43 G43 I43 C43" xr:uid="{0CAF9BDC-8A99-4F73-88D8-4F1D38BD1705}">
      <formula1>住宅物业管理</formula1>
    </dataValidation>
    <dataValidation type="list" allowBlank="1" showInputMessage="1" showErrorMessage="1" sqref="E44 G44 I44 C44" xr:uid="{6A3D0836-2D0A-4A3D-AD3C-0C072E1B5903}">
      <formula1>住宅基础设施水平</formula1>
    </dataValidation>
    <dataValidation type="list" allowBlank="1" showInputMessage="1" showErrorMessage="1" sqref="E45 G45 I45 C45" xr:uid="{8406AF6C-69D1-445C-BDFE-93799ED997B5}">
      <formula1>住宅房型</formula1>
    </dataValidation>
    <dataValidation type="list" allowBlank="1" showInputMessage="1" showErrorMessage="1" sqref="E47 G47 I47 C47" xr:uid="{C2B8B334-B589-4CF2-ACA7-4848C072FC4E}">
      <formula1>住宅内部装修</formula1>
    </dataValidation>
    <dataValidation type="list" allowBlank="1" showInputMessage="1" showErrorMessage="1" sqref="E8 G8 I8 C8" xr:uid="{52788B5E-01B4-41A7-BAE8-80F91737D4AA}">
      <formula1>住宅交易情况</formula1>
    </dataValidation>
    <dataValidation type="list" allowBlank="1" showInputMessage="1" showErrorMessage="1" sqref="D1" xr:uid="{8A54B449-37F7-4A8E-8F05-31EE53967DD1}">
      <formula1>项目类型</formula1>
    </dataValidation>
    <dataValidation type="list" allowBlank="1" showInputMessage="1" showErrorMessage="1" sqref="E9 G9 I9" xr:uid="{3A55A80B-D6E0-49A9-BC24-3B26E0CC7E18}">
      <formula1>住宅用途</formula1>
    </dataValidation>
    <dataValidation type="list" allowBlank="1" showInputMessage="1" showErrorMessage="1" sqref="C24 E24 G24 I24" xr:uid="{AA63BC4E-DFEA-44BF-8484-2B3479BA2829}">
      <formula1>基础设施水平</formula1>
    </dataValidation>
    <dataValidation type="list" allowBlank="1" showInputMessage="1" showErrorMessage="1" sqref="F1" xr:uid="{96AF2A00-390A-4909-9440-4BD8275144B9}">
      <formula1>"售价,租金"</formula1>
    </dataValidation>
    <dataValidation type="list" allowBlank="1" showInputMessage="1" showErrorMessage="1" sqref="C2" xr:uid="{C4A0FAA5-21AE-4843-9312-F2AAFBA52058}">
      <formula1>"需扣减承租人权益,——"</formula1>
    </dataValidation>
    <dataValidation type="list" allowBlank="1" showInputMessage="1" showErrorMessage="1" sqref="F2" xr:uid="{6D8717F1-873B-4B07-9321-A068CE5946EF}">
      <formula1>估价方法</formula1>
    </dataValidation>
    <dataValidation type="list" allowBlank="1" showInputMessage="1" showErrorMessage="1" sqref="D53" xr:uid="{5440B622-CBD4-4502-90AC-4AD4DD1F7117}">
      <formula1>"简单平均,加权平均"</formula1>
    </dataValidation>
    <dataValidation type="list" allowBlank="1" showInputMessage="1" showErrorMessage="1" sqref="E1" xr:uid="{1DD059CC-0A13-42E9-9245-7C1194FE8497}">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 zoomScaleNormal="60" zoomScaleSheetLayoutView="100" workbookViewId="0">
      <selection activeCell="E59" sqref="E5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Sheet2!E40</f>
        <v>东亚环球国际</v>
      </c>
      <c r="F5" s="3477"/>
      <c r="G5" s="3474" t="str">
        <f>Sheet2!E52</f>
        <v>东亚尚品台湖</v>
      </c>
      <c r="H5" s="3475"/>
      <c r="I5" s="3474" t="str">
        <f>Sheet2!E64</f>
        <v>福运佳园</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f>'比较法-住宅-开间'!E7</f>
        <v>45597</v>
      </c>
      <c r="F7" s="357">
        <f>SUMIF(58:58,YEAR(E7)&amp;"-"&amp;MONTH(E7),59:59)</f>
        <v>100</v>
      </c>
      <c r="G7" s="356">
        <f>'比较法-住宅-开间'!E7</f>
        <v>45597</v>
      </c>
      <c r="H7" s="355">
        <f>SUMIF(58:58,YEAR(G7)&amp;"-"&amp;MONTH(G7),59:59)</f>
        <v>100</v>
      </c>
      <c r="I7" s="356">
        <f>'比较法-住宅-开间'!I7</f>
        <v>45597</v>
      </c>
      <c r="J7" s="355">
        <f>SUMIF(58:58,YEAR(I7)&amp;"-"&amp;MONTH(I7),59:59)</f>
        <v>100</v>
      </c>
      <c r="K7" s="1746"/>
      <c r="L7" s="2488"/>
      <c r="M7" s="2439"/>
      <c r="N7" s="2439"/>
      <c r="O7" s="2439"/>
      <c r="P7" s="3485" t="s">
        <v>1680</v>
      </c>
      <c r="Q7" s="3486"/>
      <c r="R7" s="664" t="s">
        <v>20</v>
      </c>
      <c r="S7" s="665">
        <f t="shared" ref="S7:S15" si="0">F7</f>
        <v>100</v>
      </c>
      <c r="T7" s="664" t="s">
        <v>20</v>
      </c>
      <c r="U7" s="665">
        <f t="shared" ref="U7:U15" si="1">H7</f>
        <v>100</v>
      </c>
      <c r="V7" s="664" t="s">
        <v>20</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20</v>
      </c>
      <c r="S8" s="665">
        <f t="shared" si="0"/>
        <v>100</v>
      </c>
      <c r="T8" s="664" t="s">
        <v>20</v>
      </c>
      <c r="U8" s="665">
        <f t="shared" si="1"/>
        <v>100</v>
      </c>
      <c r="V8" s="664" t="s">
        <v>20</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18</v>
      </c>
      <c r="S11" s="665">
        <f t="shared" si="0"/>
        <v>100</v>
      </c>
      <c r="T11" s="664" t="s">
        <v>18</v>
      </c>
      <c r="U11" s="665">
        <f t="shared" si="1"/>
        <v>100</v>
      </c>
      <c r="V11" s="664" t="s">
        <v>18</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18</v>
      </c>
      <c r="S12" s="665">
        <f t="shared" si="0"/>
        <v>100</v>
      </c>
      <c r="T12" s="664" t="s">
        <v>18</v>
      </c>
      <c r="U12" s="665">
        <f t="shared" si="1"/>
        <v>100</v>
      </c>
      <c r="V12" s="664" t="s">
        <v>18</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18</v>
      </c>
      <c r="S13" s="665">
        <f t="shared" si="0"/>
        <v>100</v>
      </c>
      <c r="T13" s="664" t="s">
        <v>18</v>
      </c>
      <c r="U13" s="665">
        <f t="shared" si="1"/>
        <v>100</v>
      </c>
      <c r="V13" s="664" t="s">
        <v>18</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18</v>
      </c>
      <c r="S14" s="665">
        <f t="shared" si="0"/>
        <v>100</v>
      </c>
      <c r="T14" s="664" t="s">
        <v>18</v>
      </c>
      <c r="U14" s="665">
        <f t="shared" si="1"/>
        <v>100</v>
      </c>
      <c r="V14" s="664" t="s">
        <v>18</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v>3</v>
      </c>
      <c r="L15" s="2492"/>
      <c r="M15" s="2487"/>
      <c r="N15" s="2487"/>
      <c r="O15" s="2487"/>
      <c r="P15" s="3492" t="s">
        <v>1691</v>
      </c>
      <c r="Q15" s="1263" t="str">
        <f t="shared" si="6"/>
        <v>居住社区成熟度</v>
      </c>
      <c r="R15" s="667" t="s">
        <v>18</v>
      </c>
      <c r="S15" s="668">
        <f t="shared" si="0"/>
        <v>103</v>
      </c>
      <c r="T15" s="667" t="s">
        <v>18</v>
      </c>
      <c r="U15" s="668">
        <f t="shared" si="1"/>
        <v>103</v>
      </c>
      <c r="V15" s="667" t="s">
        <v>18</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102</v>
      </c>
      <c r="G17" s="391"/>
      <c r="H17" s="394">
        <f>SUMIF(78:78,G18,79:79)-SUMIF(78:78,C18,79:79)+100</f>
        <v>102</v>
      </c>
      <c r="I17" s="391"/>
      <c r="J17" s="394">
        <f>SUMIF(78:78,I18,79:79)-SUMIF(78:78,C18,79:79)+100</f>
        <v>100</v>
      </c>
      <c r="K17" s="384">
        <v>2</v>
      </c>
      <c r="L17" s="2492"/>
      <c r="M17" s="2487"/>
      <c r="N17" s="2487"/>
      <c r="O17" s="2487"/>
      <c r="P17" s="3493"/>
      <c r="Q17" s="1263" t="str">
        <f>B17</f>
        <v>交通便捷度</v>
      </c>
      <c r="R17" s="667" t="s">
        <v>18</v>
      </c>
      <c r="S17" s="668">
        <f>F17</f>
        <v>102</v>
      </c>
      <c r="T17" s="667" t="s">
        <v>18</v>
      </c>
      <c r="U17" s="668">
        <f>H17</f>
        <v>102</v>
      </c>
      <c r="V17" s="667" t="s">
        <v>18</v>
      </c>
      <c r="W17" s="668">
        <f>J17</f>
        <v>100</v>
      </c>
      <c r="X17" s="1265"/>
      <c r="Y17" s="3495"/>
      <c r="Z17" s="1264" t="str">
        <f>Q17</f>
        <v>交通便捷度</v>
      </c>
      <c r="AA17" s="1264">
        <f t="shared" si="3"/>
        <v>0.98039215686274506</v>
      </c>
      <c r="AB17" s="1264">
        <f t="shared" si="4"/>
        <v>0.98039215686274506</v>
      </c>
      <c r="AC17" s="1264">
        <f t="shared" si="5"/>
        <v>1</v>
      </c>
    </row>
    <row r="18" spans="1:29" ht="15">
      <c r="A18" s="367"/>
      <c r="B18" s="395"/>
      <c r="C18" s="1755" t="s">
        <v>3438</v>
      </c>
      <c r="D18" s="389"/>
      <c r="E18" s="1755" t="s">
        <v>3439</v>
      </c>
      <c r="F18" s="389"/>
      <c r="G18" s="1755" t="s">
        <v>3439</v>
      </c>
      <c r="H18" s="387"/>
      <c r="I18" s="1755" t="s">
        <v>3438</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v>5</v>
      </c>
      <c r="L19" s="2492"/>
      <c r="M19" s="2487"/>
      <c r="N19" s="2487"/>
      <c r="O19" s="2487"/>
      <c r="P19" s="3493"/>
      <c r="Q19" s="1263" t="str">
        <f>B19</f>
        <v>公共配套设施</v>
      </c>
      <c r="R19" s="667" t="s">
        <v>18</v>
      </c>
      <c r="S19" s="668">
        <f>F19</f>
        <v>105</v>
      </c>
      <c r="T19" s="667" t="s">
        <v>18</v>
      </c>
      <c r="U19" s="668">
        <f>H19</f>
        <v>105</v>
      </c>
      <c r="V19" s="667" t="s">
        <v>18</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
        <v>3439</v>
      </c>
      <c r="H20" s="387"/>
      <c r="I20" s="1751" t="s">
        <v>3439</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100</v>
      </c>
      <c r="G23" s="391"/>
      <c r="H23" s="389">
        <f>SUMIF(84:84,G24,85:85)-SUMIF(84:84,C24,85:85)+100</f>
        <v>100</v>
      </c>
      <c r="I23" s="391"/>
      <c r="J23" s="389">
        <f>SUMIF(84:84,I24,85:85)-SUMIF(84:84,C24,85:85)+100</f>
        <v>102</v>
      </c>
      <c r="K23" s="384">
        <v>2</v>
      </c>
      <c r="L23" s="2492"/>
      <c r="M23" s="2487"/>
      <c r="N23" s="2487"/>
      <c r="O23" s="2487"/>
      <c r="P23" s="3493"/>
      <c r="Q23" s="1263" t="str">
        <f>B23</f>
        <v>自然及人文环境</v>
      </c>
      <c r="R23" s="667" t="s">
        <v>18</v>
      </c>
      <c r="S23" s="668">
        <f>F23</f>
        <v>100</v>
      </c>
      <c r="T23" s="667" t="s">
        <v>18</v>
      </c>
      <c r="U23" s="668">
        <f>H23</f>
        <v>100</v>
      </c>
      <c r="V23" s="667" t="s">
        <v>18</v>
      </c>
      <c r="W23" s="668">
        <f>J23</f>
        <v>102</v>
      </c>
      <c r="X23" s="1265"/>
      <c r="Y23" s="3495"/>
      <c r="Z23" s="1264" t="str">
        <f>Q23</f>
        <v>自然及人文环境</v>
      </c>
      <c r="AA23" s="1264">
        <f>D23/F23</f>
        <v>1</v>
      </c>
      <c r="AB23" s="1264">
        <f>D23/H23</f>
        <v>1</v>
      </c>
      <c r="AC23" s="1264">
        <f>D23/J23</f>
        <v>0.98039215686274506</v>
      </c>
    </row>
    <row r="24" spans="1:29" ht="15">
      <c r="A24" s="367"/>
      <c r="B24" s="395"/>
      <c r="C24" s="386" t="s">
        <v>3438</v>
      </c>
      <c r="D24" s="387"/>
      <c r="E24" s="386" t="s">
        <v>3438</v>
      </c>
      <c r="F24" s="387"/>
      <c r="G24" s="386" t="s">
        <v>3438</v>
      </c>
      <c r="H24" s="387"/>
      <c r="I24" s="386" t="s">
        <v>3439</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18</v>
      </c>
      <c r="S26" s="668">
        <f t="shared" si="12"/>
        <v>100</v>
      </c>
      <c r="T26" s="667" t="s">
        <v>18</v>
      </c>
      <c r="U26" s="668">
        <f t="shared" si="13"/>
        <v>100</v>
      </c>
      <c r="V26" s="667" t="s">
        <v>18</v>
      </c>
      <c r="W26" s="668">
        <f t="shared" si="14"/>
        <v>100</v>
      </c>
      <c r="X26" s="1265"/>
      <c r="Y26" s="3495"/>
      <c r="Z26" s="1264" t="str">
        <f>Q26</f>
        <v>朝向</v>
      </c>
      <c r="AA26" s="1264">
        <f t="shared" si="15"/>
        <v>1</v>
      </c>
      <c r="AB26" s="1264">
        <f t="shared" si="16"/>
        <v>1</v>
      </c>
      <c r="AC26" s="1264">
        <f t="shared" si="17"/>
        <v>1</v>
      </c>
    </row>
    <row r="27" spans="1:29" s="102" customFormat="1" ht="15" hidden="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18</v>
      </c>
      <c r="S27" s="665">
        <f t="shared" si="12"/>
        <v>100</v>
      </c>
      <c r="T27" s="664" t="s">
        <v>18</v>
      </c>
      <c r="U27" s="665">
        <f t="shared" si="13"/>
        <v>100</v>
      </c>
      <c r="V27" s="664" t="s">
        <v>18</v>
      </c>
      <c r="W27" s="665">
        <f t="shared" si="14"/>
        <v>100</v>
      </c>
      <c r="X27" s="666"/>
      <c r="Y27" s="3495"/>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18</v>
      </c>
      <c r="S28" s="668">
        <f t="shared" si="12"/>
        <v>100</v>
      </c>
      <c r="T28" s="667" t="s">
        <v>18</v>
      </c>
      <c r="U28" s="668">
        <f t="shared" si="13"/>
        <v>100</v>
      </c>
      <c r="V28" s="667" t="s">
        <v>18</v>
      </c>
      <c r="W28" s="668">
        <f t="shared" si="14"/>
        <v>100</v>
      </c>
      <c r="X28" s="1265"/>
      <c r="Y28" s="3495"/>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18</v>
      </c>
      <c r="S29" s="668">
        <f t="shared" si="12"/>
        <v>100</v>
      </c>
      <c r="T29" s="667" t="s">
        <v>18</v>
      </c>
      <c r="U29" s="668">
        <f t="shared" si="13"/>
        <v>100</v>
      </c>
      <c r="V29" s="667" t="s">
        <v>18</v>
      </c>
      <c r="W29" s="668">
        <f t="shared" si="14"/>
        <v>100</v>
      </c>
      <c r="X29" s="1265"/>
      <c r="Y29" s="3495"/>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18</v>
      </c>
      <c r="S30" s="668">
        <f t="shared" si="12"/>
        <v>100</v>
      </c>
      <c r="T30" s="667" t="s">
        <v>18</v>
      </c>
      <c r="U30" s="668">
        <f t="shared" si="13"/>
        <v>100</v>
      </c>
      <c r="V30" s="667" t="s">
        <v>18</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18</v>
      </c>
      <c r="S31" s="668">
        <f t="shared" si="12"/>
        <v>100</v>
      </c>
      <c r="T31" s="667" t="s">
        <v>18</v>
      </c>
      <c r="U31" s="668">
        <f t="shared" si="13"/>
        <v>100</v>
      </c>
      <c r="V31" s="667" t="s">
        <v>18</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18</v>
      </c>
      <c r="S32" s="668">
        <f t="shared" si="12"/>
        <v>100</v>
      </c>
      <c r="T32" s="667" t="s">
        <v>18</v>
      </c>
      <c r="U32" s="668">
        <f t="shared" si="13"/>
        <v>100</v>
      </c>
      <c r="V32" s="667" t="s">
        <v>18</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40</v>
      </c>
      <c r="D33" s="119">
        <v>100</v>
      </c>
      <c r="E33" s="369">
        <f>Sheet2!G42</f>
        <v>41</v>
      </c>
      <c r="F33" s="364">
        <f>LOOKUP(E33,103:103,104:104)-LOOKUP(C33,103:103,104:104)+100</f>
        <v>100</v>
      </c>
      <c r="G33" s="368">
        <f>Sheet2!G60</f>
        <v>39.1</v>
      </c>
      <c r="H33" s="119">
        <f>LOOKUP(G33,103:103,104:104)-LOOKUP(C33,103:103,104:104)+100</f>
        <v>100</v>
      </c>
      <c r="I33" s="369">
        <f>Sheet2!G70</f>
        <v>50</v>
      </c>
      <c r="J33" s="119">
        <f>LOOKUP(I33,103:103,104:104)-LOOKUP(C33,103:103,104:104)+100</f>
        <v>100</v>
      </c>
      <c r="K33" s="1748"/>
      <c r="L33" s="2491"/>
      <c r="M33" s="2493"/>
      <c r="N33" s="2493"/>
      <c r="O33" s="2493"/>
      <c r="P33" s="3497"/>
      <c r="Q33" s="531" t="str">
        <f t="shared" si="11"/>
        <v>项目建筑规模</v>
      </c>
      <c r="R33" s="669" t="s">
        <v>18</v>
      </c>
      <c r="S33" s="670">
        <f t="shared" si="12"/>
        <v>100</v>
      </c>
      <c r="T33" s="669" t="s">
        <v>18</v>
      </c>
      <c r="U33" s="670">
        <f t="shared" si="13"/>
        <v>100</v>
      </c>
      <c r="V33" s="669" t="s">
        <v>18</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18</v>
      </c>
      <c r="S34" s="668">
        <f t="shared" si="12"/>
        <v>100</v>
      </c>
      <c r="T34" s="667" t="s">
        <v>18</v>
      </c>
      <c r="U34" s="668">
        <f t="shared" si="13"/>
        <v>100</v>
      </c>
      <c r="V34" s="667" t="s">
        <v>18</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18</v>
      </c>
      <c r="S35" s="668">
        <f t="shared" si="12"/>
        <v>100</v>
      </c>
      <c r="T35" s="667" t="s">
        <v>18</v>
      </c>
      <c r="U35" s="668">
        <f t="shared" si="13"/>
        <v>100</v>
      </c>
      <c r="V35" s="667" t="s">
        <v>18</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18</v>
      </c>
      <c r="S36" s="668">
        <f t="shared" si="12"/>
        <v>100</v>
      </c>
      <c r="T36" s="667" t="s">
        <v>18</v>
      </c>
      <c r="U36" s="668">
        <f t="shared" si="13"/>
        <v>100</v>
      </c>
      <c r="V36" s="667" t="s">
        <v>18</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0.8</v>
      </c>
      <c r="F37" s="364">
        <f>LOOKUP(E37,112:112,113:113)-LOOKUP(C37,112:112,113:113)+100</f>
        <v>99</v>
      </c>
      <c r="G37" s="413">
        <v>0.7</v>
      </c>
      <c r="H37" s="119">
        <f>LOOKUP(G37,112:112,113:113)-LOOKUP(C37,112:112,113:113)+100</f>
        <v>98</v>
      </c>
      <c r="I37" s="412">
        <v>1</v>
      </c>
      <c r="J37" s="119">
        <f>LOOKUP(I37,112:112,113:113)-LOOKUP(C37,112:112,113:113)+100</f>
        <v>100</v>
      </c>
      <c r="K37" s="365">
        <v>1</v>
      </c>
      <c r="L37" s="2488"/>
      <c r="M37" s="2439"/>
      <c r="N37" s="2439"/>
      <c r="O37" s="2439"/>
      <c r="P37" s="3497"/>
      <c r="Q37" s="530" t="str">
        <f t="shared" si="11"/>
        <v>成新度</v>
      </c>
      <c r="R37" s="664" t="s">
        <v>18</v>
      </c>
      <c r="S37" s="665">
        <f t="shared" si="12"/>
        <v>99</v>
      </c>
      <c r="T37" s="664" t="s">
        <v>18</v>
      </c>
      <c r="U37" s="665">
        <f t="shared" si="13"/>
        <v>98</v>
      </c>
      <c r="V37" s="664" t="s">
        <v>18</v>
      </c>
      <c r="W37" s="665">
        <f t="shared" si="14"/>
        <v>100</v>
      </c>
      <c r="X37" s="666"/>
      <c r="Y37" s="3499"/>
      <c r="Z37" s="50" t="str">
        <f t="shared" si="18"/>
        <v>成新度</v>
      </c>
      <c r="AA37" s="50">
        <f t="shared" si="15"/>
        <v>1.0101010101010102</v>
      </c>
      <c r="AB37" s="50">
        <f t="shared" si="16"/>
        <v>1.0204081632653061</v>
      </c>
      <c r="AC37" s="50">
        <f t="shared" si="17"/>
        <v>1</v>
      </c>
    </row>
    <row r="38" spans="1:29" ht="15">
      <c r="A38" s="409"/>
      <c r="B38" s="364" t="s">
        <v>1702</v>
      </c>
      <c r="C38" s="1760" t="s">
        <v>3444</v>
      </c>
      <c r="D38" s="374">
        <v>100</v>
      </c>
      <c r="E38" s="1761" t="s">
        <v>3446</v>
      </c>
      <c r="F38" s="400">
        <f>SUMIF(114:114,E38,115:115)-SUMIF(114:114,C38,115:115)+100</f>
        <v>98</v>
      </c>
      <c r="G38" s="1761" t="s">
        <v>3446</v>
      </c>
      <c r="H38" s="374">
        <f>SUMIF(114:114,G38,115:115)-SUMIF(114:114,C38,115:115)+100</f>
        <v>98</v>
      </c>
      <c r="I38" s="1761" t="s">
        <v>3446</v>
      </c>
      <c r="J38" s="374">
        <f>SUMIF(114:114,I38,115:115)-SUMIF(114:114,C38,115:115)+100</f>
        <v>98</v>
      </c>
      <c r="K38" s="365">
        <v>2</v>
      </c>
      <c r="L38" s="2492"/>
      <c r="M38" s="2487"/>
      <c r="N38" s="2487"/>
      <c r="O38" s="2487"/>
      <c r="P38" s="3497" t="s">
        <v>1696</v>
      </c>
      <c r="Q38" s="1263" t="str">
        <f t="shared" si="11"/>
        <v>物业管理</v>
      </c>
      <c r="R38" s="667" t="s">
        <v>18</v>
      </c>
      <c r="S38" s="668">
        <f t="shared" si="12"/>
        <v>98</v>
      </c>
      <c r="T38" s="667" t="s">
        <v>18</v>
      </c>
      <c r="U38" s="668">
        <f t="shared" si="13"/>
        <v>98</v>
      </c>
      <c r="V38" s="667" t="s">
        <v>18</v>
      </c>
      <c r="W38" s="668">
        <f t="shared" si="14"/>
        <v>98</v>
      </c>
      <c r="X38" s="1265"/>
      <c r="Y38" s="3499" t="s">
        <v>1696</v>
      </c>
      <c r="Z38" s="1264" t="str">
        <f t="shared" si="18"/>
        <v>物业管理</v>
      </c>
      <c r="AA38" s="1264">
        <f t="shared" si="15"/>
        <v>1.0204081632653061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18</v>
      </c>
      <c r="S39" s="668">
        <f t="shared" si="12"/>
        <v>100</v>
      </c>
      <c r="T39" s="667" t="s">
        <v>18</v>
      </c>
      <c r="U39" s="668">
        <f t="shared" si="13"/>
        <v>100</v>
      </c>
      <c r="V39" s="667" t="s">
        <v>18</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97"/>
      <c r="Q40" s="1263" t="str">
        <f t="shared" si="11"/>
        <v>房型</v>
      </c>
      <c r="R40" s="667" t="s">
        <v>18</v>
      </c>
      <c r="S40" s="668">
        <f t="shared" si="12"/>
        <v>100</v>
      </c>
      <c r="T40" s="667" t="s">
        <v>18</v>
      </c>
      <c r="U40" s="668">
        <f t="shared" si="13"/>
        <v>100</v>
      </c>
      <c r="V40" s="667" t="s">
        <v>18</v>
      </c>
      <c r="W40" s="668">
        <f t="shared" si="14"/>
        <v>100</v>
      </c>
      <c r="X40" s="1265"/>
      <c r="Y40" s="34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0.85</v>
      </c>
      <c r="N41" s="2493"/>
      <c r="O41" s="2493"/>
      <c r="P41" s="3497"/>
      <c r="Q41" s="531" t="str">
        <f t="shared" si="11"/>
        <v>单套/主力户型建筑面积</v>
      </c>
      <c r="R41" s="669" t="s">
        <v>18</v>
      </c>
      <c r="S41" s="670">
        <f t="shared" si="12"/>
        <v>100</v>
      </c>
      <c r="T41" s="669" t="s">
        <v>18</v>
      </c>
      <c r="U41" s="670">
        <f t="shared" si="13"/>
        <v>100</v>
      </c>
      <c r="V41" s="669" t="s">
        <v>18</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
        <v>3442</v>
      </c>
      <c r="F42" s="400">
        <f>SUMIF(122:122,E42,123:123)-SUMIF(122:122,C42,123:123)+100</f>
        <v>100</v>
      </c>
      <c r="G42" s="1761" t="s">
        <v>3442</v>
      </c>
      <c r="H42" s="374">
        <f>SUMIF(122:122,G42,123:123)-SUMIF(122:122,C42,123:123)+100</f>
        <v>100</v>
      </c>
      <c r="I42" s="1761" t="s">
        <v>3442</v>
      </c>
      <c r="J42" s="374">
        <f>SUMIF(122:122,I42,123:123)-SUMIF(122:122,C42,123:123)+100</f>
        <v>100</v>
      </c>
      <c r="K42" s="365">
        <v>2</v>
      </c>
      <c r="L42" s="2492"/>
      <c r="M42" s="2493">
        <f>1-(2024-2014)/60</f>
        <v>0.83333333333333337</v>
      </c>
      <c r="N42" s="2487"/>
      <c r="O42" s="2487"/>
      <c r="P42" s="3497"/>
      <c r="Q42" s="1263" t="str">
        <f t="shared" si="11"/>
        <v>内部装修</v>
      </c>
      <c r="R42" s="667" t="s">
        <v>18</v>
      </c>
      <c r="S42" s="668">
        <f t="shared" si="12"/>
        <v>100</v>
      </c>
      <c r="T42" s="667" t="s">
        <v>18</v>
      </c>
      <c r="U42" s="668">
        <f t="shared" si="13"/>
        <v>100</v>
      </c>
      <c r="V42" s="667" t="s">
        <v>18</v>
      </c>
      <c r="W42" s="668">
        <f t="shared" si="14"/>
        <v>100</v>
      </c>
      <c r="X42" s="1265"/>
      <c r="Y42" s="34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1</v>
      </c>
      <c r="N43" s="2487"/>
      <c r="O43" s="2487"/>
      <c r="P43" s="3497"/>
      <c r="Q43" s="1263" t="str">
        <f t="shared" si="11"/>
        <v>内部装修维护情况</v>
      </c>
      <c r="R43" s="667" t="s">
        <v>18</v>
      </c>
      <c r="S43" s="668">
        <f t="shared" si="12"/>
        <v>100</v>
      </c>
      <c r="T43" s="667" t="s">
        <v>18</v>
      </c>
      <c r="U43" s="668">
        <f t="shared" si="13"/>
        <v>100</v>
      </c>
      <c r="V43" s="667" t="s">
        <v>18</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3846</v>
      </c>
      <c r="C44" s="3190" t="s">
        <v>3847</v>
      </c>
      <c r="D44" s="119">
        <v>100</v>
      </c>
      <c r="E44" s="3190" t="s">
        <v>3848</v>
      </c>
      <c r="F44" s="364">
        <f>SUMIF(126:126,E44,127:127)-SUMIF(126:126,C44,127:127)+100</f>
        <v>105</v>
      </c>
      <c r="G44" s="3190" t="s">
        <v>3848</v>
      </c>
      <c r="H44" s="119">
        <f>SUMIF(126:126,G44,127:127)-SUMIF(126:126,C44,127:127)+100</f>
        <v>105</v>
      </c>
      <c r="I44" s="3190" t="s">
        <v>3848</v>
      </c>
      <c r="J44" s="119">
        <f>SUMIF(126:126,I44,127:127)-SUMIF(126:126,C44,127:127)+100</f>
        <v>105</v>
      </c>
      <c r="K44" s="1748"/>
      <c r="L44" s="2488"/>
      <c r="M44" s="2493"/>
      <c r="N44" s="2439"/>
      <c r="O44" s="2439"/>
      <c r="P44" s="3497"/>
      <c r="Q44" s="530" t="str">
        <f t="shared" si="11"/>
        <v>家具家电</v>
      </c>
      <c r="R44" s="664" t="s">
        <v>18</v>
      </c>
      <c r="S44" s="665">
        <f t="shared" si="12"/>
        <v>105</v>
      </c>
      <c r="T44" s="664" t="s">
        <v>18</v>
      </c>
      <c r="U44" s="665">
        <f t="shared" si="13"/>
        <v>105</v>
      </c>
      <c r="V44" s="664" t="s">
        <v>18</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18</v>
      </c>
      <c r="S45" s="668">
        <f t="shared" si="12"/>
        <v>100</v>
      </c>
      <c r="T45" s="667" t="s">
        <v>18</v>
      </c>
      <c r="U45" s="668">
        <f t="shared" si="13"/>
        <v>100</v>
      </c>
      <c r="V45" s="667" t="s">
        <v>18</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17</v>
      </c>
      <c r="S46" s="668">
        <f t="shared" si="12"/>
        <v>100</v>
      </c>
      <c r="T46" s="667" t="s">
        <v>17</v>
      </c>
      <c r="U46" s="668">
        <f t="shared" si="13"/>
        <v>100</v>
      </c>
      <c r="V46" s="667" t="s">
        <v>17</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16</v>
      </c>
      <c r="D47" s="418"/>
      <c r="E47" s="419">
        <f>Sheet2!I42</f>
        <v>46.34</v>
      </c>
      <c r="F47" s="420"/>
      <c r="G47" s="421">
        <f>Sheet2!I60</f>
        <v>48.57</v>
      </c>
      <c r="H47" s="422"/>
      <c r="I47" s="419">
        <f>Sheet2!I70</f>
        <v>46</v>
      </c>
      <c r="J47" s="422"/>
      <c r="K47" s="1767"/>
      <c r="L47" s="2494"/>
      <c r="M47" s="2487"/>
      <c r="N47" s="2487"/>
      <c r="O47" s="2487"/>
      <c r="P47" s="3501" t="str">
        <f>A47</f>
        <v>成交单价（元/平方米）</v>
      </c>
      <c r="Q47" s="3501"/>
      <c r="R47" s="3484">
        <f>E47</f>
        <v>46.34</v>
      </c>
      <c r="S47" s="3484"/>
      <c r="T47" s="3484">
        <f>G47</f>
        <v>48.57</v>
      </c>
      <c r="U47" s="3484"/>
      <c r="V47" s="3484">
        <f>I47</f>
        <v>46</v>
      </c>
      <c r="W47" s="3484"/>
      <c r="X47" s="385"/>
      <c r="Y47" s="673"/>
      <c r="Z47" s="385"/>
      <c r="AA47" s="385"/>
      <c r="AB47" s="385"/>
      <c r="AC47" s="385"/>
    </row>
    <row r="48" spans="1:29" ht="15.75" thickBot="1">
      <c r="A48" s="423" t="s">
        <v>1709</v>
      </c>
      <c r="B48" s="424"/>
      <c r="C48" s="1082">
        <f>R49</f>
        <v>41.8</v>
      </c>
      <c r="D48" s="2141" t="s">
        <v>2138</v>
      </c>
      <c r="E48" s="1083">
        <f>R48</f>
        <v>41.2</v>
      </c>
      <c r="F48" s="2142"/>
      <c r="G48" s="1082">
        <f>T48</f>
        <v>43.7</v>
      </c>
      <c r="H48" s="2142"/>
      <c r="I48" s="1083">
        <f>V48</f>
        <v>40.5</v>
      </c>
      <c r="J48" s="2142"/>
      <c r="K48" s="2143">
        <f>F48+H48+J48</f>
        <v>0</v>
      </c>
      <c r="L48" s="2494"/>
      <c r="M48" s="2487"/>
      <c r="N48" s="2487"/>
      <c r="O48" s="2487"/>
      <c r="P48" s="3501" t="str">
        <f>A48</f>
        <v>比较价值（元/平方米）</v>
      </c>
      <c r="Q48" s="3501"/>
      <c r="R48" s="3484">
        <f>IF(F1="售价",ROUND(PRODUCT(R47,AA7:AA46),0),ROUND(PRODUCT(R47,AA7:AA46),1))</f>
        <v>41.2</v>
      </c>
      <c r="S48" s="3484"/>
      <c r="T48" s="3484">
        <f>IF(F1="售价",ROUND(PRODUCT(T47,AB7:AB46),0),ROUND(PRODUCT(T47,AB7:AB46),1))</f>
        <v>43.7</v>
      </c>
      <c r="U48" s="3484"/>
      <c r="V48" s="3484">
        <f>IF(F1="售价",ROUND(PRODUCT(V47,AC7:AC46),0),ROUND(PRODUCT(V47,AC7:AC46),1))</f>
        <v>40.5</v>
      </c>
      <c r="W48" s="3484"/>
      <c r="X48" s="385"/>
      <c r="Y48" s="385"/>
      <c r="Z48" s="385"/>
      <c r="AA48" s="385"/>
      <c r="AB48" s="385"/>
      <c r="AC48" s="385"/>
    </row>
    <row r="49" spans="1:29" ht="15.75" thickBot="1">
      <c r="A49" s="427" t="s">
        <v>1710</v>
      </c>
      <c r="B49" s="428"/>
      <c r="C49" s="1084">
        <f>R49</f>
        <v>41.8</v>
      </c>
      <c r="D49" s="351"/>
      <c r="E49" s="351"/>
      <c r="F49" s="351"/>
      <c r="G49" s="351"/>
      <c r="H49" s="351"/>
      <c r="I49" s="351"/>
      <c r="J49" s="351"/>
      <c r="K49" s="1768"/>
      <c r="L49" s="2494"/>
      <c r="M49" s="2487"/>
      <c r="N49" s="2487"/>
      <c r="O49" s="2487"/>
      <c r="P49" s="3489" t="str">
        <f>A49</f>
        <v>估价对象XX用房的比较价值（楼面单价，元/平方米）</v>
      </c>
      <c r="Q49" s="3490"/>
      <c r="R49" s="3491">
        <f>IF(F1="售价",ROUND(IF(D48="简单平均",AVERAGE(R48:V48),R48*F48+T48*H48+V48*J48),0),ROUND(IF(D48="简单平均",AVERAGE(R48:V48),R48*F48+T48*H48+V48*J48),1))</f>
        <v>41.8</v>
      </c>
      <c r="S49" s="3491"/>
      <c r="T49" s="3491"/>
      <c r="U49" s="3491"/>
      <c r="V49" s="3491"/>
      <c r="W49" s="3491"/>
      <c r="X49" s="385"/>
      <c r="Y49" s="385"/>
      <c r="Z49" s="385"/>
      <c r="AA49" s="385"/>
      <c r="AB49" s="385"/>
      <c r="AC49" s="385"/>
    </row>
    <row r="50" spans="1:29">
      <c r="A50" s="2487"/>
      <c r="B50" s="2487"/>
      <c r="C50" s="2487"/>
      <c r="D50" s="2487"/>
      <c r="E50" s="2487">
        <v>2015</v>
      </c>
      <c r="F50" s="2487"/>
      <c r="G50" s="2498">
        <v>20.05</v>
      </c>
      <c r="H50" s="2487"/>
      <c r="I50" s="2487">
        <v>2024</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0.12475728155339816</v>
      </c>
      <c r="F52" s="435" t="str">
        <f>IF(OR(E52&gt;=0.3,E52&lt;=-0.3),"超过30%","")</f>
        <v/>
      </c>
      <c r="G52" s="434">
        <f>IF(G47&lt;G48,G48/G47-1,G47/G48-1)</f>
        <v>0.11144164759725395</v>
      </c>
      <c r="H52" s="435" t="str">
        <f>IF(OR(G52&gt;=0.3,G52&lt;=-0.3),"超过30%","")</f>
        <v/>
      </c>
      <c r="I52" s="434">
        <f>IF(I47&lt;I48,I48/I47-1,I47/I48-1)</f>
        <v>0.13580246913580241</v>
      </c>
      <c r="J52" s="435" t="str">
        <f>IF(OR(I52&gt;=0.3,I52&lt;=-0.3),"超过30%","")</f>
        <v/>
      </c>
      <c r="K52" s="2499"/>
      <c r="L52" s="2495"/>
      <c r="M52" s="2487"/>
      <c r="N52" s="2487"/>
      <c r="O52" s="2487"/>
    </row>
    <row r="53" spans="1:29" ht="13.5" customHeight="1">
      <c r="A53" s="2487"/>
      <c r="B53" s="2487"/>
      <c r="C53" s="432" t="s">
        <v>1712</v>
      </c>
      <c r="D53" s="436"/>
      <c r="E53" s="434">
        <f>IF(E48&lt;G48,G48/E48-1,E48/G48-1)</f>
        <v>6.0679611650485521E-2</v>
      </c>
      <c r="F53" s="435" t="str">
        <f>IF(OR(E53&gt;=0.2,E53&lt;=-0.2),"超过20%","")</f>
        <v/>
      </c>
      <c r="G53" s="434">
        <f>IF(G48&lt;I48,I48/G48-1,G48/I48-1)</f>
        <v>7.9012345679012386E-2</v>
      </c>
      <c r="H53" s="435" t="str">
        <f>IF(OR(G53&gt;=0.2,G53&lt;=-0.2),"超过20%","")</f>
        <v/>
      </c>
      <c r="I53" s="434">
        <f>IF(I48&lt;E48,E48/I48-1,I48/E48-1)</f>
        <v>1.7283950617283939E-2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4.8122572291756427E-2</v>
      </c>
      <c r="F54" s="435" t="str">
        <f>IF(OR(E54&gt;=0.3,E54&lt;=-0.3),"超过30%","")</f>
        <v/>
      </c>
      <c r="G54" s="434">
        <f>IF(G47&lt;I47,I47/G47-1,G47/I47-1)</f>
        <v>5.5869565217391282E-2</v>
      </c>
      <c r="H54" s="435" t="str">
        <f>IF(OR(G54&gt;=0.3,G54&lt;=-0.3),"超过30%","")</f>
        <v/>
      </c>
      <c r="I54" s="434">
        <f>IF(I47&lt;E47,E47/I47-1,I47/E47-1)</f>
        <v>7.3913043478261997E-3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v>100</v>
      </c>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'比较法-住宅-开间'!D132</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247" priority="14" stopIfTrue="1">
      <formula>$F$52="超过30%"</formula>
    </cfRule>
  </conditionalFormatting>
  <conditionalFormatting sqref="E53">
    <cfRule type="expression" dxfId="246" priority="11" stopIfTrue="1">
      <formula>$F$53="超过20%"</formula>
    </cfRule>
  </conditionalFormatting>
  <conditionalFormatting sqref="E54">
    <cfRule type="expression" dxfId="245" priority="10" stopIfTrue="1">
      <formula>$F$54="超过30%"</formula>
    </cfRule>
  </conditionalFormatting>
  <conditionalFormatting sqref="F7:F46 H7:H46 J7:J46">
    <cfRule type="cellIs" dxfId="244" priority="1" operator="notEqual">
      <formula>100</formula>
    </cfRule>
  </conditionalFormatting>
  <conditionalFormatting sqref="F48">
    <cfRule type="expression" dxfId="243" priority="4">
      <formula>$D$48="简单平均"</formula>
    </cfRule>
  </conditionalFormatting>
  <conditionalFormatting sqref="F52:F54 H52:H54 J52:J54">
    <cfRule type="containsText" dxfId="242" priority="15" stopIfTrue="1" operator="containsText" text="超过">
      <formula>NOT(ISERROR(SEARCH("超过",F52)))</formula>
    </cfRule>
  </conditionalFormatting>
  <conditionalFormatting sqref="G52">
    <cfRule type="expression" dxfId="241" priority="9" stopIfTrue="1">
      <formula>$H$52="超过30%"</formula>
    </cfRule>
  </conditionalFormatting>
  <conditionalFormatting sqref="G53">
    <cfRule type="expression" dxfId="240" priority="8" stopIfTrue="1">
      <formula>$H$53="超过20%"</formula>
    </cfRule>
  </conditionalFormatting>
  <conditionalFormatting sqref="G54">
    <cfRule type="expression" dxfId="239" priority="12" stopIfTrue="1">
      <formula>$H$54="超过30%"</formula>
    </cfRule>
  </conditionalFormatting>
  <conditionalFormatting sqref="H48">
    <cfRule type="expression" dxfId="238" priority="3">
      <formula>$D$48="简单平均"</formula>
    </cfRule>
  </conditionalFormatting>
  <conditionalFormatting sqref="I52">
    <cfRule type="expression" dxfId="237" priority="7" stopIfTrue="1">
      <formula>$J$52="超过30%"</formula>
    </cfRule>
  </conditionalFormatting>
  <conditionalFormatting sqref="I53">
    <cfRule type="expression" dxfId="236" priority="6" stopIfTrue="1">
      <formula>$J$53="超过20%"</formula>
    </cfRule>
  </conditionalFormatting>
  <conditionalFormatting sqref="I54">
    <cfRule type="expression" dxfId="235" priority="5" stopIfTrue="1">
      <formula>$J$54="超过30%"</formula>
    </cfRule>
  </conditionalFormatting>
  <conditionalFormatting sqref="J48">
    <cfRule type="expression" dxfId="23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93615-FD03-449C-BB93-D936A22AF663}">
  <sheetPr>
    <tabColor rgb="FF92D050"/>
    <pageSetUpPr fitToPage="1"/>
  </sheetPr>
  <dimension ref="A1:AC148"/>
  <sheetViews>
    <sheetView view="pageBreakPreview" topLeftCell="B13" zoomScaleNormal="60" zoomScaleSheetLayoutView="100" workbookViewId="0">
      <selection activeCell="D128" sqref="D12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Sheet2!E79</f>
        <v>芳草园小区</v>
      </c>
      <c r="F5" s="3477"/>
      <c r="G5" s="3474" t="str">
        <f>Sheet2!E86</f>
        <v>环湖小镇</v>
      </c>
      <c r="H5" s="3475"/>
      <c r="I5" s="3474" t="str">
        <f>Sheet2!E100</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85"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f>'比较法-住宅-开间、一居'!K15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f>'比较法-住宅-开间、一居'!K17</f>
        <v>2</v>
      </c>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t="s">
        <v>3438</v>
      </c>
      <c r="D18" s="389"/>
      <c r="E18" s="1755" t="s">
        <v>3438</v>
      </c>
      <c r="F18" s="389"/>
      <c r="G18" s="1755" t="s">
        <v>3438</v>
      </c>
      <c r="H18" s="387"/>
      <c r="I18" s="1755" t="s">
        <v>3438</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f>'比较法-住宅-开间、一居'!K19</f>
        <v>5</v>
      </c>
      <c r="L19" s="2492"/>
      <c r="M19" s="2487"/>
      <c r="N19" s="2487"/>
      <c r="O19" s="2487"/>
      <c r="P19" s="3493"/>
      <c r="Q19" s="1263" t="str">
        <f>B19</f>
        <v>公共配套设施</v>
      </c>
      <c r="R19" s="667" t="s">
        <v>14</v>
      </c>
      <c r="S19" s="668">
        <f>F19</f>
        <v>105</v>
      </c>
      <c r="T19" s="667" t="s">
        <v>14</v>
      </c>
      <c r="U19" s="668">
        <f>H19</f>
        <v>105</v>
      </c>
      <c r="V19" s="667" t="s">
        <v>14</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
        <v>3439</v>
      </c>
      <c r="H20" s="387"/>
      <c r="I20" s="1751" t="s">
        <v>3439</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102</v>
      </c>
      <c r="G23" s="391"/>
      <c r="H23" s="389">
        <f>SUMIF(84:84,G24,85:85)-SUMIF(84:84,C24,85:85)+100</f>
        <v>100</v>
      </c>
      <c r="I23" s="391"/>
      <c r="J23" s="389">
        <f>SUMIF(84:84,I24,85:85)-SUMIF(84:84,C24,85:85)+100</f>
        <v>100</v>
      </c>
      <c r="K23" s="384">
        <f>'比较法-住宅-开间、一居'!K23</f>
        <v>2</v>
      </c>
      <c r="L23" s="2492"/>
      <c r="M23" s="2487"/>
      <c r="N23" s="2487"/>
      <c r="O23" s="2487"/>
      <c r="P23" s="3493"/>
      <c r="Q23" s="1263" t="str">
        <f>B23</f>
        <v>自然及人文环境</v>
      </c>
      <c r="R23" s="667" t="s">
        <v>14</v>
      </c>
      <c r="S23" s="668">
        <f>F23</f>
        <v>102</v>
      </c>
      <c r="T23" s="667" t="s">
        <v>14</v>
      </c>
      <c r="U23" s="668">
        <f>H23</f>
        <v>100</v>
      </c>
      <c r="V23" s="667" t="s">
        <v>14</v>
      </c>
      <c r="W23" s="668">
        <f>J23</f>
        <v>100</v>
      </c>
      <c r="X23" s="1265"/>
      <c r="Y23" s="3495"/>
      <c r="Z23" s="1264" t="str">
        <f>Q23</f>
        <v>自然及人文环境</v>
      </c>
      <c r="AA23" s="1264">
        <f>D23/F23</f>
        <v>0.98039215686274506</v>
      </c>
      <c r="AB23" s="1264">
        <f>D23/H23</f>
        <v>1</v>
      </c>
      <c r="AC23" s="1264">
        <f>D23/J23</f>
        <v>1</v>
      </c>
    </row>
    <row r="24" spans="1:29" ht="15">
      <c r="A24" s="367"/>
      <c r="B24" s="395"/>
      <c r="C24" s="386" t="s">
        <v>3438</v>
      </c>
      <c r="D24" s="387"/>
      <c r="E24" s="386" t="s">
        <v>3439</v>
      </c>
      <c r="F24" s="387"/>
      <c r="G24" s="386" t="s">
        <v>3438</v>
      </c>
      <c r="H24" s="387"/>
      <c r="I24" s="386" t="s">
        <v>3438</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14</v>
      </c>
      <c r="S26" s="668">
        <f t="shared" si="12"/>
        <v>100</v>
      </c>
      <c r="T26" s="667" t="s">
        <v>14</v>
      </c>
      <c r="U26" s="668">
        <f t="shared" si="13"/>
        <v>100</v>
      </c>
      <c r="V26" s="667" t="s">
        <v>14</v>
      </c>
      <c r="W26" s="668">
        <f t="shared" si="14"/>
        <v>100</v>
      </c>
      <c r="X26" s="1265"/>
      <c r="Y26" s="3495"/>
      <c r="Z26" s="1264" t="str">
        <f>Q26</f>
        <v>朝向</v>
      </c>
      <c r="AA26" s="1264">
        <f t="shared" si="15"/>
        <v>1</v>
      </c>
      <c r="AB26" s="1264">
        <f t="shared" si="16"/>
        <v>1</v>
      </c>
      <c r="AC26" s="1264">
        <f t="shared" si="17"/>
        <v>1</v>
      </c>
    </row>
    <row r="27" spans="1:29" s="102" customFormat="1" ht="15.75" hidden="1"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14</v>
      </c>
      <c r="S27" s="665">
        <f t="shared" si="12"/>
        <v>100</v>
      </c>
      <c r="T27" s="664" t="s">
        <v>14</v>
      </c>
      <c r="U27" s="665">
        <f t="shared" si="13"/>
        <v>100</v>
      </c>
      <c r="V27" s="664" t="s">
        <v>14</v>
      </c>
      <c r="W27" s="665">
        <f t="shared" si="14"/>
        <v>100</v>
      </c>
      <c r="X27" s="666"/>
      <c r="Y27" s="3495"/>
      <c r="Z27" s="50">
        <f>Q27</f>
        <v>111</v>
      </c>
      <c r="AA27" s="1264">
        <f t="shared" si="15"/>
        <v>1</v>
      </c>
      <c r="AB27" s="1264">
        <f t="shared" si="16"/>
        <v>1</v>
      </c>
      <c r="AC27" s="1264">
        <f t="shared" si="17"/>
        <v>1</v>
      </c>
    </row>
    <row r="28" spans="1:29" ht="15.75"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14</v>
      </c>
      <c r="S28" s="668">
        <f t="shared" si="12"/>
        <v>100</v>
      </c>
      <c r="T28" s="667" t="s">
        <v>14</v>
      </c>
      <c r="U28" s="668">
        <f t="shared" si="13"/>
        <v>100</v>
      </c>
      <c r="V28" s="667" t="s">
        <v>14</v>
      </c>
      <c r="W28" s="668">
        <f t="shared" si="14"/>
        <v>100</v>
      </c>
      <c r="X28" s="1265"/>
      <c r="Y28" s="3495"/>
      <c r="Z28" s="1264">
        <f t="shared" ref="Z28:Z46" si="18">Q28</f>
        <v>111</v>
      </c>
      <c r="AA28" s="1264">
        <f t="shared" si="15"/>
        <v>1</v>
      </c>
      <c r="AB28" s="1264">
        <f t="shared" si="16"/>
        <v>1</v>
      </c>
      <c r="AC28" s="1264">
        <f t="shared" si="17"/>
        <v>1</v>
      </c>
    </row>
    <row r="29" spans="1:2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8"/>
        <v>111</v>
      </c>
      <c r="AA29" s="1264">
        <f t="shared" si="15"/>
        <v>1</v>
      </c>
      <c r="AB29" s="1264">
        <f t="shared" si="16"/>
        <v>1</v>
      </c>
      <c r="AC29" s="1264">
        <f t="shared" si="17"/>
        <v>1</v>
      </c>
    </row>
    <row r="30" spans="1:2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14</v>
      </c>
      <c r="S32" s="668">
        <f t="shared" si="12"/>
        <v>100</v>
      </c>
      <c r="T32" s="667" t="s">
        <v>14</v>
      </c>
      <c r="U32" s="668">
        <f t="shared" si="13"/>
        <v>100</v>
      </c>
      <c r="V32" s="667" t="s">
        <v>14</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60</v>
      </c>
      <c r="D33" s="119">
        <v>100</v>
      </c>
      <c r="E33" s="369">
        <f>Sheet2!G81</f>
        <v>66.03</v>
      </c>
      <c r="F33" s="364">
        <f>LOOKUP(E33,103:103,104:104)-LOOKUP(C33,103:103,104:104)+100</f>
        <v>100</v>
      </c>
      <c r="G33" s="368">
        <f>Sheet2!G88</f>
        <v>68</v>
      </c>
      <c r="H33" s="119">
        <f>LOOKUP(G33,103:103,104:104)-LOOKUP(C33,103:103,104:104)+100</f>
        <v>100</v>
      </c>
      <c r="I33" s="369">
        <f>Sheet2!G105</f>
        <v>60</v>
      </c>
      <c r="J33" s="119">
        <f>LOOKUP(I33,103:103,104:104)-LOOKUP(C33,103:103,104:104)+100</f>
        <v>100</v>
      </c>
      <c r="K33" s="1748"/>
      <c r="L33" s="2491"/>
      <c r="M33" s="2493"/>
      <c r="N33" s="2493"/>
      <c r="O33" s="2493"/>
      <c r="P33" s="3497"/>
      <c r="Q33" s="531" t="str">
        <f t="shared" si="11"/>
        <v>项目建筑规模</v>
      </c>
      <c r="R33" s="669" t="s">
        <v>14</v>
      </c>
      <c r="S33" s="670">
        <f t="shared" si="12"/>
        <v>100</v>
      </c>
      <c r="T33" s="669" t="s">
        <v>14</v>
      </c>
      <c r="U33" s="670">
        <f t="shared" si="13"/>
        <v>100</v>
      </c>
      <c r="V33" s="669" t="s">
        <v>14</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14</v>
      </c>
      <c r="S35" s="668">
        <f t="shared" si="12"/>
        <v>100</v>
      </c>
      <c r="T35" s="667" t="s">
        <v>14</v>
      </c>
      <c r="U35" s="668">
        <f t="shared" si="13"/>
        <v>100</v>
      </c>
      <c r="V35" s="667" t="s">
        <v>14</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0.6</v>
      </c>
      <c r="F37" s="364">
        <f>LOOKUP(E37,112:112,113:113)-LOOKUP(C37,112:112,113:113)+100</f>
        <v>97</v>
      </c>
      <c r="G37" s="413">
        <v>0.72</v>
      </c>
      <c r="H37" s="119">
        <f>LOOKUP(G37,112:112,113:113)-LOOKUP(C37,112:112,113:113)+100</f>
        <v>98</v>
      </c>
      <c r="I37" s="412">
        <v>0.85</v>
      </c>
      <c r="J37" s="119">
        <f>LOOKUP(I37,112:112,113:113)-LOOKUP(C37,112:112,113:113)+100</f>
        <v>99</v>
      </c>
      <c r="K37" s="365">
        <f>'比较法-住宅-开间、一居'!K37</f>
        <v>1</v>
      </c>
      <c r="L37" s="2488"/>
      <c r="M37" s="2439"/>
      <c r="N37" s="2439"/>
      <c r="O37" s="2439"/>
      <c r="P37" s="3497"/>
      <c r="Q37" s="530" t="str">
        <f t="shared" si="11"/>
        <v>成新度</v>
      </c>
      <c r="R37" s="664" t="s">
        <v>14</v>
      </c>
      <c r="S37" s="665">
        <f t="shared" si="12"/>
        <v>97</v>
      </c>
      <c r="T37" s="664" t="s">
        <v>14</v>
      </c>
      <c r="U37" s="665">
        <f t="shared" si="13"/>
        <v>98</v>
      </c>
      <c r="V37" s="664" t="s">
        <v>14</v>
      </c>
      <c r="W37" s="665">
        <f t="shared" si="14"/>
        <v>99</v>
      </c>
      <c r="X37" s="666"/>
      <c r="Y37" s="3499"/>
      <c r="Z37" s="50" t="str">
        <f t="shared" si="18"/>
        <v>成新度</v>
      </c>
      <c r="AA37" s="50">
        <f t="shared" si="15"/>
        <v>1.0309278350515463</v>
      </c>
      <c r="AB37" s="50">
        <f t="shared" si="16"/>
        <v>1.0204081632653061</v>
      </c>
      <c r="AC37" s="50">
        <f t="shared" si="17"/>
        <v>1.0101010101010102</v>
      </c>
    </row>
    <row r="38" spans="1:29" ht="15">
      <c r="A38" s="409"/>
      <c r="B38" s="364" t="s">
        <v>1702</v>
      </c>
      <c r="C38" s="1760" t="s">
        <v>3444</v>
      </c>
      <c r="D38" s="374">
        <v>100</v>
      </c>
      <c r="E38" s="1761" t="s">
        <v>3444</v>
      </c>
      <c r="F38" s="400">
        <f>SUMIF(114:114,E38,115:115)-SUMIF(114:114,C38,115:115)+100</f>
        <v>100</v>
      </c>
      <c r="G38" s="1761" t="s">
        <v>3446</v>
      </c>
      <c r="H38" s="374">
        <f>SUMIF(114:114,G38,115:115)-SUMIF(114:114,C38,115:115)+100</f>
        <v>98</v>
      </c>
      <c r="I38" s="1761" t="s">
        <v>3446</v>
      </c>
      <c r="J38" s="374">
        <f>SUMIF(114:114,I38,115:115)-SUMIF(114:114,C38,115:115)+100</f>
        <v>98</v>
      </c>
      <c r="K38" s="365">
        <f>'比较法-住宅-开间、一居'!K38</f>
        <v>2</v>
      </c>
      <c r="L38" s="2492"/>
      <c r="M38" s="2487"/>
      <c r="N38" s="2487"/>
      <c r="O38" s="2487"/>
      <c r="P38" s="3497" t="s">
        <v>1696</v>
      </c>
      <c r="Q38" s="1263" t="str">
        <f t="shared" si="11"/>
        <v>物业管理</v>
      </c>
      <c r="R38" s="667" t="s">
        <v>14</v>
      </c>
      <c r="S38" s="668">
        <f t="shared" si="12"/>
        <v>100</v>
      </c>
      <c r="T38" s="667" t="s">
        <v>14</v>
      </c>
      <c r="U38" s="668">
        <f t="shared" si="13"/>
        <v>98</v>
      </c>
      <c r="V38" s="667" t="s">
        <v>14</v>
      </c>
      <c r="W38" s="668">
        <f t="shared" si="14"/>
        <v>98</v>
      </c>
      <c r="X38" s="1265"/>
      <c r="Y38" s="3499" t="s">
        <v>1696</v>
      </c>
      <c r="Z38" s="1264" t="str">
        <f t="shared" si="18"/>
        <v>物业管理</v>
      </c>
      <c r="AA38" s="1264">
        <f t="shared" si="15"/>
        <v>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14</v>
      </c>
      <c r="S39" s="668">
        <f t="shared" si="12"/>
        <v>100</v>
      </c>
      <c r="T39" s="667" t="s">
        <v>14</v>
      </c>
      <c r="U39" s="668">
        <f t="shared" si="13"/>
        <v>100</v>
      </c>
      <c r="V39" s="667" t="s">
        <v>14</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t="s">
        <v>3456</v>
      </c>
      <c r="D40" s="374">
        <v>100</v>
      </c>
      <c r="E40" s="1761" t="s">
        <v>3818</v>
      </c>
      <c r="F40" s="400">
        <f>SUMIF(118:118,E40,119:119)-SUMIF(118:118,C40,119:119)+100</f>
        <v>101</v>
      </c>
      <c r="G40" s="1761" t="s">
        <v>3818</v>
      </c>
      <c r="H40" s="374">
        <f>SUMIF(118:118,G40,119:119)-SUMIF(118:118,C40,119:119)+100</f>
        <v>101</v>
      </c>
      <c r="I40" s="1761" t="s">
        <v>3818</v>
      </c>
      <c r="J40" s="374">
        <f>SUMIF(118:118,I40,119:119)-SUMIF(118:118,C40,119:119)+100</f>
        <v>101</v>
      </c>
      <c r="K40" s="365">
        <f>'比较法-住宅-开间'!K45</f>
        <v>1</v>
      </c>
      <c r="L40" s="2492"/>
      <c r="M40" s="2487"/>
      <c r="N40" s="2487"/>
      <c r="O40" s="2487"/>
      <c r="P40" s="3497"/>
      <c r="Q40" s="1263" t="str">
        <f t="shared" si="11"/>
        <v>房型</v>
      </c>
      <c r="R40" s="667" t="s">
        <v>14</v>
      </c>
      <c r="S40" s="668">
        <f t="shared" si="12"/>
        <v>101</v>
      </c>
      <c r="T40" s="667" t="s">
        <v>14</v>
      </c>
      <c r="U40" s="668">
        <f t="shared" si="13"/>
        <v>101</v>
      </c>
      <c r="V40" s="667" t="s">
        <v>14</v>
      </c>
      <c r="W40" s="668">
        <f t="shared" si="14"/>
        <v>101</v>
      </c>
      <c r="X40" s="1265"/>
      <c r="Y40" s="3499"/>
      <c r="Z40" s="1264" t="str">
        <f t="shared" si="18"/>
        <v>房型</v>
      </c>
      <c r="AA40" s="1264">
        <f t="shared" si="15"/>
        <v>0.99009900990099009</v>
      </c>
      <c r="AB40" s="1264">
        <f t="shared" si="16"/>
        <v>0.99009900990099009</v>
      </c>
      <c r="AC40" s="1264">
        <f t="shared" si="17"/>
        <v>0.99009900990099009</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0.6</v>
      </c>
      <c r="N41" s="2493"/>
      <c r="O41" s="2493"/>
      <c r="P41" s="3497"/>
      <c r="Q41" s="531" t="str">
        <f t="shared" si="11"/>
        <v>单套/主力户型建筑面积</v>
      </c>
      <c r="R41" s="669" t="s">
        <v>14</v>
      </c>
      <c r="S41" s="670">
        <f t="shared" si="12"/>
        <v>100</v>
      </c>
      <c r="T41" s="669" t="s">
        <v>14</v>
      </c>
      <c r="U41" s="670">
        <f t="shared" si="13"/>
        <v>100</v>
      </c>
      <c r="V41" s="669" t="s">
        <v>14</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
        <v>3805</v>
      </c>
      <c r="F42" s="400">
        <f>SUMIF(122:122,E42,123:123)-SUMIF(122:122,C42,123:123)+100</f>
        <v>102</v>
      </c>
      <c r="G42" s="1761" t="s">
        <v>3442</v>
      </c>
      <c r="H42" s="374">
        <f>SUMIF(122:122,G42,123:123)-SUMIF(122:122,C42,123:123)+100</f>
        <v>100</v>
      </c>
      <c r="I42" s="1761" t="s">
        <v>3442</v>
      </c>
      <c r="J42" s="374">
        <f>SUMIF(122:122,I42,123:123)-SUMIF(122:122,C42,123:123)+100</f>
        <v>100</v>
      </c>
      <c r="K42" s="365">
        <f>'比较法-住宅-开间、一居'!K42</f>
        <v>2</v>
      </c>
      <c r="L42" s="2492"/>
      <c r="M42" s="2493">
        <f>1-(2024-G50)/60</f>
        <v>0.71666666666666667</v>
      </c>
      <c r="N42" s="2487"/>
      <c r="O42" s="2487"/>
      <c r="P42" s="3497"/>
      <c r="Q42" s="1263" t="str">
        <f t="shared" si="11"/>
        <v>内部装修</v>
      </c>
      <c r="R42" s="667" t="s">
        <v>14</v>
      </c>
      <c r="S42" s="668">
        <f t="shared" si="12"/>
        <v>102</v>
      </c>
      <c r="T42" s="667" t="s">
        <v>14</v>
      </c>
      <c r="U42" s="668">
        <f t="shared" si="13"/>
        <v>100</v>
      </c>
      <c r="V42" s="667" t="s">
        <v>14</v>
      </c>
      <c r="W42" s="668">
        <f t="shared" si="14"/>
        <v>100</v>
      </c>
      <c r="X42" s="1265"/>
      <c r="Y42" s="3499"/>
      <c r="Z42" s="1264" t="str">
        <f t="shared" si="18"/>
        <v>内部装修</v>
      </c>
      <c r="AA42" s="1264">
        <f t="shared" si="15"/>
        <v>0.98039215686274506</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0.85</v>
      </c>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3849</v>
      </c>
      <c r="C44" s="3190" t="s">
        <v>3850</v>
      </c>
      <c r="D44" s="119">
        <v>100</v>
      </c>
      <c r="E44" s="3190" t="s">
        <v>3851</v>
      </c>
      <c r="F44" s="364">
        <f>SUMIF(126:126,E44,127:127)-SUMIF(126:126,C44,127:127)+100</f>
        <v>105</v>
      </c>
      <c r="G44" s="3190" t="s">
        <v>3851</v>
      </c>
      <c r="H44" s="119">
        <f>SUMIF(126:126,G44,127:127)-SUMIF(126:126,C44,127:127)+100</f>
        <v>105</v>
      </c>
      <c r="I44" s="3190" t="s">
        <v>3851</v>
      </c>
      <c r="J44" s="119">
        <f>SUMIF(126:126,I44,127:127)-SUMIF(126:126,C44,127:127)+100</f>
        <v>105</v>
      </c>
      <c r="K44" s="1748"/>
      <c r="L44" s="2488"/>
      <c r="M44" s="2493"/>
      <c r="N44" s="2439"/>
      <c r="O44" s="2439"/>
      <c r="P44" s="3497"/>
      <c r="Q44" s="530" t="str">
        <f t="shared" si="11"/>
        <v>家具家电</v>
      </c>
      <c r="R44" s="664" t="s">
        <v>14</v>
      </c>
      <c r="S44" s="665">
        <f t="shared" si="12"/>
        <v>105</v>
      </c>
      <c r="T44" s="664" t="s">
        <v>14</v>
      </c>
      <c r="U44" s="665">
        <f t="shared" si="13"/>
        <v>105</v>
      </c>
      <c r="V44" s="664" t="s">
        <v>14</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0</v>
      </c>
      <c r="D47" s="418"/>
      <c r="E47" s="419">
        <f>Sheet2!I81</f>
        <v>40.130000000000003</v>
      </c>
      <c r="F47" s="420"/>
      <c r="G47" s="421">
        <f>Sheet2!I88</f>
        <v>32.35</v>
      </c>
      <c r="H47" s="422"/>
      <c r="I47" s="419">
        <f>Sheet2!I105</f>
        <v>33.33</v>
      </c>
      <c r="J47" s="422"/>
      <c r="K47" s="1767"/>
      <c r="L47" s="2494"/>
      <c r="M47" s="2487"/>
      <c r="N47" s="2487"/>
      <c r="O47" s="2487"/>
      <c r="P47" s="3501" t="str">
        <f>A47</f>
        <v>成交单价（元/平方米）</v>
      </c>
      <c r="Q47" s="3501"/>
      <c r="R47" s="3484">
        <f>E47</f>
        <v>40.130000000000003</v>
      </c>
      <c r="S47" s="3484"/>
      <c r="T47" s="3484">
        <f>G47</f>
        <v>32.35</v>
      </c>
      <c r="U47" s="3484"/>
      <c r="V47" s="3484">
        <f>I47</f>
        <v>33.33</v>
      </c>
      <c r="W47" s="348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01" t="str">
        <f>A48</f>
        <v>比较价值（元/平方米）</v>
      </c>
      <c r="Q48" s="350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385"/>
      <c r="Y49" s="385"/>
      <c r="Z49" s="385"/>
      <c r="AA49" s="385"/>
      <c r="AB49" s="385"/>
      <c r="AC49" s="385"/>
    </row>
    <row r="50" spans="1:29">
      <c r="A50" s="2487"/>
      <c r="B50" s="2487"/>
      <c r="C50" s="2487"/>
      <c r="D50" s="2487"/>
      <c r="E50" s="2487">
        <v>2000</v>
      </c>
      <c r="F50" s="2487"/>
      <c r="G50" s="2501">
        <v>2007</v>
      </c>
      <c r="H50" s="2487"/>
      <c r="I50" s="2487">
        <v>2015</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f>IF(E47&lt;G47,G47/E47-1,E47/G47-1)</f>
        <v>0.24049459041731058</v>
      </c>
      <c r="F54" s="435" t="str">
        <f>IF(OR(E54&gt;=0.3,E54&lt;=-0.3),"超过30%","")</f>
        <v/>
      </c>
      <c r="G54" s="434">
        <f>IF(G47&lt;I47,I47/G47-1,G47/I47-1)</f>
        <v>3.0293663060278142E-2</v>
      </c>
      <c r="H54" s="435" t="str">
        <f>IF(OR(G54&gt;=0.3,G54&lt;=-0.3),"超过30%","")</f>
        <v/>
      </c>
      <c r="I54" s="434">
        <f>IF(I47&lt;E47,E47/I47-1,I47/E47-1)</f>
        <v>0.20402040204020411</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8" t="s">
        <v>3823</v>
      </c>
      <c r="D118" s="3188" t="s">
        <v>3807</v>
      </c>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'比较法-住宅-开间、一居'!D127</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33" priority="13" stopIfTrue="1">
      <formula>$F$52="超过30%"</formula>
    </cfRule>
  </conditionalFormatting>
  <conditionalFormatting sqref="E53">
    <cfRule type="expression" dxfId="232" priority="11" stopIfTrue="1">
      <formula>$F$53="超过20%"</formula>
    </cfRule>
  </conditionalFormatting>
  <conditionalFormatting sqref="E54">
    <cfRule type="expression" dxfId="231" priority="10" stopIfTrue="1">
      <formula>$F$54="超过30%"</formula>
    </cfRule>
  </conditionalFormatting>
  <conditionalFormatting sqref="F7:F46 H7:H46 J7:J46">
    <cfRule type="cellIs" dxfId="230" priority="1" operator="notEqual">
      <formula>100</formula>
    </cfRule>
  </conditionalFormatting>
  <conditionalFormatting sqref="F48">
    <cfRule type="expression" dxfId="229" priority="4">
      <formula>$D$48="简单平均"</formula>
    </cfRule>
  </conditionalFormatting>
  <conditionalFormatting sqref="F52:F54 H52:H54 J52:J54">
    <cfRule type="containsText" dxfId="228" priority="14" stopIfTrue="1" operator="containsText" text="超过">
      <formula>NOT(ISERROR(SEARCH("超过",F52)))</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G54">
    <cfRule type="expression" dxfId="225" priority="12" stopIfTrue="1">
      <formula>$H$54="超过30%"</formula>
    </cfRule>
  </conditionalFormatting>
  <conditionalFormatting sqref="H48">
    <cfRule type="expression" dxfId="224" priority="3">
      <formula>$D$48="简单平均"</formula>
    </cfRule>
  </conditionalFormatting>
  <conditionalFormatting sqref="I52">
    <cfRule type="expression" dxfId="223" priority="7" stopIfTrue="1">
      <formula>$J$52="超过30%"</formula>
    </cfRule>
  </conditionalFormatting>
  <conditionalFormatting sqref="I53">
    <cfRule type="expression" dxfId="222" priority="6" stopIfTrue="1">
      <formula>$J$53="超过20%"</formula>
    </cfRule>
  </conditionalFormatting>
  <conditionalFormatting sqref="I54">
    <cfRule type="expression" dxfId="221" priority="5" stopIfTrue="1">
      <formula>$J$54="超过30%"</formula>
    </cfRule>
  </conditionalFormatting>
  <conditionalFormatting sqref="J48">
    <cfRule type="expression" dxfId="220" priority="2">
      <formula>$D$48="简单平均"</formula>
    </cfRule>
  </conditionalFormatting>
  <dataValidations count="24">
    <dataValidation type="list" allowBlank="1" showInputMessage="1" showErrorMessage="1" sqref="E1" xr:uid="{17A80C2B-FA10-4F95-A7D9-1BA9EDFE13FA}">
      <formula1>"项目模式,单套模式"</formula1>
    </dataValidation>
    <dataValidation type="list" allowBlank="1" showInputMessage="1" showErrorMessage="1" sqref="D48" xr:uid="{7CEF5824-70AA-4EE6-9747-A29DB28FBC58}">
      <formula1>"简单平均,加权平均"</formula1>
    </dataValidation>
    <dataValidation type="list" allowBlank="1" showInputMessage="1" showErrorMessage="1" sqref="F2" xr:uid="{DAA56E9D-96EF-42A4-86E3-AB5E722D139B}">
      <formula1>估价方法</formula1>
    </dataValidation>
    <dataValidation type="list" allowBlank="1" showInputMessage="1" showErrorMessage="1" sqref="C2" xr:uid="{6F5B2A1D-A6B2-4DE3-B1C2-EE12A9115CCB}">
      <formula1>"需扣减承租人权益,——"</formula1>
    </dataValidation>
    <dataValidation type="list" allowBlank="1" showInputMessage="1" showErrorMessage="1" sqref="F1" xr:uid="{5FF84B7B-F5CA-4432-826D-AA824106309C}">
      <formula1>"售价,租金"</formula1>
    </dataValidation>
    <dataValidation type="list" allowBlank="1" showInputMessage="1" showErrorMessage="1" sqref="C22 E22 G22 I22" xr:uid="{E8C8963A-BD7F-4CC5-B7A2-D8C1849A94CC}">
      <formula1>基础设施水平</formula1>
    </dataValidation>
    <dataValidation type="list" allowBlank="1" showInputMessage="1" showErrorMessage="1" sqref="E9 G9 I9" xr:uid="{D543AA6D-F9ED-4B14-B0F3-2648FF65C27B}">
      <formula1>住宅用途</formula1>
    </dataValidation>
    <dataValidation type="list" allowBlank="1" showInputMessage="1" showErrorMessage="1" sqref="D1" xr:uid="{52B1FC34-FA49-4E28-8295-06B9E7FDA1B4}">
      <formula1>项目类型</formula1>
    </dataValidation>
    <dataValidation type="list" allowBlank="1" showInputMessage="1" showErrorMessage="1" sqref="E8 G8 I8 C8" xr:uid="{D21CCDEC-F85E-44CA-B92C-9319CB37AB74}">
      <formula1>住宅交易情况</formula1>
    </dataValidation>
    <dataValidation type="list" allowBlank="1" showInputMessage="1" showErrorMessage="1" sqref="E43 G43 I43 C43" xr:uid="{E49FC054-52AD-4427-B9BF-B98D40804FA6}">
      <formula1>内部装修维护情况</formula1>
    </dataValidation>
    <dataValidation type="list" allowBlank="1" showInputMessage="1" showErrorMessage="1" sqref="E42 G42 I42 C42" xr:uid="{093BAD60-215D-47D4-842C-3853A8C2B15C}">
      <formula1>住宅内部装修</formula1>
    </dataValidation>
    <dataValidation type="list" allowBlank="1" showInputMessage="1" showErrorMessage="1" sqref="E40 G40 I40 C40" xr:uid="{0C41724D-19CD-445E-8281-C69DFA9A51E7}">
      <formula1>住宅房型</formula1>
    </dataValidation>
    <dataValidation type="list" allowBlank="1" showInputMessage="1" showErrorMessage="1" sqref="E39 G39 I39 C39" xr:uid="{03FFDC56-AFC5-44A6-AE0B-5663552FE1A7}">
      <formula1>住宅基础设施水平</formula1>
    </dataValidation>
    <dataValidation type="list" allowBlank="1" showInputMessage="1" showErrorMessage="1" sqref="E38 G38 I38 C38" xr:uid="{5BF13DE2-62C5-454A-B990-3D836A4CC682}">
      <formula1>住宅物业管理</formula1>
    </dataValidation>
    <dataValidation type="list" allowBlank="1" showInputMessage="1" showErrorMessage="1" sqref="E36 G36 I36 C36" xr:uid="{5B4A8ED6-339C-42C7-AB2A-9876A7686946}">
      <formula1>住宅公共部分装修</formula1>
    </dataValidation>
    <dataValidation type="list" allowBlank="1" showInputMessage="1" showErrorMessage="1" sqref="E35 G35 I35 C35" xr:uid="{D2D79337-F7D9-4870-8180-3352B7C01548}">
      <formula1>住宅建筑品质</formula1>
    </dataValidation>
    <dataValidation type="list" allowBlank="1" showInputMessage="1" showErrorMessage="1" sqref="E34 G34 I34 C34" xr:uid="{3D53036F-9806-4996-A562-A01A8FA15136}">
      <formula1>住宅建筑结构</formula1>
    </dataValidation>
    <dataValidation type="list" allowBlank="1" showInputMessage="1" showErrorMessage="1" sqref="E32 G32 I32 C32" xr:uid="{698C9187-E2A4-40FF-9680-585381BBC741}">
      <formula1>住宅建筑类型</formula1>
    </dataValidation>
    <dataValidation type="list" allowBlank="1" showInputMessage="1" showErrorMessage="1" sqref="E26 G26 I26 C26" xr:uid="{B60A3AB4-DE1A-4879-BBF1-79105D62E603}">
      <formula1>住宅朝向</formula1>
    </dataValidation>
    <dataValidation type="list" allowBlank="1" showInputMessage="1" showErrorMessage="1" sqref="E25 G25 I25 C25" xr:uid="{4A633BC3-C787-4A3E-8DEC-319738C1F0CD}">
      <formula1>住宅楼层</formula1>
    </dataValidation>
    <dataValidation type="list" allowBlank="1" showInputMessage="1" showErrorMessage="1" sqref="C20 G20 E20 I20" xr:uid="{0EDB814C-3FE2-4901-9134-5103ACA5C31B}">
      <formula1>公共配套设施</formula1>
    </dataValidation>
    <dataValidation type="list" allowBlank="1" showInputMessage="1" showErrorMessage="1" sqref="E18 G18 I18 C18" xr:uid="{8BCC68C5-172A-4C57-8EB2-985CA096081A}">
      <formula1>交通便捷度</formula1>
    </dataValidation>
    <dataValidation type="list" allowBlank="1" showInputMessage="1" showErrorMessage="1" sqref="E16 G16 I16 C16" xr:uid="{668F5912-360D-4695-A830-9459B57A8CC0}">
      <formula1>居住社区成熟度</formula1>
    </dataValidation>
    <dataValidation type="list" allowBlank="1" showInputMessage="1" showErrorMessage="1" sqref="E24 G24 I24 C24" xr:uid="{D6CB2E44-D6B5-4D66-AB73-10229A563FCF}">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077D9-A00B-4492-9030-2614D73BDC5C}">
  <sheetPr>
    <tabColor rgb="FF92D050"/>
    <pageSetUpPr fitToPage="1"/>
  </sheetPr>
  <dimension ref="A1:AC153"/>
  <sheetViews>
    <sheetView view="pageBreakPreview" topLeftCell="A4" zoomScaleNormal="60" zoomScaleSheetLayoutView="100" workbookViewId="0">
      <selection activeCell="L44" sqref="L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'比较法-住宅 -60二居 '!E5:F5</f>
        <v>芳草园小区</v>
      </c>
      <c r="F5" s="3477"/>
      <c r="G5" s="3474" t="str">
        <f>'比较法-住宅 -60二居 '!G5:H5</f>
        <v>环湖小镇</v>
      </c>
      <c r="H5" s="3475"/>
      <c r="I5" s="3474" t="str">
        <f>'比较法-住宅 -60二居 '!I5:J5</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75" thickBot="1">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hidden="1">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95.25">
      <c r="A15" s="379" t="s">
        <v>1690</v>
      </c>
      <c r="B15" s="58" t="s">
        <v>1257</v>
      </c>
      <c r="C15" s="1750" t="str">
        <f>估价对象房地状况!C3</f>
        <v>估价对象周边多为民宅，无规模性小区，居住社区成熟度一般</v>
      </c>
      <c r="D15" s="380">
        <v>100</v>
      </c>
      <c r="E15" s="3239" t="s">
        <v>4013</v>
      </c>
      <c r="F15" s="380">
        <f>SUMIF(81:81,E16,82:82)-SUMIF(81:81,C16,82:82)+100</f>
        <v>103</v>
      </c>
      <c r="G15" s="3241" t="s">
        <v>4019</v>
      </c>
      <c r="H15" s="380">
        <f>SUMIF(81:81,G16,82:82)-SUMIF(81:81,C16,82:82)+100</f>
        <v>103</v>
      </c>
      <c r="I15" s="3241" t="s">
        <v>4021</v>
      </c>
      <c r="J15" s="380">
        <f>SUMIF(81:81,I16,82:82)-SUMIF(81:81,C16,82:82)+100</f>
        <v>103</v>
      </c>
      <c r="K15" s="384">
        <f>'比较法-住宅-一居'!K15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5">
      <c r="A17" s="367"/>
      <c r="B17" s="3213" t="s">
        <v>3965</v>
      </c>
      <c r="C17" s="3214" t="s">
        <v>3975</v>
      </c>
      <c r="D17" s="374">
        <v>100</v>
      </c>
      <c r="E17" s="3217" t="s">
        <v>3978</v>
      </c>
      <c r="F17" s="374">
        <v>101</v>
      </c>
      <c r="G17" s="3217" t="s">
        <v>4012</v>
      </c>
      <c r="H17" s="374">
        <v>100</v>
      </c>
      <c r="I17" s="3217" t="s">
        <v>4012</v>
      </c>
      <c r="J17" s="374">
        <v>100</v>
      </c>
      <c r="K17" s="365">
        <f>'比较法-住宅-一居'!K17</f>
        <v>1</v>
      </c>
      <c r="L17" s="2492"/>
      <c r="M17" s="2487"/>
      <c r="N17" s="2487"/>
      <c r="O17" s="2487"/>
      <c r="P17" s="3493"/>
      <c r="Q17" s="1263" t="str">
        <f t="shared" ref="Q17:Q18" si="8">B17</f>
        <v>道路通达度</v>
      </c>
      <c r="R17" s="667" t="s">
        <v>14</v>
      </c>
      <c r="S17" s="668">
        <f t="shared" ref="S17:S18" si="9">F17</f>
        <v>101</v>
      </c>
      <c r="T17" s="667" t="s">
        <v>14</v>
      </c>
      <c r="U17" s="668">
        <f t="shared" ref="U17:U18" si="10">H17</f>
        <v>100</v>
      </c>
      <c r="V17" s="667" t="s">
        <v>14</v>
      </c>
      <c r="W17" s="668">
        <f t="shared" ref="W17:W18" si="11">J17</f>
        <v>100</v>
      </c>
      <c r="X17" s="1265"/>
      <c r="Y17" s="3495"/>
      <c r="Z17" s="1264" t="str">
        <f>Q17</f>
        <v>道路通达度</v>
      </c>
      <c r="AA17" s="1264">
        <f t="shared" ref="AA17:AA18" si="12">D17/F17</f>
        <v>0.99009900990099009</v>
      </c>
      <c r="AB17" s="1264">
        <f t="shared" ref="AB17:AB18" si="13">D17/H17</f>
        <v>1</v>
      </c>
      <c r="AC17" s="1264">
        <f t="shared" ref="AC17:AC18" si="14">D17/J17</f>
        <v>1</v>
      </c>
    </row>
    <row r="18" spans="1:29" ht="27">
      <c r="A18" s="367"/>
      <c r="B18" s="3213" t="s">
        <v>3966</v>
      </c>
      <c r="C18" s="3214" t="s">
        <v>3976</v>
      </c>
      <c r="D18" s="374">
        <v>100</v>
      </c>
      <c r="E18" s="3215" t="s">
        <v>3977</v>
      </c>
      <c r="F18" s="374">
        <f>SUMIF(82:82,E18,83:83)-SUMIF(82:82,C18,83:83)+100</f>
        <v>100</v>
      </c>
      <c r="G18" s="3215" t="s">
        <v>3977</v>
      </c>
      <c r="H18" s="374">
        <f>SUMIF(82:82,G18,83:83)-SUMIF(82:82,C18,83:83)+100</f>
        <v>100</v>
      </c>
      <c r="I18" s="3215" t="s">
        <v>3977</v>
      </c>
      <c r="J18" s="374">
        <f>SUMIF(82:82,I18,83:83)-SUMIF(82:82,C18,83:83)+100</f>
        <v>100</v>
      </c>
      <c r="K18" s="365">
        <f>'比较法-住宅-一居'!K18</f>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14" t="str">
        <f>'比较法-住宅-开间'!C19</f>
        <v>周边500米内有T72路等公交线路途径并设立站点</v>
      </c>
      <c r="D19" s="389">
        <v>100</v>
      </c>
      <c r="E19" s="3217" t="s">
        <v>4023</v>
      </c>
      <c r="F19" s="389">
        <v>100</v>
      </c>
      <c r="G19" s="3238" t="s">
        <v>4022</v>
      </c>
      <c r="H19" s="394">
        <v>100</v>
      </c>
      <c r="I19" s="3238" t="s">
        <v>4010</v>
      </c>
      <c r="J19" s="394">
        <f>SUMIF(83:83,I20,84:84)-SUMIF(83:83,C20,84:84)+100</f>
        <v>100</v>
      </c>
      <c r="K19" s="365">
        <f>'比较法-住宅-一居'!K19</f>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1755" t="s">
        <v>3439</v>
      </c>
      <c r="F20" s="389"/>
      <c r="G20" s="1755" t="s">
        <v>3439</v>
      </c>
      <c r="H20" s="387"/>
      <c r="I20" s="1755" t="s">
        <v>3438</v>
      </c>
      <c r="J20" s="387"/>
      <c r="K20" s="365">
        <f>'比较法-住宅-一居'!K20</f>
        <v>0</v>
      </c>
      <c r="L20" s="2492"/>
      <c r="M20" s="2487"/>
      <c r="N20" s="2487"/>
      <c r="O20" s="2487"/>
      <c r="P20" s="3493"/>
      <c r="Q20" s="1263"/>
      <c r="R20" s="667"/>
      <c r="S20" s="668"/>
      <c r="T20" s="667"/>
      <c r="U20" s="668"/>
      <c r="V20" s="667"/>
      <c r="W20" s="668"/>
      <c r="X20" s="1265"/>
      <c r="Y20" s="3495"/>
      <c r="Z20" s="1264"/>
      <c r="AA20" s="1264">
        <v>1</v>
      </c>
      <c r="AB20" s="1264">
        <v>1</v>
      </c>
      <c r="AC20" s="1264">
        <v>1</v>
      </c>
    </row>
    <row r="21" spans="1:29" ht="203.25">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237" t="s">
        <v>4024</v>
      </c>
      <c r="F21" s="394">
        <f>SUMIF(85:85,E22,86:86)-SUMIF(85:85,C22,86:86)+100</f>
        <v>105</v>
      </c>
      <c r="G21" s="3236" t="s">
        <v>4025</v>
      </c>
      <c r="H21" s="389">
        <f>SUMIF(85:85,G22,86:86)-SUMIF(85:85,C22,86:86)+100</f>
        <v>105</v>
      </c>
      <c r="I21" s="3236" t="s">
        <v>4026</v>
      </c>
      <c r="J21" s="389">
        <f>SUMIF(85:85,I22,86:86)-SUMIF(85:85,C22,86:86)+100</f>
        <v>105</v>
      </c>
      <c r="K21" s="365">
        <f>'比较法-住宅-一居'!K21</f>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1751" t="s">
        <v>3439</v>
      </c>
      <c r="H22" s="387"/>
      <c r="I22" s="1751" t="s">
        <v>3439</v>
      </c>
      <c r="J22" s="387"/>
      <c r="K22" s="1748">
        <f>'比较法-住宅-一居'!K22</f>
        <v>0</v>
      </c>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65">
        <f>'比较法-住宅-一居'!K23</f>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48">
        <f>'比较法-住宅-一居'!K24</f>
        <v>0</v>
      </c>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
        <v>3974</v>
      </c>
      <c r="F25" s="389">
        <f>SUMIF(89:89,E27,90:90)-SUMIF(89:89,C27,90:90)+100</f>
        <v>100</v>
      </c>
      <c r="G25" s="398" t="s">
        <v>3974</v>
      </c>
      <c r="H25" s="389">
        <f>SUMIF(89:89,G27,90:90)-SUMIF(89:89,C27,90:90)+100</f>
        <v>100</v>
      </c>
      <c r="I25" s="398" t="s">
        <v>3974</v>
      </c>
      <c r="J25" s="389">
        <v>100</v>
      </c>
      <c r="K25" s="365">
        <f>'比较法-住宅-一居'!K25</f>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1">
      <c r="A26" s="367"/>
      <c r="B26" s="3212" t="s">
        <v>3969</v>
      </c>
      <c r="C26" s="3226" t="s">
        <v>4001</v>
      </c>
      <c r="D26" s="374">
        <v>100</v>
      </c>
      <c r="E26" s="3190" t="s">
        <v>4015</v>
      </c>
      <c r="F26" s="374">
        <v>101</v>
      </c>
      <c r="G26" s="3219" t="s">
        <v>4016</v>
      </c>
      <c r="H26" s="374">
        <v>100</v>
      </c>
      <c r="I26" s="3219" t="s">
        <v>4016</v>
      </c>
      <c r="J26" s="374">
        <v>100</v>
      </c>
      <c r="K26" s="365">
        <f>'比较法-住宅-一居'!K26</f>
        <v>1</v>
      </c>
      <c r="L26" s="2492"/>
      <c r="M26" s="2487"/>
      <c r="N26" s="2487"/>
      <c r="O26" s="2487"/>
      <c r="P26" s="3493"/>
      <c r="Q26" s="1263" t="str">
        <f t="shared" ref="Q26" si="18">B26</f>
        <v>自然及人文环境</v>
      </c>
      <c r="R26" s="667" t="s">
        <v>14</v>
      </c>
      <c r="S26" s="668">
        <f t="shared" ref="S26" si="19">F26</f>
        <v>101</v>
      </c>
      <c r="T26" s="667" t="s">
        <v>14</v>
      </c>
      <c r="U26" s="668">
        <f t="shared" ref="U26" si="20">H26</f>
        <v>100</v>
      </c>
      <c r="V26" s="667" t="s">
        <v>14</v>
      </c>
      <c r="W26" s="668">
        <f t="shared" ref="W26" si="21">J26</f>
        <v>100</v>
      </c>
      <c r="X26" s="1265"/>
      <c r="Y26" s="3495"/>
      <c r="Z26" s="1264" t="str">
        <f>Q26</f>
        <v>自然及人文环境</v>
      </c>
      <c r="AA26" s="1264">
        <f t="shared" ref="AA26" si="22">D26/F26</f>
        <v>0.99009900990099009</v>
      </c>
      <c r="AB26" s="1264">
        <f t="shared" ref="AB26" si="23">D26/H26</f>
        <v>1</v>
      </c>
      <c r="AC26" s="1264">
        <f t="shared" ref="AC26" si="24">D26/J26</f>
        <v>1</v>
      </c>
    </row>
    <row r="27" spans="1:29" ht="15" hidden="1">
      <c r="A27" s="367"/>
      <c r="B27" s="395"/>
      <c r="C27" s="1754" t="s">
        <v>3438</v>
      </c>
      <c r="D27" s="387"/>
      <c r="E27" s="386" t="s">
        <v>3438</v>
      </c>
      <c r="F27" s="387"/>
      <c r="G27" s="386" t="s">
        <v>3438</v>
      </c>
      <c r="H27" s="387"/>
      <c r="I27" s="386" t="s">
        <v>3439</v>
      </c>
      <c r="J27" s="387"/>
      <c r="K27" s="365">
        <f>'比较法-住宅-一居'!K27</f>
        <v>0</v>
      </c>
      <c r="L27" s="2492"/>
      <c r="M27" s="2487"/>
      <c r="N27" s="2487"/>
      <c r="O27" s="2487"/>
      <c r="P27" s="3493"/>
      <c r="Q27" s="1263"/>
      <c r="R27" s="667"/>
      <c r="S27" s="668"/>
      <c r="T27" s="667"/>
      <c r="U27" s="668"/>
      <c r="V27" s="667"/>
      <c r="W27" s="668"/>
      <c r="X27" s="1265"/>
      <c r="Y27" s="3495"/>
      <c r="Z27" s="1264"/>
      <c r="AA27" s="1264">
        <v>1</v>
      </c>
      <c r="AB27" s="1264">
        <v>1</v>
      </c>
      <c r="AC27" s="1264">
        <v>1</v>
      </c>
    </row>
    <row r="28" spans="1:29" ht="68.25" hidden="1">
      <c r="A28" s="367"/>
      <c r="B28" s="3212" t="s">
        <v>3970</v>
      </c>
      <c r="C28" s="3214" t="s">
        <v>4014</v>
      </c>
      <c r="D28" s="374">
        <v>100</v>
      </c>
      <c r="E28" s="3190" t="s">
        <v>3973</v>
      </c>
      <c r="F28" s="374">
        <f>SUMIF(90:90,E28,91:91)-SUMIF(90:90,C28,91:91)+100</f>
        <v>100</v>
      </c>
      <c r="G28" s="3190" t="s">
        <v>3973</v>
      </c>
      <c r="H28" s="374">
        <f>SUMIF(90:90,G28,91:91)-SUMIF(90:90,C28,91:91)+100</f>
        <v>100</v>
      </c>
      <c r="I28" s="3190" t="s">
        <v>3973</v>
      </c>
      <c r="J28" s="374">
        <f>SUMIF(90:90,I28,91:91)-SUMIF(90:90,C28,91:91)+100</f>
        <v>100</v>
      </c>
      <c r="K28" s="365">
        <f>'比较法-住宅-一居'!K28</f>
        <v>2</v>
      </c>
      <c r="L28" s="2492"/>
      <c r="M28" s="2487"/>
      <c r="N28" s="2487"/>
      <c r="O28" s="2487"/>
      <c r="P28" s="3493"/>
      <c r="Q28" s="1263" t="str">
        <f t="shared" ref="Q28:Q51" si="25">B28</f>
        <v>小区环境</v>
      </c>
      <c r="R28" s="667" t="s">
        <v>14</v>
      </c>
      <c r="S28" s="668">
        <f t="shared" ref="S28:S51" si="26">F28</f>
        <v>100</v>
      </c>
      <c r="T28" s="667" t="s">
        <v>14</v>
      </c>
      <c r="U28" s="668">
        <f t="shared" ref="U28:U51" si="27">H28</f>
        <v>100</v>
      </c>
      <c r="V28" s="667" t="s">
        <v>14</v>
      </c>
      <c r="W28" s="668">
        <f t="shared" ref="W28:W51" si="28">J28</f>
        <v>100</v>
      </c>
      <c r="X28" s="1265"/>
      <c r="Y28" s="3495"/>
      <c r="Z28" s="1264" t="str">
        <f>Q28</f>
        <v>小区环境</v>
      </c>
      <c r="AA28" s="1264">
        <f t="shared" ref="AA28:AA51" si="29">D28/F28</f>
        <v>1</v>
      </c>
      <c r="AB28" s="1264">
        <f t="shared" ref="AB28:AB51" si="30">D28/H28</f>
        <v>1</v>
      </c>
      <c r="AC28" s="1264">
        <f t="shared" ref="AC28:AC51"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1748"/>
      <c r="L29" s="2492"/>
      <c r="M29" s="2487"/>
      <c r="N29" s="2487"/>
      <c r="O29" s="2487"/>
      <c r="P29" s="3493"/>
      <c r="Q29" s="1263" t="str">
        <f t="shared" si="25"/>
        <v>楼层</v>
      </c>
      <c r="R29" s="667" t="s">
        <v>14</v>
      </c>
      <c r="S29" s="668">
        <f t="shared" si="26"/>
        <v>100</v>
      </c>
      <c r="T29" s="667" t="s">
        <v>14</v>
      </c>
      <c r="U29" s="668">
        <f t="shared" si="27"/>
        <v>100</v>
      </c>
      <c r="V29" s="667" t="s">
        <v>14</v>
      </c>
      <c r="W29" s="668">
        <f t="shared" si="28"/>
        <v>100</v>
      </c>
      <c r="X29" s="1265"/>
      <c r="Y29" s="3495"/>
      <c r="Z29" s="1264" t="str">
        <f>Q29</f>
        <v>楼层</v>
      </c>
      <c r="AA29" s="1264">
        <f t="shared" si="29"/>
        <v>1</v>
      </c>
      <c r="AB29" s="1264">
        <f t="shared" si="30"/>
        <v>1</v>
      </c>
      <c r="AC29" s="1264">
        <f t="shared" si="31"/>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1748"/>
      <c r="L30" s="2492"/>
      <c r="M30" s="2487"/>
      <c r="N30" s="2487"/>
      <c r="O30" s="2487"/>
      <c r="P30" s="3493"/>
      <c r="Q30" s="1263" t="str">
        <f t="shared" si="25"/>
        <v>朝向</v>
      </c>
      <c r="R30" s="667" t="s">
        <v>14</v>
      </c>
      <c r="S30" s="668">
        <f t="shared" si="26"/>
        <v>100</v>
      </c>
      <c r="T30" s="667" t="s">
        <v>14</v>
      </c>
      <c r="U30" s="668">
        <f t="shared" si="27"/>
        <v>100</v>
      </c>
      <c r="V30" s="667" t="s">
        <v>14</v>
      </c>
      <c r="W30" s="668">
        <f t="shared" si="28"/>
        <v>100</v>
      </c>
      <c r="X30" s="1265"/>
      <c r="Y30" s="3495"/>
      <c r="Z30" s="1264" t="str">
        <f>Q30</f>
        <v>朝向</v>
      </c>
      <c r="AA30" s="1264">
        <f t="shared" si="29"/>
        <v>1</v>
      </c>
      <c r="AB30" s="1264">
        <f t="shared" si="30"/>
        <v>1</v>
      </c>
      <c r="AC30" s="1264">
        <f t="shared" si="31"/>
        <v>1</v>
      </c>
    </row>
    <row r="31" spans="1:29" s="102" customFormat="1" ht="15.75" hidden="1" thickBot="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25"/>
        <v>111</v>
      </c>
      <c r="R31" s="664" t="s">
        <v>14</v>
      </c>
      <c r="S31" s="665">
        <f t="shared" si="26"/>
        <v>100</v>
      </c>
      <c r="T31" s="664" t="s">
        <v>14</v>
      </c>
      <c r="U31" s="665">
        <f t="shared" si="27"/>
        <v>100</v>
      </c>
      <c r="V31" s="664" t="s">
        <v>14</v>
      </c>
      <c r="W31" s="665">
        <f t="shared" si="28"/>
        <v>100</v>
      </c>
      <c r="X31" s="666"/>
      <c r="Y31" s="3495"/>
      <c r="Z31" s="50">
        <f>Q31</f>
        <v>111</v>
      </c>
      <c r="AA31" s="1264">
        <f t="shared" si="29"/>
        <v>1</v>
      </c>
      <c r="AB31" s="1264">
        <f t="shared" si="30"/>
        <v>1</v>
      </c>
      <c r="AC31" s="1264">
        <f t="shared" si="31"/>
        <v>1</v>
      </c>
    </row>
    <row r="32" spans="1:29" ht="15.75" hidden="1" thickBot="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25"/>
        <v>111</v>
      </c>
      <c r="R32" s="667" t="s">
        <v>14</v>
      </c>
      <c r="S32" s="668">
        <f t="shared" si="26"/>
        <v>100</v>
      </c>
      <c r="T32" s="667" t="s">
        <v>14</v>
      </c>
      <c r="U32" s="668">
        <f t="shared" si="27"/>
        <v>100</v>
      </c>
      <c r="V32" s="667" t="s">
        <v>14</v>
      </c>
      <c r="W32" s="668">
        <f t="shared" si="28"/>
        <v>100</v>
      </c>
      <c r="X32" s="1265"/>
      <c r="Y32" s="3495"/>
      <c r="Z32" s="1264">
        <f t="shared" ref="Z32:Z51" si="32">Q32</f>
        <v>111</v>
      </c>
      <c r="AA32" s="1264">
        <f t="shared" si="29"/>
        <v>1</v>
      </c>
      <c r="AB32" s="1264">
        <f t="shared" si="30"/>
        <v>1</v>
      </c>
      <c r="AC32" s="1264">
        <f t="shared" si="31"/>
        <v>1</v>
      </c>
    </row>
    <row r="33" spans="1:29" ht="15.75" hidden="1" thickBot="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25"/>
        <v>111</v>
      </c>
      <c r="R33" s="667" t="s">
        <v>14</v>
      </c>
      <c r="S33" s="668">
        <f t="shared" si="26"/>
        <v>100</v>
      </c>
      <c r="T33" s="667" t="s">
        <v>14</v>
      </c>
      <c r="U33" s="668">
        <f t="shared" si="27"/>
        <v>100</v>
      </c>
      <c r="V33" s="667" t="s">
        <v>14</v>
      </c>
      <c r="W33" s="668">
        <f t="shared" si="28"/>
        <v>100</v>
      </c>
      <c r="X33" s="1265"/>
      <c r="Y33" s="3495"/>
      <c r="Z33" s="1264">
        <f t="shared" si="32"/>
        <v>111</v>
      </c>
      <c r="AA33" s="1264">
        <f t="shared" si="29"/>
        <v>1</v>
      </c>
      <c r="AB33" s="1264">
        <f t="shared" si="30"/>
        <v>1</v>
      </c>
      <c r="AC33" s="1264">
        <f t="shared" si="31"/>
        <v>1</v>
      </c>
    </row>
    <row r="34" spans="1:29" ht="15.75" hidden="1" thickBot="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25"/>
        <v>111</v>
      </c>
      <c r="R34" s="667" t="s">
        <v>14</v>
      </c>
      <c r="S34" s="668">
        <f t="shared" si="26"/>
        <v>100</v>
      </c>
      <c r="T34" s="667" t="s">
        <v>14</v>
      </c>
      <c r="U34" s="668">
        <f t="shared" si="27"/>
        <v>100</v>
      </c>
      <c r="V34" s="667" t="s">
        <v>14</v>
      </c>
      <c r="W34" s="668">
        <f t="shared" si="28"/>
        <v>100</v>
      </c>
      <c r="X34" s="1265"/>
      <c r="Y34" s="3495"/>
      <c r="Z34" s="1264">
        <f t="shared" si="32"/>
        <v>111</v>
      </c>
      <c r="AA34" s="1264">
        <f t="shared" si="29"/>
        <v>1</v>
      </c>
      <c r="AB34" s="1264">
        <f t="shared" si="30"/>
        <v>1</v>
      </c>
      <c r="AC34" s="1264">
        <f t="shared" si="31"/>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25"/>
        <v>111</v>
      </c>
      <c r="R35" s="667" t="s">
        <v>14</v>
      </c>
      <c r="S35" s="668">
        <f t="shared" si="26"/>
        <v>100</v>
      </c>
      <c r="T35" s="667" t="s">
        <v>14</v>
      </c>
      <c r="U35" s="668">
        <f t="shared" si="27"/>
        <v>100</v>
      </c>
      <c r="V35" s="667" t="s">
        <v>14</v>
      </c>
      <c r="W35" s="668">
        <f t="shared" si="28"/>
        <v>100</v>
      </c>
      <c r="X35" s="1265"/>
      <c r="Y35" s="3495"/>
      <c r="Z35" s="1264">
        <f t="shared" si="32"/>
        <v>111</v>
      </c>
      <c r="AA35" s="1264">
        <f t="shared" si="29"/>
        <v>1</v>
      </c>
      <c r="AB35" s="1264">
        <f t="shared" si="30"/>
        <v>1</v>
      </c>
      <c r="AC35" s="1264">
        <f t="shared" si="31"/>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1748"/>
      <c r="L36" s="2492"/>
      <c r="M36" s="2487"/>
      <c r="N36" s="2487"/>
      <c r="O36" s="2487"/>
      <c r="P36" s="3496" t="s">
        <v>1696</v>
      </c>
      <c r="Q36" s="1263" t="str">
        <f t="shared" si="25"/>
        <v>建筑类型</v>
      </c>
      <c r="R36" s="667" t="s">
        <v>14</v>
      </c>
      <c r="S36" s="668">
        <f t="shared" si="26"/>
        <v>100</v>
      </c>
      <c r="T36" s="667" t="s">
        <v>14</v>
      </c>
      <c r="U36" s="668">
        <f t="shared" si="27"/>
        <v>100</v>
      </c>
      <c r="V36" s="667" t="s">
        <v>14</v>
      </c>
      <c r="W36" s="668">
        <f t="shared" si="28"/>
        <v>100</v>
      </c>
      <c r="X36" s="1265"/>
      <c r="Y36" s="3499" t="s">
        <v>1696</v>
      </c>
      <c r="Z36" s="1264" t="str">
        <f t="shared" si="32"/>
        <v>建筑类型</v>
      </c>
      <c r="AA36" s="1264">
        <f t="shared" si="29"/>
        <v>1</v>
      </c>
      <c r="AB36" s="1264">
        <f t="shared" si="30"/>
        <v>1</v>
      </c>
      <c r="AC36" s="1264">
        <f t="shared" si="31"/>
        <v>1</v>
      </c>
    </row>
    <row r="37" spans="1:29" s="408" customFormat="1" ht="15">
      <c r="A37" s="3502" t="s">
        <v>1694</v>
      </c>
      <c r="B37" s="3212" t="s">
        <v>3986</v>
      </c>
      <c r="C37" s="407">
        <f>'比较法-住宅 -60二居 '!C33</f>
        <v>60</v>
      </c>
      <c r="D37" s="119">
        <v>100</v>
      </c>
      <c r="E37" s="369">
        <f>'比较法-住宅 -60二居 '!E33</f>
        <v>66.03</v>
      </c>
      <c r="F37" s="364">
        <f>LOOKUP(E37,108:108,109:109)-LOOKUP(C37,108:108,109:109)+100</f>
        <v>100</v>
      </c>
      <c r="G37" s="368">
        <f>'比较法-住宅 -60二居 '!G33</f>
        <v>68</v>
      </c>
      <c r="H37" s="119">
        <f>LOOKUP(G37,108:108,109:109)-LOOKUP(C37,108:108,109:109)+100</f>
        <v>100</v>
      </c>
      <c r="I37" s="369">
        <f>'比较法-住宅 -60二居 '!I33</f>
        <v>60</v>
      </c>
      <c r="J37" s="119">
        <f>LOOKUP(I37,108:108,109:109)-LOOKUP(C37,108:108,109:109)+100</f>
        <v>100</v>
      </c>
      <c r="K37" s="1748"/>
      <c r="L37" s="2491"/>
      <c r="M37" s="2493"/>
      <c r="N37" s="2493"/>
      <c r="O37" s="2493"/>
      <c r="P37" s="3497"/>
      <c r="Q37" s="531" t="str">
        <f t="shared" si="25"/>
        <v>建筑面积</v>
      </c>
      <c r="R37" s="669" t="s">
        <v>14</v>
      </c>
      <c r="S37" s="670">
        <f t="shared" si="26"/>
        <v>100</v>
      </c>
      <c r="T37" s="669" t="s">
        <v>14</v>
      </c>
      <c r="U37" s="670">
        <f t="shared" si="27"/>
        <v>100</v>
      </c>
      <c r="V37" s="669" t="s">
        <v>14</v>
      </c>
      <c r="W37" s="670">
        <f t="shared" si="28"/>
        <v>100</v>
      </c>
      <c r="X37" s="671"/>
      <c r="Y37" s="3499"/>
      <c r="Z37" s="672" t="str">
        <f t="shared" si="32"/>
        <v>建筑面积</v>
      </c>
      <c r="AA37" s="1264">
        <f t="shared" si="29"/>
        <v>1</v>
      </c>
      <c r="AB37" s="1264">
        <f t="shared" si="30"/>
        <v>1</v>
      </c>
      <c r="AC37" s="1264">
        <f t="shared" si="31"/>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f>'比较法-住宅-一居'!K38</f>
        <v>0</v>
      </c>
      <c r="L38" s="2492"/>
      <c r="M38" s="2487"/>
      <c r="N38" s="2487"/>
      <c r="O38" s="2487"/>
      <c r="P38" s="3497"/>
      <c r="Q38" s="1263" t="str">
        <f t="shared" si="25"/>
        <v>建筑结构</v>
      </c>
      <c r="R38" s="667" t="s">
        <v>14</v>
      </c>
      <c r="S38" s="668">
        <f t="shared" si="26"/>
        <v>100</v>
      </c>
      <c r="T38" s="667" t="s">
        <v>14</v>
      </c>
      <c r="U38" s="668">
        <f t="shared" si="27"/>
        <v>100</v>
      </c>
      <c r="V38" s="667" t="s">
        <v>14</v>
      </c>
      <c r="W38" s="668">
        <f t="shared" si="28"/>
        <v>100</v>
      </c>
      <c r="X38" s="1265"/>
      <c r="Y38" s="3499"/>
      <c r="Z38" s="1264" t="str">
        <f t="shared" si="32"/>
        <v>建筑结构</v>
      </c>
      <c r="AA38" s="1264">
        <f t="shared" si="29"/>
        <v>1</v>
      </c>
      <c r="AB38" s="1264">
        <f t="shared" si="30"/>
        <v>1</v>
      </c>
      <c r="AC38" s="1264">
        <f t="shared" si="31"/>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f>'比较法-住宅-一居'!K39</f>
        <v>0</v>
      </c>
      <c r="L39" s="2492"/>
      <c r="M39" s="2487"/>
      <c r="N39" s="2487"/>
      <c r="O39" s="2487"/>
      <c r="P39" s="3497"/>
      <c r="Q39" s="1263" t="str">
        <f t="shared" si="25"/>
        <v>建筑品质</v>
      </c>
      <c r="R39" s="667" t="s">
        <v>14</v>
      </c>
      <c r="S39" s="668">
        <f t="shared" si="26"/>
        <v>100</v>
      </c>
      <c r="T39" s="667" t="s">
        <v>14</v>
      </c>
      <c r="U39" s="668">
        <f t="shared" si="27"/>
        <v>100</v>
      </c>
      <c r="V39" s="667" t="s">
        <v>14</v>
      </c>
      <c r="W39" s="668">
        <f t="shared" si="28"/>
        <v>100</v>
      </c>
      <c r="X39" s="1265"/>
      <c r="Y39" s="3499"/>
      <c r="Z39" s="1264" t="str">
        <f t="shared" si="32"/>
        <v>建筑品质</v>
      </c>
      <c r="AA39" s="1264">
        <f t="shared" si="29"/>
        <v>1</v>
      </c>
      <c r="AB39" s="1264">
        <f t="shared" si="30"/>
        <v>1</v>
      </c>
      <c r="AC39" s="1264">
        <f t="shared" si="31"/>
        <v>1</v>
      </c>
    </row>
    <row r="40" spans="1:29" ht="15">
      <c r="A40" s="3503"/>
      <c r="B40" s="3212" t="s">
        <v>3979</v>
      </c>
      <c r="C40" s="1760" t="s">
        <v>3805</v>
      </c>
      <c r="D40" s="374">
        <v>100</v>
      </c>
      <c r="E40" s="1760" t="s">
        <v>3805</v>
      </c>
      <c r="F40" s="400">
        <f>SUMIF(114:114,E40,115:115)-SUMIF(114:114,C40,115:115)+100</f>
        <v>100</v>
      </c>
      <c r="G40" s="1760" t="s">
        <v>3805</v>
      </c>
      <c r="H40" s="374">
        <f>SUMIF(114:114,G40,115:115)-SUMIF(114:114,C40,115:115)+100</f>
        <v>100</v>
      </c>
      <c r="I40" s="1760" t="s">
        <v>3805</v>
      </c>
      <c r="J40" s="374">
        <f>SUMIF(114:114,I40,115:115)-SUMIF(114:114,C40,115:115)+100</f>
        <v>100</v>
      </c>
      <c r="K40" s="365">
        <f>'比较法-住宅-一居'!K40</f>
        <v>1</v>
      </c>
      <c r="L40" s="2492"/>
      <c r="M40" s="2487"/>
      <c r="N40" s="2487"/>
      <c r="O40" s="2487"/>
      <c r="P40" s="3497"/>
      <c r="Q40" s="1263" t="str">
        <f t="shared" si="25"/>
        <v>公共部分装修档次</v>
      </c>
      <c r="R40" s="667" t="s">
        <v>14</v>
      </c>
      <c r="S40" s="668">
        <f t="shared" si="26"/>
        <v>100</v>
      </c>
      <c r="T40" s="667" t="s">
        <v>14</v>
      </c>
      <c r="U40" s="668">
        <f t="shared" si="27"/>
        <v>100</v>
      </c>
      <c r="V40" s="667" t="s">
        <v>14</v>
      </c>
      <c r="W40" s="668">
        <f t="shared" si="28"/>
        <v>100</v>
      </c>
      <c r="X40" s="1265"/>
      <c r="Y40" s="3499"/>
      <c r="Z40" s="1264" t="str">
        <f t="shared" si="32"/>
        <v>公共部分装修档次</v>
      </c>
      <c r="AA40" s="1264">
        <f t="shared" si="29"/>
        <v>1</v>
      </c>
      <c r="AB40" s="1264">
        <f t="shared" si="30"/>
        <v>1</v>
      </c>
      <c r="AC40" s="1264">
        <f t="shared" si="31"/>
        <v>1</v>
      </c>
    </row>
    <row r="41" spans="1:29" s="102" customFormat="1" ht="15">
      <c r="A41" s="3503"/>
      <c r="B41" s="3212" t="s">
        <v>3980</v>
      </c>
      <c r="C41" s="3218" t="s">
        <v>3981</v>
      </c>
      <c r="D41" s="119">
        <v>100</v>
      </c>
      <c r="E41" s="3218" t="s">
        <v>4017</v>
      </c>
      <c r="F41" s="364">
        <v>98</v>
      </c>
      <c r="G41" s="3218" t="s">
        <v>3982</v>
      </c>
      <c r="H41" s="119">
        <v>99</v>
      </c>
      <c r="I41" s="3218" t="s">
        <v>3982</v>
      </c>
      <c r="J41" s="119">
        <v>99</v>
      </c>
      <c r="K41" s="365">
        <f>'比较法-住宅-一居'!K41</f>
        <v>1</v>
      </c>
      <c r="L41" s="2488"/>
      <c r="M41" s="2439"/>
      <c r="N41" s="2439"/>
      <c r="O41" s="2439"/>
      <c r="P41" s="3497"/>
      <c r="Q41" s="530" t="str">
        <f t="shared" si="25"/>
        <v>公共部分装修成新</v>
      </c>
      <c r="R41" s="664" t="s">
        <v>14</v>
      </c>
      <c r="S41" s="665">
        <f t="shared" si="26"/>
        <v>98</v>
      </c>
      <c r="T41" s="664" t="s">
        <v>14</v>
      </c>
      <c r="U41" s="665">
        <f t="shared" si="27"/>
        <v>99</v>
      </c>
      <c r="V41" s="664" t="s">
        <v>14</v>
      </c>
      <c r="W41" s="665">
        <f t="shared" si="28"/>
        <v>99</v>
      </c>
      <c r="X41" s="666"/>
      <c r="Y41" s="3499"/>
      <c r="Z41" s="50" t="str">
        <f t="shared" si="32"/>
        <v>公共部分装修成新</v>
      </c>
      <c r="AA41" s="50">
        <f t="shared" si="29"/>
        <v>1.0204081632653061</v>
      </c>
      <c r="AB41" s="50">
        <f t="shared" si="30"/>
        <v>1.0101010101010102</v>
      </c>
      <c r="AC41" s="50">
        <f t="shared" si="31"/>
        <v>1.0101010101010102</v>
      </c>
    </row>
    <row r="42" spans="1:29" s="102" customFormat="1" ht="15" hidden="1">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f>'比较法-住宅-一居'!K42</f>
        <v>1</v>
      </c>
      <c r="L42" s="2488"/>
      <c r="M42" s="2439"/>
      <c r="N42" s="2439"/>
      <c r="O42" s="2439"/>
      <c r="P42" s="3497"/>
      <c r="Q42" s="530" t="str">
        <f t="shared" si="25"/>
        <v>成新度</v>
      </c>
      <c r="R42" s="664" t="s">
        <v>14</v>
      </c>
      <c r="S42" s="665">
        <f t="shared" si="26"/>
        <v>100</v>
      </c>
      <c r="T42" s="664" t="s">
        <v>14</v>
      </c>
      <c r="U42" s="665">
        <f t="shared" si="27"/>
        <v>100</v>
      </c>
      <c r="V42" s="664" t="s">
        <v>14</v>
      </c>
      <c r="W42" s="665">
        <f t="shared" si="28"/>
        <v>100</v>
      </c>
      <c r="X42" s="666"/>
      <c r="Y42" s="3499"/>
      <c r="Z42" s="50" t="str">
        <f t="shared" si="32"/>
        <v>成新度</v>
      </c>
      <c r="AA42" s="50">
        <f t="shared" si="29"/>
        <v>1</v>
      </c>
      <c r="AB42" s="50">
        <f t="shared" si="30"/>
        <v>1</v>
      </c>
      <c r="AC42" s="50">
        <f t="shared" si="31"/>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f>'比较法-住宅-一居'!K43</f>
        <v>0</v>
      </c>
      <c r="L43" s="2492"/>
      <c r="M43" s="2487"/>
      <c r="N43" s="2487"/>
      <c r="O43" s="2487"/>
      <c r="P43" s="3497" t="s">
        <v>1696</v>
      </c>
      <c r="Q43" s="1263" t="str">
        <f t="shared" si="25"/>
        <v>物业管理</v>
      </c>
      <c r="R43" s="667" t="s">
        <v>14</v>
      </c>
      <c r="S43" s="668">
        <f t="shared" si="26"/>
        <v>100</v>
      </c>
      <c r="T43" s="667" t="s">
        <v>14</v>
      </c>
      <c r="U43" s="668">
        <f t="shared" si="27"/>
        <v>100</v>
      </c>
      <c r="V43" s="667" t="s">
        <v>14</v>
      </c>
      <c r="W43" s="668">
        <f t="shared" si="28"/>
        <v>100</v>
      </c>
      <c r="X43" s="1265"/>
      <c r="Y43" s="3499" t="s">
        <v>1696</v>
      </c>
      <c r="Z43" s="1264" t="str">
        <f t="shared" si="32"/>
        <v>物业管理</v>
      </c>
      <c r="AA43" s="1264">
        <f t="shared" si="29"/>
        <v>1</v>
      </c>
      <c r="AB43" s="1264">
        <f t="shared" si="30"/>
        <v>1</v>
      </c>
      <c r="AC43" s="1264">
        <f t="shared" si="31"/>
        <v>1</v>
      </c>
    </row>
    <row r="44" spans="1:29" ht="15">
      <c r="A44" s="3503"/>
      <c r="B44" s="364" t="s">
        <v>1703</v>
      </c>
      <c r="C44" s="1760" t="s">
        <v>3829</v>
      </c>
      <c r="D44" s="374">
        <v>100</v>
      </c>
      <c r="E44" s="1761" t="s">
        <v>3829</v>
      </c>
      <c r="F44" s="400">
        <f>SUMIF(121:121,E44,122:122)-SUMIF(121:121,C44,122:122)+100</f>
        <v>100</v>
      </c>
      <c r="G44" s="1761" t="s">
        <v>3829</v>
      </c>
      <c r="H44" s="374">
        <f>SUMIF(121:121,G44,122:122)-SUMIF(121:121,C44,122:122)+100</f>
        <v>100</v>
      </c>
      <c r="I44" s="1761" t="s">
        <v>3829</v>
      </c>
      <c r="J44" s="374">
        <f>SUMIF(121:121,I44,122:122)-SUMIF(121:121,C44,122:122)+100</f>
        <v>100</v>
      </c>
      <c r="K44" s="365">
        <f>'比较法-住宅-一居'!K44</f>
        <v>2</v>
      </c>
      <c r="L44" s="2492"/>
      <c r="M44" s="2487"/>
      <c r="N44" s="2487"/>
      <c r="O44" s="2487"/>
      <c r="P44" s="3497"/>
      <c r="Q44" s="1263" t="str">
        <f t="shared" si="25"/>
        <v>市政基础设施</v>
      </c>
      <c r="R44" s="667" t="s">
        <v>14</v>
      </c>
      <c r="S44" s="668">
        <f t="shared" si="26"/>
        <v>100</v>
      </c>
      <c r="T44" s="667" t="s">
        <v>14</v>
      </c>
      <c r="U44" s="668">
        <f t="shared" si="27"/>
        <v>100</v>
      </c>
      <c r="V44" s="667" t="s">
        <v>14</v>
      </c>
      <c r="W44" s="668">
        <f t="shared" si="28"/>
        <v>100</v>
      </c>
      <c r="X44" s="1265"/>
      <c r="Y44" s="3499"/>
      <c r="Z44" s="1264" t="str">
        <f t="shared" si="32"/>
        <v>市政基础设施</v>
      </c>
      <c r="AA44" s="1264">
        <f t="shared" si="29"/>
        <v>1</v>
      </c>
      <c r="AB44" s="1264">
        <f t="shared" si="30"/>
        <v>1</v>
      </c>
      <c r="AC44" s="1264">
        <f t="shared" si="31"/>
        <v>1</v>
      </c>
    </row>
    <row r="45" spans="1:29" ht="15">
      <c r="A45" s="3503"/>
      <c r="B45" s="3212" t="s">
        <v>3985</v>
      </c>
      <c r="C45" s="3216" t="s">
        <v>3992</v>
      </c>
      <c r="D45" s="374">
        <v>100</v>
      </c>
      <c r="E45" s="3216" t="s">
        <v>3992</v>
      </c>
      <c r="F45" s="400">
        <f>SUMIF(123:123,E45,124:124)-SUMIF(123:123,C45,124:124)+100</f>
        <v>100</v>
      </c>
      <c r="G45" s="3216" t="s">
        <v>3992</v>
      </c>
      <c r="H45" s="374">
        <f>SUMIF(123:123,G45,124:124)-SUMIF(123:123,C45,124:124)+100</f>
        <v>100</v>
      </c>
      <c r="I45" s="3216" t="s">
        <v>3992</v>
      </c>
      <c r="J45" s="374">
        <f>SUMIF(123:123,I45,124:124)-SUMIF(123:123,C45,124:124)+100</f>
        <v>100</v>
      </c>
      <c r="K45" s="365">
        <f>'比较法-住宅-一居'!K45</f>
        <v>1</v>
      </c>
      <c r="L45" s="2492"/>
      <c r="M45" s="2487"/>
      <c r="N45" s="2487"/>
      <c r="O45" s="2487"/>
      <c r="P45" s="3497"/>
      <c r="Q45" s="1263" t="str">
        <f t="shared" si="25"/>
        <v>户型</v>
      </c>
      <c r="R45" s="667" t="s">
        <v>14</v>
      </c>
      <c r="S45" s="668">
        <f t="shared" si="26"/>
        <v>100</v>
      </c>
      <c r="T45" s="667" t="s">
        <v>14</v>
      </c>
      <c r="U45" s="668">
        <f t="shared" si="27"/>
        <v>100</v>
      </c>
      <c r="V45" s="667" t="s">
        <v>14</v>
      </c>
      <c r="W45" s="668">
        <f t="shared" si="28"/>
        <v>100</v>
      </c>
      <c r="X45" s="1265"/>
      <c r="Y45" s="3499"/>
      <c r="Z45" s="1264" t="str">
        <f t="shared" si="32"/>
        <v>户型</v>
      </c>
      <c r="AA45" s="1264">
        <f t="shared" si="29"/>
        <v>1</v>
      </c>
      <c r="AB45" s="1264">
        <f t="shared" si="30"/>
        <v>1</v>
      </c>
      <c r="AC45" s="1264">
        <f t="shared" si="31"/>
        <v>1</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365">
        <f>'比较法-住宅-一居'!K46</f>
        <v>1</v>
      </c>
      <c r="L46" s="2491"/>
      <c r="M46" s="2493">
        <f>1-(2024-E55)/60</f>
        <v>0.6</v>
      </c>
      <c r="N46" s="2493"/>
      <c r="O46" s="2493"/>
      <c r="P46" s="3497"/>
      <c r="Q46" s="531" t="str">
        <f t="shared" si="25"/>
        <v>设施设备</v>
      </c>
      <c r="R46" s="669" t="s">
        <v>14</v>
      </c>
      <c r="S46" s="670">
        <f t="shared" si="26"/>
        <v>100</v>
      </c>
      <c r="T46" s="669" t="s">
        <v>14</v>
      </c>
      <c r="U46" s="670">
        <f t="shared" si="27"/>
        <v>100</v>
      </c>
      <c r="V46" s="669" t="s">
        <v>14</v>
      </c>
      <c r="W46" s="670">
        <f t="shared" si="28"/>
        <v>100</v>
      </c>
      <c r="X46" s="671"/>
      <c r="Y46" s="3499"/>
      <c r="Z46" s="672" t="str">
        <f t="shared" si="32"/>
        <v>设施设备</v>
      </c>
      <c r="AA46" s="1264">
        <f t="shared" si="29"/>
        <v>1</v>
      </c>
      <c r="AB46" s="1264">
        <f t="shared" si="30"/>
        <v>1</v>
      </c>
      <c r="AC46" s="1264">
        <f t="shared" si="31"/>
        <v>1</v>
      </c>
    </row>
    <row r="47" spans="1:29" ht="15">
      <c r="A47" s="3503"/>
      <c r="B47" s="364" t="s">
        <v>1706</v>
      </c>
      <c r="C47" s="1760" t="s">
        <v>3442</v>
      </c>
      <c r="D47" s="374">
        <v>100</v>
      </c>
      <c r="E47" s="1761" t="s">
        <v>3805</v>
      </c>
      <c r="F47" s="400">
        <f>SUMIF(127:127,E47,128:128)-SUMIF(127:127,C47,128:128)+100</f>
        <v>102</v>
      </c>
      <c r="G47" s="3227" t="s">
        <v>4018</v>
      </c>
      <c r="H47" s="374">
        <v>98</v>
      </c>
      <c r="I47" s="1761" t="s">
        <v>3442</v>
      </c>
      <c r="J47" s="374">
        <f>SUMIF(127:127,I47,128:128)-SUMIF(127:127,C47,128:128)+100</f>
        <v>100</v>
      </c>
      <c r="K47" s="365">
        <f>'比较法-住宅-一居'!K47</f>
        <v>2</v>
      </c>
      <c r="L47" s="2492"/>
      <c r="M47" s="2493">
        <f>1-(2024-2014)/60</f>
        <v>0.83333333333333337</v>
      </c>
      <c r="N47" s="2487"/>
      <c r="O47" s="2487"/>
      <c r="P47" s="3497"/>
      <c r="Q47" s="1263" t="str">
        <f t="shared" si="25"/>
        <v>内部装修</v>
      </c>
      <c r="R47" s="667" t="s">
        <v>14</v>
      </c>
      <c r="S47" s="668">
        <f t="shared" si="26"/>
        <v>102</v>
      </c>
      <c r="T47" s="667" t="s">
        <v>14</v>
      </c>
      <c r="U47" s="668">
        <f t="shared" si="27"/>
        <v>98</v>
      </c>
      <c r="V47" s="667" t="s">
        <v>14</v>
      </c>
      <c r="W47" s="668">
        <f t="shared" si="28"/>
        <v>100</v>
      </c>
      <c r="X47" s="1265"/>
      <c r="Y47" s="3499"/>
      <c r="Z47" s="1264" t="str">
        <f t="shared" si="32"/>
        <v>内部装修</v>
      </c>
      <c r="AA47" s="1264">
        <f t="shared" si="29"/>
        <v>0.98039215686274506</v>
      </c>
      <c r="AB47" s="1264">
        <f t="shared" si="30"/>
        <v>1.0204081632653061</v>
      </c>
      <c r="AC47" s="1264">
        <f t="shared" si="31"/>
        <v>1</v>
      </c>
    </row>
    <row r="48" spans="1:29" ht="15">
      <c r="A48" s="3503"/>
      <c r="B48" s="3212" t="s">
        <v>3983</v>
      </c>
      <c r="C48" s="3218" t="s">
        <v>3981</v>
      </c>
      <c r="D48" s="374">
        <v>100</v>
      </c>
      <c r="E48" s="3218" t="s">
        <v>3981</v>
      </c>
      <c r="F48" s="400">
        <v>100</v>
      </c>
      <c r="G48" s="3218" t="s">
        <v>3982</v>
      </c>
      <c r="H48" s="374">
        <v>99</v>
      </c>
      <c r="I48" s="3218" t="s">
        <v>3982</v>
      </c>
      <c r="J48" s="374">
        <v>99</v>
      </c>
      <c r="K48" s="365">
        <f>'比较法-住宅-一居'!K48</f>
        <v>1</v>
      </c>
      <c r="L48" s="2492"/>
      <c r="M48" s="2493">
        <f>1-(2024-I55)/60</f>
        <v>0.85</v>
      </c>
      <c r="N48" s="2487"/>
      <c r="O48" s="2487"/>
      <c r="P48" s="3497"/>
      <c r="Q48" s="1263" t="str">
        <f t="shared" si="25"/>
        <v>内部装修成新</v>
      </c>
      <c r="R48" s="667" t="s">
        <v>14</v>
      </c>
      <c r="S48" s="668">
        <f t="shared" si="26"/>
        <v>100</v>
      </c>
      <c r="T48" s="667" t="s">
        <v>14</v>
      </c>
      <c r="U48" s="668">
        <f t="shared" si="27"/>
        <v>99</v>
      </c>
      <c r="V48" s="667" t="s">
        <v>14</v>
      </c>
      <c r="W48" s="668">
        <f t="shared" si="28"/>
        <v>99</v>
      </c>
      <c r="X48" s="1265"/>
      <c r="Y48" s="3499"/>
      <c r="Z48" s="1264" t="str">
        <f t="shared" si="32"/>
        <v>内部装修成新</v>
      </c>
      <c r="AA48" s="1264">
        <f t="shared" si="29"/>
        <v>1</v>
      </c>
      <c r="AB48" s="1264">
        <f t="shared" si="30"/>
        <v>1.0101010101010102</v>
      </c>
      <c r="AC48" s="1264">
        <f t="shared" si="31"/>
        <v>1.0101010101010102</v>
      </c>
    </row>
    <row r="49" spans="1:29" s="102" customFormat="1" ht="15">
      <c r="A49" s="3503"/>
      <c r="B49" s="3189" t="s">
        <v>3843</v>
      </c>
      <c r="C49" s="3190" t="s">
        <v>3844</v>
      </c>
      <c r="D49" s="119">
        <v>100</v>
      </c>
      <c r="E49" s="3190" t="s">
        <v>3845</v>
      </c>
      <c r="F49" s="364">
        <f>SUMIF(131:131,E49,132:132)-SUMIF(131:131,C49,132:132)+100</f>
        <v>105</v>
      </c>
      <c r="G49" s="3190" t="s">
        <v>3845</v>
      </c>
      <c r="H49" s="119">
        <f>SUMIF(131:131,G49,132:132)-SUMIF(131:131,C49,132:132)+100</f>
        <v>105</v>
      </c>
      <c r="I49" s="3190" t="s">
        <v>3845</v>
      </c>
      <c r="J49" s="119">
        <f>SUMIF(131:131,I49,132:132)-SUMIF(131:131,C49,132:132)+100</f>
        <v>105</v>
      </c>
      <c r="K49" s="1748"/>
      <c r="L49" s="2488"/>
      <c r="M49" s="2493"/>
      <c r="N49" s="2439"/>
      <c r="O49" s="2439"/>
      <c r="P49" s="3497"/>
      <c r="Q49" s="530" t="str">
        <f t="shared" si="25"/>
        <v>家具家电</v>
      </c>
      <c r="R49" s="664" t="s">
        <v>14</v>
      </c>
      <c r="S49" s="665">
        <f t="shared" si="26"/>
        <v>105</v>
      </c>
      <c r="T49" s="664" t="s">
        <v>14</v>
      </c>
      <c r="U49" s="665">
        <f t="shared" si="27"/>
        <v>105</v>
      </c>
      <c r="V49" s="664" t="s">
        <v>14</v>
      </c>
      <c r="W49" s="665">
        <f t="shared" si="28"/>
        <v>105</v>
      </c>
      <c r="X49" s="666"/>
      <c r="Y49" s="3499"/>
      <c r="Z49" s="50" t="str">
        <f t="shared" si="32"/>
        <v>家具家电</v>
      </c>
      <c r="AA49" s="50">
        <f t="shared" si="29"/>
        <v>0.95238095238095233</v>
      </c>
      <c r="AB49" s="50">
        <f t="shared" si="30"/>
        <v>0.95238095238095233</v>
      </c>
      <c r="AC49" s="50">
        <f t="shared" si="31"/>
        <v>0.95238095238095233</v>
      </c>
    </row>
    <row r="50" spans="1:29" ht="15">
      <c r="A50" s="3503"/>
      <c r="B50" s="3189" t="s">
        <v>3987</v>
      </c>
      <c r="C50" s="3219" t="s">
        <v>3988</v>
      </c>
      <c r="D50" s="374">
        <v>100</v>
      </c>
      <c r="E50" s="3219" t="s">
        <v>3989</v>
      </c>
      <c r="F50" s="400">
        <v>99</v>
      </c>
      <c r="G50" s="3219" t="s">
        <v>3989</v>
      </c>
      <c r="H50" s="374">
        <v>99</v>
      </c>
      <c r="I50" s="3219" t="s">
        <v>3989</v>
      </c>
      <c r="J50" s="374">
        <v>99</v>
      </c>
      <c r="K50" s="1748"/>
      <c r="L50" s="2492"/>
      <c r="M50" s="2493"/>
      <c r="N50" s="2487"/>
      <c r="O50" s="2487"/>
      <c r="P50" s="3497"/>
      <c r="Q50" s="1263" t="str">
        <f t="shared" si="25"/>
        <v>服务及管理水平</v>
      </c>
      <c r="R50" s="667" t="s">
        <v>14</v>
      </c>
      <c r="S50" s="668">
        <f t="shared" si="26"/>
        <v>99</v>
      </c>
      <c r="T50" s="667" t="s">
        <v>14</v>
      </c>
      <c r="U50" s="668">
        <f t="shared" si="27"/>
        <v>99</v>
      </c>
      <c r="V50" s="667" t="s">
        <v>14</v>
      </c>
      <c r="W50" s="668">
        <f t="shared" si="28"/>
        <v>99</v>
      </c>
      <c r="X50" s="1265"/>
      <c r="Y50" s="3499"/>
      <c r="Z50" s="1264" t="str">
        <f t="shared" si="32"/>
        <v>服务及管理水平</v>
      </c>
      <c r="AA50" s="1264">
        <f t="shared" si="29"/>
        <v>1.0101010101010102</v>
      </c>
      <c r="AB50" s="1264">
        <f t="shared" si="30"/>
        <v>1.0101010101010102</v>
      </c>
      <c r="AC50" s="1264">
        <f t="shared" si="31"/>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25"/>
        <v>水电气非执行标准</v>
      </c>
      <c r="R51" s="667" t="s">
        <v>14</v>
      </c>
      <c r="S51" s="668">
        <f t="shared" si="26"/>
        <v>100</v>
      </c>
      <c r="T51" s="667" t="s">
        <v>14</v>
      </c>
      <c r="U51" s="668">
        <f t="shared" si="27"/>
        <v>100</v>
      </c>
      <c r="V51" s="667" t="s">
        <v>14</v>
      </c>
      <c r="W51" s="668">
        <f t="shared" si="28"/>
        <v>100</v>
      </c>
      <c r="X51" s="1265"/>
      <c r="Y51" s="3500"/>
      <c r="Z51" s="1264" t="str">
        <f t="shared" si="32"/>
        <v>水电气非执行标准</v>
      </c>
      <c r="AA51" s="1264">
        <f t="shared" si="29"/>
        <v>1</v>
      </c>
      <c r="AB51" s="1264">
        <f t="shared" si="30"/>
        <v>1</v>
      </c>
      <c r="AC51" s="1264">
        <f t="shared" si="31"/>
        <v>1</v>
      </c>
    </row>
    <row r="52" spans="1:29" ht="15">
      <c r="A52" s="416" t="s">
        <v>1708</v>
      </c>
      <c r="B52" s="417"/>
      <c r="C52" s="1081" t="s">
        <v>0</v>
      </c>
      <c r="D52" s="418"/>
      <c r="E52" s="419">
        <f>'比较法-住宅 -60二居 '!E47</f>
        <v>40.130000000000003</v>
      </c>
      <c r="F52" s="420"/>
      <c r="G52" s="421">
        <f>'比较法-住宅 -60二居 '!G47</f>
        <v>32.35</v>
      </c>
      <c r="H52" s="422"/>
      <c r="I52" s="419">
        <f>'比较法-住宅 -60二居 '!I47</f>
        <v>33.33</v>
      </c>
      <c r="J52" s="422"/>
      <c r="K52" s="1767"/>
      <c r="L52" s="2494"/>
      <c r="M52" s="2487"/>
      <c r="N52" s="2487"/>
      <c r="O52" s="2487"/>
      <c r="P52" s="3501" t="str">
        <f>A52</f>
        <v>成交单价（元/平方米）</v>
      </c>
      <c r="Q52" s="3501"/>
      <c r="R52" s="3484">
        <f>E52</f>
        <v>40.130000000000003</v>
      </c>
      <c r="S52" s="3484"/>
      <c r="T52" s="3484">
        <f>G52</f>
        <v>32.35</v>
      </c>
      <c r="U52" s="3484"/>
      <c r="V52" s="3484">
        <f>I52</f>
        <v>33.33</v>
      </c>
      <c r="W52" s="3484"/>
      <c r="X52" s="385"/>
      <c r="Y52" s="673"/>
      <c r="Z52" s="385"/>
      <c r="AA52" s="385"/>
      <c r="AB52" s="385"/>
      <c r="AC52" s="385"/>
    </row>
    <row r="53" spans="1:29" ht="15.75" thickBot="1">
      <c r="A53" s="423" t="s">
        <v>1709</v>
      </c>
      <c r="B53" s="424"/>
      <c r="C53" s="1082">
        <f>R54</f>
        <v>31.7</v>
      </c>
      <c r="D53" s="2141" t="s">
        <v>2138</v>
      </c>
      <c r="E53" s="1083">
        <f>R53</f>
        <v>35</v>
      </c>
      <c r="F53" s="2142"/>
      <c r="G53" s="1082">
        <f>T53</f>
        <v>30</v>
      </c>
      <c r="H53" s="2142"/>
      <c r="I53" s="1083">
        <f>V53</f>
        <v>30.2</v>
      </c>
      <c r="J53" s="2142"/>
      <c r="K53" s="2143">
        <f>F53+H53+J53</f>
        <v>0</v>
      </c>
      <c r="L53" s="2494"/>
      <c r="M53" s="2487"/>
      <c r="N53" s="2487"/>
      <c r="O53" s="2487"/>
      <c r="P53" s="3501" t="str">
        <f>A53</f>
        <v>比较价值（元/平方米）</v>
      </c>
      <c r="Q53" s="3501"/>
      <c r="R53" s="3484">
        <f>IF(F1="售价",ROUND(PRODUCT(R52,AA7:AA51),0),ROUND(PRODUCT(R52,AA7:AA51),1))</f>
        <v>35</v>
      </c>
      <c r="S53" s="3484"/>
      <c r="T53" s="3484">
        <f>IF(F1="售价",ROUND(PRODUCT(T52,AB7:AB51),0),ROUND(PRODUCT(T52,AB7:AB51),1))</f>
        <v>30</v>
      </c>
      <c r="U53" s="3484"/>
      <c r="V53" s="3484">
        <f>IF(F1="售价",ROUND(PRODUCT(V52,AC7:AC51),0),ROUND(PRODUCT(V52,AC7:AC51),1))</f>
        <v>30.2</v>
      </c>
      <c r="W53" s="3484"/>
      <c r="X53" s="385"/>
      <c r="Y53" s="385"/>
      <c r="Z53" s="385"/>
      <c r="AA53" s="385"/>
      <c r="AB53" s="385"/>
      <c r="AC53" s="385"/>
    </row>
    <row r="54" spans="1:29" ht="15.75" thickBot="1">
      <c r="A54" s="427" t="s">
        <v>1710</v>
      </c>
      <c r="B54" s="428"/>
      <c r="C54" s="1084">
        <f>R54</f>
        <v>31.7</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31.7</v>
      </c>
      <c r="S54" s="3491"/>
      <c r="T54" s="3491"/>
      <c r="U54" s="3491"/>
      <c r="V54" s="3491"/>
      <c r="W54" s="3491"/>
      <c r="X54" s="385"/>
      <c r="Y54" s="385"/>
      <c r="Z54" s="385"/>
      <c r="AA54" s="385"/>
      <c r="AB54" s="385"/>
      <c r="AC54" s="385"/>
    </row>
    <row r="55" spans="1:29">
      <c r="A55" s="2487"/>
      <c r="B55" s="2487"/>
      <c r="C55" s="2487"/>
      <c r="D55" s="2487"/>
      <c r="E55" s="2487">
        <f>'比较法-住宅 -60二居 '!E50</f>
        <v>2000</v>
      </c>
      <c r="F55" s="2487"/>
      <c r="G55" s="2498">
        <f>'比较法-住宅 -60二居 '!G50</f>
        <v>2007</v>
      </c>
      <c r="H55" s="2487"/>
      <c r="I55" s="2487">
        <f>'比较法-住宅 -60二居 '!I50</f>
        <v>2015</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0.14657142857142857</v>
      </c>
      <c r="F57" s="435" t="str">
        <f>IF(OR(E57&gt;=0.3,E57&lt;=-0.3),"超过30%","")</f>
        <v/>
      </c>
      <c r="G57" s="434">
        <f>IF(G52&lt;G53,G53/G52-1,G52/G53-1)</f>
        <v>7.8333333333333366E-2</v>
      </c>
      <c r="H57" s="435" t="str">
        <f>IF(OR(G57&gt;=0.3,G57&lt;=-0.3),"超过30%","")</f>
        <v/>
      </c>
      <c r="I57" s="434">
        <f>IF(I52&lt;I53,I53/I52-1,I52/I53-1)</f>
        <v>0.10364238410596016</v>
      </c>
      <c r="J57" s="435" t="str">
        <f>IF(OR(I57&gt;=0.3,I57&lt;=-0.3),"超过30%","")</f>
        <v/>
      </c>
      <c r="K57" s="2499"/>
      <c r="L57" s="2495"/>
      <c r="M57" s="2487"/>
      <c r="N57" s="2487"/>
      <c r="O57" s="2487"/>
    </row>
    <row r="58" spans="1:29" ht="13.5" customHeight="1">
      <c r="A58" s="2487"/>
      <c r="B58" s="2487"/>
      <c r="C58" s="432" t="s">
        <v>1712</v>
      </c>
      <c r="D58" s="436"/>
      <c r="E58" s="434">
        <f>IF(E53&lt;G53,G53/E53-1,E53/G53-1)</f>
        <v>0.16666666666666674</v>
      </c>
      <c r="F58" s="435" t="str">
        <f>IF(OR(E58&gt;=0.2,E58&lt;=-0.2),"超过20%","")</f>
        <v/>
      </c>
      <c r="G58" s="434">
        <f>IF(G53&lt;I53,I53/G53-1,G53/I53-1)</f>
        <v>6.6666666666665986E-3</v>
      </c>
      <c r="H58" s="435" t="str">
        <f>IF(OR(G58&gt;=0.2,G58&lt;=-0.2),"超过20%","")</f>
        <v/>
      </c>
      <c r="I58" s="434">
        <f>IF(I53&lt;E53,E53/I53-1,I53/E53-1)</f>
        <v>0.1589403973509933</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0.24049459041731058</v>
      </c>
      <c r="F59" s="435" t="str">
        <f>IF(OR(E59&gt;=0.3,E59&lt;=-0.3),"超过30%","")</f>
        <v/>
      </c>
      <c r="G59" s="434">
        <f>IF(G52&lt;I52,I52/G52-1,G52/I52-1)</f>
        <v>3.0293663060278142E-2</v>
      </c>
      <c r="H59" s="435" t="str">
        <f>IF(OR(G59&gt;=0.3,G59&lt;=-0.3),"超过30%","")</f>
        <v/>
      </c>
      <c r="I59" s="434">
        <f>IF(I52&lt;E52,E52/I52-1,I52/E52-1)</f>
        <v>0.20402040204020411</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33">EDATE(E63,-1)</f>
        <v>45536</v>
      </c>
      <c r="G63" s="1104">
        <f t="shared" si="33"/>
        <v>45505</v>
      </c>
      <c r="H63" s="1104">
        <f t="shared" si="33"/>
        <v>45474</v>
      </c>
      <c r="I63" s="1104">
        <f t="shared" si="33"/>
        <v>45444</v>
      </c>
      <c r="J63" s="1104">
        <f t="shared" si="33"/>
        <v>45413</v>
      </c>
      <c r="K63" s="1104">
        <f t="shared" si="33"/>
        <v>45383</v>
      </c>
      <c r="L63" s="1104">
        <f t="shared" si="33"/>
        <v>45352</v>
      </c>
      <c r="M63" s="1104">
        <f t="shared" si="33"/>
        <v>45323</v>
      </c>
      <c r="N63" s="1104">
        <f t="shared" si="33"/>
        <v>45292</v>
      </c>
      <c r="O63" s="1104">
        <f t="shared" si="33"/>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34">D73&amp;"（含）"&amp;"-"&amp;E73</f>
        <v>1（含）-2</v>
      </c>
      <c r="E72" s="478" t="str">
        <f t="shared" si="34"/>
        <v>2（含）-</v>
      </c>
      <c r="F72" s="478" t="str">
        <f t="shared" si="34"/>
        <v>（含）-</v>
      </c>
      <c r="G72" s="478" t="str">
        <f t="shared" si="34"/>
        <v>（含）-</v>
      </c>
      <c r="H72" s="478" t="str">
        <f t="shared" si="34"/>
        <v>（含）-</v>
      </c>
      <c r="I72" s="478" t="str">
        <f t="shared" si="34"/>
        <v>（含）-</v>
      </c>
      <c r="J72" s="478" t="str">
        <f t="shared" si="34"/>
        <v>（含）-</v>
      </c>
      <c r="K72" s="478" t="str">
        <f>K73&amp;"（含）"&amp;"-"&amp;L73</f>
        <v>（含）-</v>
      </c>
      <c r="L72" s="478" t="str">
        <f t="shared" si="34"/>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35">C74-$K11</f>
        <v>100</v>
      </c>
      <c r="E74" s="475">
        <f t="shared" si="35"/>
        <v>100</v>
      </c>
      <c r="F74" s="475">
        <f t="shared" si="35"/>
        <v>100</v>
      </c>
      <c r="G74" s="475">
        <f t="shared" si="35"/>
        <v>100</v>
      </c>
      <c r="H74" s="475">
        <f t="shared" si="35"/>
        <v>100</v>
      </c>
      <c r="I74" s="475">
        <f t="shared" si="35"/>
        <v>100</v>
      </c>
      <c r="J74" s="475">
        <f t="shared" si="35"/>
        <v>100</v>
      </c>
      <c r="K74" s="475">
        <f t="shared" si="35"/>
        <v>100</v>
      </c>
      <c r="L74" s="475">
        <f t="shared" si="35"/>
        <v>100</v>
      </c>
      <c r="M74" s="476">
        <f t="shared" si="35"/>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36">D88-$K23</f>
        <v>96</v>
      </c>
      <c r="F88" s="581">
        <f t="shared" si="36"/>
        <v>94</v>
      </c>
      <c r="G88" s="581">
        <f t="shared" si="36"/>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37">$C$92-($C$91-D91)*$K$29</f>
        <v>100</v>
      </c>
      <c r="E92" s="475">
        <f t="shared" si="37"/>
        <v>100</v>
      </c>
      <c r="F92" s="475">
        <f t="shared" si="37"/>
        <v>100</v>
      </c>
      <c r="G92" s="475">
        <f t="shared" si="37"/>
        <v>100</v>
      </c>
      <c r="H92" s="475">
        <f t="shared" si="37"/>
        <v>100</v>
      </c>
      <c r="I92" s="475">
        <f t="shared" si="37"/>
        <v>100</v>
      </c>
      <c r="J92" s="475">
        <f t="shared" si="37"/>
        <v>100</v>
      </c>
      <c r="K92" s="475">
        <f t="shared" si="37"/>
        <v>100</v>
      </c>
      <c r="L92" s="475">
        <f t="shared" si="37"/>
        <v>100</v>
      </c>
      <c r="M92" s="475">
        <f t="shared" si="37"/>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38">C94-$K30</f>
        <v>100</v>
      </c>
      <c r="E94" s="475">
        <f t="shared" si="38"/>
        <v>100</v>
      </c>
      <c r="F94" s="475">
        <f t="shared" si="38"/>
        <v>100</v>
      </c>
      <c r="G94" s="475">
        <f t="shared" si="38"/>
        <v>100</v>
      </c>
      <c r="H94" s="475">
        <f t="shared" si="38"/>
        <v>100</v>
      </c>
      <c r="I94" s="475">
        <f t="shared" si="38"/>
        <v>100</v>
      </c>
      <c r="J94" s="475">
        <f t="shared" si="38"/>
        <v>100</v>
      </c>
      <c r="K94" s="475">
        <f t="shared" si="38"/>
        <v>100</v>
      </c>
      <c r="L94" s="475">
        <f t="shared" si="38"/>
        <v>100</v>
      </c>
      <c r="M94" s="475">
        <f t="shared" si="38"/>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39">C106-$K36</f>
        <v>100</v>
      </c>
      <c r="E106" s="475">
        <f t="shared" si="39"/>
        <v>100</v>
      </c>
      <c r="F106" s="475">
        <f t="shared" si="39"/>
        <v>100</v>
      </c>
      <c r="G106" s="475">
        <f t="shared" si="39"/>
        <v>100</v>
      </c>
      <c r="H106" s="475">
        <f t="shared" si="39"/>
        <v>100</v>
      </c>
      <c r="I106" s="475">
        <f t="shared" si="39"/>
        <v>100</v>
      </c>
      <c r="J106" s="475">
        <f t="shared" si="39"/>
        <v>100</v>
      </c>
      <c r="K106" s="475">
        <f t="shared" si="39"/>
        <v>100</v>
      </c>
      <c r="L106" s="475">
        <f t="shared" si="39"/>
        <v>100</v>
      </c>
      <c r="M106" s="475">
        <f t="shared" si="39"/>
        <v>100</v>
      </c>
      <c r="N106" s="880"/>
      <c r="O106" s="880"/>
      <c r="P106" s="1775"/>
      <c r="Q106" s="439"/>
    </row>
    <row r="107" spans="1:17" ht="15.75" thickTop="1">
      <c r="A107" s="367"/>
      <c r="B107" s="469" t="s">
        <v>1737</v>
      </c>
      <c r="C107" s="509" t="str">
        <f>C108&amp;"(含)"&amp;"-"&amp;D108</f>
        <v>0(含)-100</v>
      </c>
      <c r="D107" s="509" t="str">
        <f t="shared" ref="D107:L107" si="40">D108&amp;"(含)"&amp;"-"&amp;E108</f>
        <v>100(含)-200</v>
      </c>
      <c r="E107" s="509" t="str">
        <f t="shared" si="40"/>
        <v>200(含)-</v>
      </c>
      <c r="F107" s="509" t="str">
        <f t="shared" si="40"/>
        <v>(含)-</v>
      </c>
      <c r="G107" s="509" t="str">
        <f t="shared" si="40"/>
        <v>(含)-</v>
      </c>
      <c r="H107" s="509" t="str">
        <f t="shared" si="40"/>
        <v>(含)-</v>
      </c>
      <c r="I107" s="509" t="str">
        <f t="shared" si="40"/>
        <v>(含)-</v>
      </c>
      <c r="J107" s="509" t="str">
        <f t="shared" si="40"/>
        <v>(含)-</v>
      </c>
      <c r="K107" s="509" t="str">
        <f>K108&amp;"(含)"&amp;"-"&amp;L108</f>
        <v>(含)-</v>
      </c>
      <c r="L107" s="509" t="str">
        <f t="shared" si="40"/>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41">C111-$K38</f>
        <v>100</v>
      </c>
      <c r="E111" s="475">
        <f t="shared" si="41"/>
        <v>100</v>
      </c>
      <c r="F111" s="475">
        <f t="shared" si="41"/>
        <v>100</v>
      </c>
      <c r="G111" s="475">
        <f t="shared" si="41"/>
        <v>100</v>
      </c>
      <c r="H111" s="475">
        <f t="shared" si="41"/>
        <v>100</v>
      </c>
      <c r="I111" s="475">
        <f t="shared" si="41"/>
        <v>100</v>
      </c>
      <c r="J111" s="475">
        <f t="shared" si="41"/>
        <v>100</v>
      </c>
      <c r="K111" s="475">
        <f t="shared" si="41"/>
        <v>100</v>
      </c>
      <c r="L111" s="475">
        <f t="shared" si="41"/>
        <v>100</v>
      </c>
      <c r="M111" s="475">
        <f t="shared" si="41"/>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42">C113-$K39</f>
        <v>100</v>
      </c>
      <c r="E113" s="475">
        <f t="shared" si="42"/>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880"/>
      <c r="O113" s="880"/>
      <c r="P113" s="1775"/>
      <c r="Q113" s="439"/>
    </row>
    <row r="114" spans="1:17" ht="15" thickTop="1">
      <c r="A114" s="409"/>
      <c r="B114" s="469" t="s">
        <v>1740</v>
      </c>
      <c r="C114" s="3150" t="s">
        <v>3441</v>
      </c>
      <c r="D114" s="3150" t="s">
        <v>3443</v>
      </c>
      <c r="E114" s="485"/>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43">C115-$K40</f>
        <v>99</v>
      </c>
      <c r="E115" s="475">
        <f t="shared" si="43"/>
        <v>98</v>
      </c>
      <c r="F115" s="475">
        <f t="shared" si="43"/>
        <v>97</v>
      </c>
      <c r="G115" s="475">
        <f t="shared" si="43"/>
        <v>96</v>
      </c>
      <c r="H115" s="475">
        <f t="shared" si="43"/>
        <v>95</v>
      </c>
      <c r="I115" s="475">
        <f t="shared" si="43"/>
        <v>94</v>
      </c>
      <c r="J115" s="475">
        <f t="shared" si="43"/>
        <v>93</v>
      </c>
      <c r="K115" s="475">
        <f t="shared" si="43"/>
        <v>92</v>
      </c>
      <c r="L115" s="475">
        <f t="shared" si="43"/>
        <v>91</v>
      </c>
      <c r="M115" s="475">
        <f t="shared" si="43"/>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44">C120-$K43</f>
        <v>100</v>
      </c>
      <c r="E120" s="475">
        <f t="shared" si="44"/>
        <v>100</v>
      </c>
      <c r="F120" s="475">
        <f t="shared" si="44"/>
        <v>100</v>
      </c>
      <c r="G120" s="475">
        <f t="shared" si="44"/>
        <v>100</v>
      </c>
      <c r="H120" s="475">
        <f t="shared" si="44"/>
        <v>100</v>
      </c>
      <c r="I120" s="475">
        <f t="shared" si="44"/>
        <v>100</v>
      </c>
      <c r="J120" s="475">
        <f t="shared" si="44"/>
        <v>100</v>
      </c>
      <c r="K120" s="475">
        <f t="shared" si="44"/>
        <v>100</v>
      </c>
      <c r="L120" s="475">
        <f t="shared" si="44"/>
        <v>100</v>
      </c>
      <c r="M120" s="475">
        <f t="shared" si="44"/>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3826</v>
      </c>
      <c r="D123" s="3187" t="s">
        <v>3828</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45">C124-$K45</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5">
        <f t="shared" si="45"/>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485"/>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46">C128-$K47</f>
        <v>98</v>
      </c>
      <c r="E128" s="475">
        <f t="shared" si="46"/>
        <v>96</v>
      </c>
      <c r="F128" s="475">
        <f t="shared" si="46"/>
        <v>94</v>
      </c>
      <c r="G128" s="475">
        <f t="shared" si="46"/>
        <v>92</v>
      </c>
      <c r="H128" s="475">
        <f t="shared" si="46"/>
        <v>90</v>
      </c>
      <c r="I128" s="475">
        <f t="shared" si="46"/>
        <v>88</v>
      </c>
      <c r="J128" s="475">
        <f t="shared" si="46"/>
        <v>86</v>
      </c>
      <c r="K128" s="475">
        <f t="shared" si="46"/>
        <v>84</v>
      </c>
      <c r="L128" s="475">
        <f t="shared" si="46"/>
        <v>82</v>
      </c>
      <c r="M128" s="475">
        <f t="shared" si="46"/>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P54:Q54"/>
    <mergeCell ref="R54:W54"/>
    <mergeCell ref="P52:Q52"/>
    <mergeCell ref="R52:S52"/>
    <mergeCell ref="T52:U52"/>
    <mergeCell ref="V52:W52"/>
    <mergeCell ref="P53:Q53"/>
    <mergeCell ref="R53:S53"/>
    <mergeCell ref="T53:U53"/>
    <mergeCell ref="V53:W53"/>
    <mergeCell ref="P15:P35"/>
    <mergeCell ref="Y15:Y35"/>
    <mergeCell ref="P36:P51"/>
    <mergeCell ref="Y36:Y51"/>
    <mergeCell ref="A37:A5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7">
    <cfRule type="expression" dxfId="219" priority="13" stopIfTrue="1">
      <formula>$F$57="超过30%"</formula>
    </cfRule>
  </conditionalFormatting>
  <conditionalFormatting sqref="E58">
    <cfRule type="expression" dxfId="218" priority="11" stopIfTrue="1">
      <formula>$F$58="超过20%"</formula>
    </cfRule>
  </conditionalFormatting>
  <conditionalFormatting sqref="E59">
    <cfRule type="expression" dxfId="217" priority="10" stopIfTrue="1">
      <formula>$F$59="超过30%"</formula>
    </cfRule>
  </conditionalFormatting>
  <conditionalFormatting sqref="F7:F51 H7:H51 J7:J51">
    <cfRule type="cellIs" dxfId="216" priority="1" operator="notEqual">
      <formula>100</formula>
    </cfRule>
  </conditionalFormatting>
  <conditionalFormatting sqref="F53">
    <cfRule type="expression" dxfId="215" priority="4">
      <formula>$D$53="简单平均"</formula>
    </cfRule>
  </conditionalFormatting>
  <conditionalFormatting sqref="F57:F59 H57:H59 J57:J59">
    <cfRule type="containsText" dxfId="214" priority="14" stopIfTrue="1" operator="containsText" text="超过">
      <formula>NOT(ISERROR(SEARCH("超过",F57)))</formula>
    </cfRule>
  </conditionalFormatting>
  <conditionalFormatting sqref="G57">
    <cfRule type="expression" dxfId="213" priority="9" stopIfTrue="1">
      <formula>$H$57="超过30%"</formula>
    </cfRule>
  </conditionalFormatting>
  <conditionalFormatting sqref="G58">
    <cfRule type="expression" dxfId="212" priority="8" stopIfTrue="1">
      <formula>$H$58="超过20%"</formula>
    </cfRule>
  </conditionalFormatting>
  <conditionalFormatting sqref="G59">
    <cfRule type="expression" dxfId="211" priority="12" stopIfTrue="1">
      <formula>$H$59="超过30%"</formula>
    </cfRule>
  </conditionalFormatting>
  <conditionalFormatting sqref="H53">
    <cfRule type="expression" dxfId="210" priority="3">
      <formula>$D$53="简单平均"</formula>
    </cfRule>
  </conditionalFormatting>
  <conditionalFormatting sqref="I57">
    <cfRule type="expression" dxfId="209" priority="7" stopIfTrue="1">
      <formula>$J$57="超过30%"</formula>
    </cfRule>
  </conditionalFormatting>
  <conditionalFormatting sqref="I58">
    <cfRule type="expression" dxfId="208" priority="6" stopIfTrue="1">
      <formula>$J$58="超过20%"</formula>
    </cfRule>
  </conditionalFormatting>
  <conditionalFormatting sqref="I59">
    <cfRule type="expression" dxfId="207" priority="5" stopIfTrue="1">
      <formula>$J$59="超过30%"</formula>
    </cfRule>
  </conditionalFormatting>
  <conditionalFormatting sqref="J53">
    <cfRule type="expression" dxfId="206" priority="2">
      <formula>$D$53="简单平均"</formula>
    </cfRule>
  </conditionalFormatting>
  <dataValidations count="23">
    <dataValidation type="list" allowBlank="1" showInputMessage="1" showErrorMessage="1" sqref="E1" xr:uid="{B9FB4B63-4081-41C2-AABF-4D0D49CB5D52}">
      <formula1>"项目模式,单套模式"</formula1>
    </dataValidation>
    <dataValidation type="list" allowBlank="1" showInputMessage="1" showErrorMessage="1" sqref="D53" xr:uid="{29B36CA5-0BFC-4971-BD86-AF65D085EE13}">
      <formula1>"简单平均,加权平均"</formula1>
    </dataValidation>
    <dataValidation type="list" allowBlank="1" showInputMessage="1" showErrorMessage="1" sqref="F2" xr:uid="{607A03AA-68FD-4EEC-AB3E-BCE4F746DA6A}">
      <formula1>估价方法</formula1>
    </dataValidation>
    <dataValidation type="list" allowBlank="1" showInputMessage="1" showErrorMessage="1" sqref="C2" xr:uid="{028687B2-D19D-4D6F-9C92-F6482B243CEF}">
      <formula1>"需扣减承租人权益,——"</formula1>
    </dataValidation>
    <dataValidation type="list" allowBlank="1" showInputMessage="1" showErrorMessage="1" sqref="F1" xr:uid="{4196C9EC-FAFE-483C-9FDE-B4B01C37673D}">
      <formula1>"售价,租金"</formula1>
    </dataValidation>
    <dataValidation type="list" allowBlank="1" showInputMessage="1" showErrorMessage="1" sqref="C24 E24 G24 I24" xr:uid="{7CD6AEF0-62A3-4011-9303-3F9066D5DA33}">
      <formula1>基础设施水平</formula1>
    </dataValidation>
    <dataValidation type="list" allowBlank="1" showInputMessage="1" showErrorMessage="1" sqref="E9 G9 I9" xr:uid="{C6B2133C-1EB1-4254-827F-5FA0DE3A5D84}">
      <formula1>住宅用途</formula1>
    </dataValidation>
    <dataValidation type="list" allowBlank="1" showInputMessage="1" showErrorMessage="1" sqref="D1" xr:uid="{97B8610B-F54F-468C-B810-D67A9AE6844D}">
      <formula1>项目类型</formula1>
    </dataValidation>
    <dataValidation type="list" allowBlank="1" showInputMessage="1" showErrorMessage="1" sqref="E8 G8 I8 C8" xr:uid="{0D49AE4A-CF43-42A2-BB21-E0C583C37D88}">
      <formula1>住宅交易情况</formula1>
    </dataValidation>
    <dataValidation type="list" allowBlank="1" showInputMessage="1" showErrorMessage="1" sqref="E47 G47 I47 C47" xr:uid="{FE759BB1-A9A3-4F14-BD3D-453BA3267FC5}">
      <formula1>住宅内部装修</formula1>
    </dataValidation>
    <dataValidation type="list" allowBlank="1" showInputMessage="1" showErrorMessage="1" sqref="C45 E45 G45 I45" xr:uid="{41C35B33-E965-47A9-BF58-B6FCBB8908C2}">
      <formula1>住宅房型</formula1>
    </dataValidation>
    <dataValidation type="list" allowBlank="1" showInputMessage="1" showErrorMessage="1" sqref="E44 G44 I44 C44" xr:uid="{440A4CFF-0771-40D8-A922-0045EDC61698}">
      <formula1>住宅基础设施水平</formula1>
    </dataValidation>
    <dataValidation type="list" allowBlank="1" showInputMessage="1" showErrorMessage="1" sqref="E43 G43 I43 C43" xr:uid="{0F57083B-66DD-41A8-8974-B90E712F4804}">
      <formula1>住宅物业管理</formula1>
    </dataValidation>
    <dataValidation type="list" allowBlank="1" showInputMessage="1" showErrorMessage="1" sqref="E40 G40 C40 I40" xr:uid="{25F08D40-CE7E-4EFA-B8C6-CC6CA5AE8414}">
      <formula1>住宅公共部分装修</formula1>
    </dataValidation>
    <dataValidation type="list" allowBlank="1" showInputMessage="1" showErrorMessage="1" sqref="E39 G39 I39 C39" xr:uid="{B102486C-2ED9-4371-A740-A42A36C914DB}">
      <formula1>住宅建筑品质</formula1>
    </dataValidation>
    <dataValidation type="list" allowBlank="1" showInputMessage="1" showErrorMessage="1" sqref="E38 G38 I38 C38" xr:uid="{F65358BB-0C47-4F53-A61A-7332045BD365}">
      <formula1>住宅建筑结构</formula1>
    </dataValidation>
    <dataValidation type="list" allowBlank="1" showInputMessage="1" showErrorMessage="1" sqref="E36 G36 I36 C36" xr:uid="{83783701-55E1-42CE-83EB-6ABF8C22D20B}">
      <formula1>住宅建筑类型</formula1>
    </dataValidation>
    <dataValidation type="list" allowBlank="1" showInputMessage="1" showErrorMessage="1" sqref="E30 G30 I30 C30" xr:uid="{D6862B9F-04FC-4130-A2E3-5BB76539BB91}">
      <formula1>住宅朝向</formula1>
    </dataValidation>
    <dataValidation type="list" allowBlank="1" showInputMessage="1" showErrorMessage="1" sqref="C29 E29 G29 I29 E18 G18 I26 I18 G26" xr:uid="{12EFD93A-F731-4276-8D8D-1E44B31846D8}">
      <formula1>住宅楼层</formula1>
    </dataValidation>
    <dataValidation type="list" allowBlank="1" showInputMessage="1" showErrorMessage="1" sqref="C22 G22 E22 I22" xr:uid="{41FB2C71-55D8-4807-A36B-C76D09DDAC53}">
      <formula1>公共配套设施</formula1>
    </dataValidation>
    <dataValidation type="list" allowBlank="1" showInputMessage="1" showErrorMessage="1" sqref="E20 G20 I20 C20" xr:uid="{1C509FE3-67FC-4F72-B241-D5157E0C1869}">
      <formula1>交通便捷度</formula1>
    </dataValidation>
    <dataValidation type="list" allowBlank="1" showInputMessage="1" showErrorMessage="1" sqref="G16 I16 C16 E16" xr:uid="{E5F91808-6167-477C-B356-BF655D07F221}">
      <formula1>居住社区成熟度</formula1>
    </dataValidation>
    <dataValidation type="list" allowBlank="1" showInputMessage="1" showErrorMessage="1" sqref="G27 I27 C27 E27" xr:uid="{1D109D62-939A-4198-AE4B-70C4C97C4A0D}">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3240-EABC-4886-B5DA-43BC9144F956}">
  <sheetPr>
    <tabColor rgb="FF92D050"/>
    <pageSetUpPr fitToPage="1"/>
  </sheetPr>
  <dimension ref="A1:AC148"/>
  <sheetViews>
    <sheetView view="pageBreakPreview" topLeftCell="B10" zoomScaleNormal="60" zoomScaleSheetLayoutView="100" workbookViewId="0">
      <selection activeCell="I37" sqref="I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Sheet2!E79</f>
        <v>芳草园小区</v>
      </c>
      <c r="F5" s="3477"/>
      <c r="G5" s="3474" t="str">
        <f>Sheet2!E86</f>
        <v>环湖小镇</v>
      </c>
      <c r="H5" s="3475"/>
      <c r="I5" s="3474" t="str">
        <f>Sheet2!E100</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SUMIF(58:58,YEAR(E7)&amp;"-"&amp;MONTH(E7),59:59)</f>
        <v>100</v>
      </c>
      <c r="G7" s="356">
        <v>45597</v>
      </c>
      <c r="H7" s="355">
        <f>SUMIF(58:58,YEAR(G7)&amp;"-"&amp;MONTH(G7),59:59)</f>
        <v>100</v>
      </c>
      <c r="I7" s="356">
        <v>45597</v>
      </c>
      <c r="J7" s="355">
        <f>SUMIF(58:58,YEAR(I7)&amp;"-"&amp;MONTH(I7),59:59)</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f>'比较法-住宅-开间、一居'!K15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f>'比较法-住宅-开间、一居'!K17</f>
        <v>2</v>
      </c>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t="s">
        <v>3438</v>
      </c>
      <c r="D18" s="389"/>
      <c r="E18" s="1755" t="s">
        <v>3438</v>
      </c>
      <c r="F18" s="389"/>
      <c r="G18" s="1755" t="s">
        <v>3438</v>
      </c>
      <c r="H18" s="387"/>
      <c r="I18" s="1755" t="s">
        <v>3438</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f>'比较法-住宅-开间、一居'!K19</f>
        <v>5</v>
      </c>
      <c r="L19" s="2492"/>
      <c r="M19" s="2487"/>
      <c r="N19" s="2487"/>
      <c r="O19" s="2487"/>
      <c r="P19" s="3493"/>
      <c r="Q19" s="1263" t="str">
        <f>B19</f>
        <v>公共配套设施</v>
      </c>
      <c r="R19" s="667" t="s">
        <v>14</v>
      </c>
      <c r="S19" s="668">
        <f>F19</f>
        <v>105</v>
      </c>
      <c r="T19" s="667" t="s">
        <v>14</v>
      </c>
      <c r="U19" s="668">
        <f>H19</f>
        <v>105</v>
      </c>
      <c r="V19" s="667" t="s">
        <v>14</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
        <v>3439</v>
      </c>
      <c r="H20" s="387"/>
      <c r="I20" s="1751" t="s">
        <v>3439</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102</v>
      </c>
      <c r="G23" s="391"/>
      <c r="H23" s="389">
        <f>SUMIF(84:84,G24,85:85)-SUMIF(84:84,C24,85:85)+100</f>
        <v>100</v>
      </c>
      <c r="I23" s="391"/>
      <c r="J23" s="389">
        <f>SUMIF(84:84,I24,85:85)-SUMIF(84:84,C24,85:85)+100</f>
        <v>100</v>
      </c>
      <c r="K23" s="384">
        <f>'比较法-住宅-开间、一居'!K23</f>
        <v>2</v>
      </c>
      <c r="L23" s="2492"/>
      <c r="M23" s="2487"/>
      <c r="N23" s="2487"/>
      <c r="O23" s="2487"/>
      <c r="P23" s="3493"/>
      <c r="Q23" s="1263" t="str">
        <f>B23</f>
        <v>自然及人文环境</v>
      </c>
      <c r="R23" s="667" t="s">
        <v>14</v>
      </c>
      <c r="S23" s="668">
        <f>F23</f>
        <v>102</v>
      </c>
      <c r="T23" s="667" t="s">
        <v>14</v>
      </c>
      <c r="U23" s="668">
        <f>H23</f>
        <v>100</v>
      </c>
      <c r="V23" s="667" t="s">
        <v>14</v>
      </c>
      <c r="W23" s="668">
        <f>J23</f>
        <v>100</v>
      </c>
      <c r="X23" s="1265"/>
      <c r="Y23" s="3495"/>
      <c r="Z23" s="1264" t="str">
        <f>Q23</f>
        <v>自然及人文环境</v>
      </c>
      <c r="AA23" s="1264">
        <f>D23/F23</f>
        <v>0.98039215686274506</v>
      </c>
      <c r="AB23" s="1264">
        <f>D23/H23</f>
        <v>1</v>
      </c>
      <c r="AC23" s="1264">
        <f>D23/J23</f>
        <v>1</v>
      </c>
    </row>
    <row r="24" spans="1:29" ht="15">
      <c r="A24" s="367"/>
      <c r="B24" s="395"/>
      <c r="C24" s="386" t="s">
        <v>3438</v>
      </c>
      <c r="D24" s="387"/>
      <c r="E24" s="386" t="s">
        <v>3439</v>
      </c>
      <c r="F24" s="387"/>
      <c r="G24" s="386" t="s">
        <v>3438</v>
      </c>
      <c r="H24" s="387"/>
      <c r="I24" s="386" t="s">
        <v>3438</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14</v>
      </c>
      <c r="S26" s="668">
        <f t="shared" si="12"/>
        <v>100</v>
      </c>
      <c r="T26" s="667" t="s">
        <v>14</v>
      </c>
      <c r="U26" s="668">
        <f t="shared" si="13"/>
        <v>100</v>
      </c>
      <c r="V26" s="667" t="s">
        <v>14</v>
      </c>
      <c r="W26" s="668">
        <f t="shared" si="14"/>
        <v>100</v>
      </c>
      <c r="X26" s="1265"/>
      <c r="Y26" s="3495"/>
      <c r="Z26" s="1264" t="str">
        <f>Q26</f>
        <v>朝向</v>
      </c>
      <c r="AA26" s="1264">
        <f t="shared" si="15"/>
        <v>1</v>
      </c>
      <c r="AB26" s="1264">
        <f t="shared" si="16"/>
        <v>1</v>
      </c>
      <c r="AC26" s="1264">
        <f t="shared" si="17"/>
        <v>1</v>
      </c>
    </row>
    <row r="27" spans="1:29" s="102" customFormat="1" ht="15.75" hidden="1"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14</v>
      </c>
      <c r="S27" s="665">
        <f t="shared" si="12"/>
        <v>100</v>
      </c>
      <c r="T27" s="664" t="s">
        <v>14</v>
      </c>
      <c r="U27" s="665">
        <f t="shared" si="13"/>
        <v>100</v>
      </c>
      <c r="V27" s="664" t="s">
        <v>14</v>
      </c>
      <c r="W27" s="665">
        <f t="shared" si="14"/>
        <v>100</v>
      </c>
      <c r="X27" s="666"/>
      <c r="Y27" s="3495"/>
      <c r="Z27" s="50">
        <f>Q27</f>
        <v>111</v>
      </c>
      <c r="AA27" s="1264">
        <f t="shared" si="15"/>
        <v>1</v>
      </c>
      <c r="AB27" s="1264">
        <f t="shared" si="16"/>
        <v>1</v>
      </c>
      <c r="AC27" s="1264">
        <f t="shared" si="17"/>
        <v>1</v>
      </c>
    </row>
    <row r="28" spans="1:29" ht="15.75"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14</v>
      </c>
      <c r="S28" s="668">
        <f t="shared" si="12"/>
        <v>100</v>
      </c>
      <c r="T28" s="667" t="s">
        <v>14</v>
      </c>
      <c r="U28" s="668">
        <f t="shared" si="13"/>
        <v>100</v>
      </c>
      <c r="V28" s="667" t="s">
        <v>14</v>
      </c>
      <c r="W28" s="668">
        <f t="shared" si="14"/>
        <v>100</v>
      </c>
      <c r="X28" s="1265"/>
      <c r="Y28" s="3495"/>
      <c r="Z28" s="1264">
        <f t="shared" ref="Z28:Z46" si="18">Q28</f>
        <v>111</v>
      </c>
      <c r="AA28" s="1264">
        <f t="shared" si="15"/>
        <v>1</v>
      </c>
      <c r="AB28" s="1264">
        <f t="shared" si="16"/>
        <v>1</v>
      </c>
      <c r="AC28" s="1264">
        <f t="shared" si="17"/>
        <v>1</v>
      </c>
    </row>
    <row r="29" spans="1:2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8"/>
        <v>111</v>
      </c>
      <c r="AA29" s="1264">
        <f t="shared" si="15"/>
        <v>1</v>
      </c>
      <c r="AB29" s="1264">
        <f t="shared" si="16"/>
        <v>1</v>
      </c>
      <c r="AC29" s="1264">
        <f t="shared" si="17"/>
        <v>1</v>
      </c>
    </row>
    <row r="30" spans="1:2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14</v>
      </c>
      <c r="S32" s="668">
        <f t="shared" si="12"/>
        <v>100</v>
      </c>
      <c r="T32" s="667" t="s">
        <v>14</v>
      </c>
      <c r="U32" s="668">
        <f t="shared" si="13"/>
        <v>100</v>
      </c>
      <c r="V32" s="667" t="s">
        <v>14</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60</v>
      </c>
      <c r="D33" s="119">
        <v>100</v>
      </c>
      <c r="E33" s="369">
        <f>Sheet2!G81</f>
        <v>66.03</v>
      </c>
      <c r="F33" s="364">
        <f>LOOKUP(E33,103:103,104:104)-LOOKUP(C33,103:103,104:104)+100</f>
        <v>100</v>
      </c>
      <c r="G33" s="368">
        <f>Sheet2!G88</f>
        <v>68</v>
      </c>
      <c r="H33" s="119">
        <f>LOOKUP(G33,103:103,104:104)-LOOKUP(C33,103:103,104:104)+100</f>
        <v>100</v>
      </c>
      <c r="I33" s="369">
        <f>Sheet2!G105</f>
        <v>60</v>
      </c>
      <c r="J33" s="119">
        <f>LOOKUP(I33,103:103,104:104)-LOOKUP(C33,103:103,104:104)+100</f>
        <v>100</v>
      </c>
      <c r="K33" s="1748"/>
      <c r="L33" s="2491"/>
      <c r="M33" s="2493"/>
      <c r="N33" s="2493"/>
      <c r="O33" s="2493"/>
      <c r="P33" s="3497"/>
      <c r="Q33" s="531" t="str">
        <f t="shared" si="11"/>
        <v>项目建筑规模</v>
      </c>
      <c r="R33" s="669" t="s">
        <v>14</v>
      </c>
      <c r="S33" s="670">
        <f t="shared" si="12"/>
        <v>100</v>
      </c>
      <c r="T33" s="669" t="s">
        <v>14</v>
      </c>
      <c r="U33" s="670">
        <f t="shared" si="13"/>
        <v>100</v>
      </c>
      <c r="V33" s="669" t="s">
        <v>14</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14</v>
      </c>
      <c r="S35" s="668">
        <f t="shared" si="12"/>
        <v>100</v>
      </c>
      <c r="T35" s="667" t="s">
        <v>14</v>
      </c>
      <c r="U35" s="668">
        <f t="shared" si="13"/>
        <v>100</v>
      </c>
      <c r="V35" s="667" t="s">
        <v>14</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0.6</v>
      </c>
      <c r="F37" s="364">
        <f>LOOKUP(E37,112:112,113:113)-LOOKUP(C37,112:112,113:113)+100</f>
        <v>97</v>
      </c>
      <c r="G37" s="413">
        <v>0.72</v>
      </c>
      <c r="H37" s="119">
        <f>LOOKUP(G37,112:112,113:113)-LOOKUP(C37,112:112,113:113)+100</f>
        <v>98</v>
      </c>
      <c r="I37" s="412">
        <v>0.85</v>
      </c>
      <c r="J37" s="119">
        <f>LOOKUP(I37,112:112,113:113)-LOOKUP(C37,112:112,113:113)+100</f>
        <v>99</v>
      </c>
      <c r="K37" s="365">
        <f>'比较法-住宅-开间、一居'!K37</f>
        <v>1</v>
      </c>
      <c r="L37" s="2488"/>
      <c r="M37" s="2439"/>
      <c r="N37" s="2439"/>
      <c r="O37" s="2439"/>
      <c r="P37" s="3497"/>
      <c r="Q37" s="530" t="str">
        <f t="shared" si="11"/>
        <v>成新度</v>
      </c>
      <c r="R37" s="664" t="s">
        <v>14</v>
      </c>
      <c r="S37" s="665">
        <f t="shared" si="12"/>
        <v>97</v>
      </c>
      <c r="T37" s="664" t="s">
        <v>14</v>
      </c>
      <c r="U37" s="665">
        <f t="shared" si="13"/>
        <v>98</v>
      </c>
      <c r="V37" s="664" t="s">
        <v>14</v>
      </c>
      <c r="W37" s="665">
        <f t="shared" si="14"/>
        <v>99</v>
      </c>
      <c r="X37" s="666"/>
      <c r="Y37" s="3499"/>
      <c r="Z37" s="50" t="str">
        <f t="shared" si="18"/>
        <v>成新度</v>
      </c>
      <c r="AA37" s="50">
        <f t="shared" si="15"/>
        <v>1.0309278350515463</v>
      </c>
      <c r="AB37" s="50">
        <f t="shared" si="16"/>
        <v>1.0204081632653061</v>
      </c>
      <c r="AC37" s="50">
        <f t="shared" si="17"/>
        <v>1.0101010101010102</v>
      </c>
    </row>
    <row r="38" spans="1:29" ht="15">
      <c r="A38" s="409"/>
      <c r="B38" s="364" t="s">
        <v>1702</v>
      </c>
      <c r="C38" s="1760" t="s">
        <v>3444</v>
      </c>
      <c r="D38" s="374">
        <v>100</v>
      </c>
      <c r="E38" s="1761" t="s">
        <v>3444</v>
      </c>
      <c r="F38" s="400">
        <f>SUMIF(114:114,E38,115:115)-SUMIF(114:114,C38,115:115)+100</f>
        <v>100</v>
      </c>
      <c r="G38" s="1761" t="s">
        <v>3446</v>
      </c>
      <c r="H38" s="374">
        <f>SUMIF(114:114,G38,115:115)-SUMIF(114:114,C38,115:115)+100</f>
        <v>98</v>
      </c>
      <c r="I38" s="1761" t="s">
        <v>3446</v>
      </c>
      <c r="J38" s="374">
        <f>SUMIF(114:114,I38,115:115)-SUMIF(114:114,C38,115:115)+100</f>
        <v>98</v>
      </c>
      <c r="K38" s="365">
        <f>'比较法-住宅-开间、一居'!K38</f>
        <v>2</v>
      </c>
      <c r="L38" s="2492"/>
      <c r="M38" s="2487"/>
      <c r="N38" s="2487"/>
      <c r="O38" s="2487"/>
      <c r="P38" s="3497" t="s">
        <v>1696</v>
      </c>
      <c r="Q38" s="1263" t="str">
        <f t="shared" si="11"/>
        <v>物业管理</v>
      </c>
      <c r="R38" s="667" t="s">
        <v>14</v>
      </c>
      <c r="S38" s="668">
        <f t="shared" si="12"/>
        <v>100</v>
      </c>
      <c r="T38" s="667" t="s">
        <v>14</v>
      </c>
      <c r="U38" s="668">
        <f t="shared" si="13"/>
        <v>98</v>
      </c>
      <c r="V38" s="667" t="s">
        <v>14</v>
      </c>
      <c r="W38" s="668">
        <f t="shared" si="14"/>
        <v>98</v>
      </c>
      <c r="X38" s="1265"/>
      <c r="Y38" s="3499" t="s">
        <v>1696</v>
      </c>
      <c r="Z38" s="1264" t="str">
        <f t="shared" si="18"/>
        <v>物业管理</v>
      </c>
      <c r="AA38" s="1264">
        <f t="shared" si="15"/>
        <v>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14</v>
      </c>
      <c r="S39" s="668">
        <f t="shared" si="12"/>
        <v>100</v>
      </c>
      <c r="T39" s="667" t="s">
        <v>14</v>
      </c>
      <c r="U39" s="668">
        <f t="shared" si="13"/>
        <v>100</v>
      </c>
      <c r="V39" s="667" t="s">
        <v>14</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t="s">
        <v>3818</v>
      </c>
      <c r="D40" s="374">
        <v>100</v>
      </c>
      <c r="E40" s="1761" t="s">
        <v>3818</v>
      </c>
      <c r="F40" s="400">
        <f>SUMIF(118:118,E40,119:119)-SUMIF(118:118,C40,119:119)+100</f>
        <v>100</v>
      </c>
      <c r="G40" s="1761" t="s">
        <v>3818</v>
      </c>
      <c r="H40" s="374">
        <f>SUMIF(118:118,G40,119:119)-SUMIF(118:118,C40,119:119)+100</f>
        <v>100</v>
      </c>
      <c r="I40" s="1761" t="s">
        <v>3818</v>
      </c>
      <c r="J40" s="374">
        <f>SUMIF(118:118,I40,119:119)-SUMIF(118:118,C40,119:119)+100</f>
        <v>100</v>
      </c>
      <c r="K40" s="365">
        <f>'比较法-住宅-开间'!K45</f>
        <v>1</v>
      </c>
      <c r="L40" s="2492"/>
      <c r="M40" s="2487"/>
      <c r="N40" s="2487"/>
      <c r="O40" s="2487"/>
      <c r="P40" s="3497"/>
      <c r="Q40" s="1263" t="str">
        <f t="shared" si="11"/>
        <v>房型</v>
      </c>
      <c r="R40" s="667" t="s">
        <v>14</v>
      </c>
      <c r="S40" s="668">
        <f t="shared" si="12"/>
        <v>100</v>
      </c>
      <c r="T40" s="667" t="s">
        <v>14</v>
      </c>
      <c r="U40" s="668">
        <f t="shared" si="13"/>
        <v>100</v>
      </c>
      <c r="V40" s="667" t="s">
        <v>14</v>
      </c>
      <c r="W40" s="668">
        <f t="shared" si="14"/>
        <v>100</v>
      </c>
      <c r="X40" s="1265"/>
      <c r="Y40" s="34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0.6</v>
      </c>
      <c r="N41" s="2493"/>
      <c r="O41" s="2493"/>
      <c r="P41" s="3497"/>
      <c r="Q41" s="531" t="str">
        <f t="shared" si="11"/>
        <v>单套/主力户型建筑面积</v>
      </c>
      <c r="R41" s="669" t="s">
        <v>14</v>
      </c>
      <c r="S41" s="670">
        <f t="shared" si="12"/>
        <v>100</v>
      </c>
      <c r="T41" s="669" t="s">
        <v>14</v>
      </c>
      <c r="U41" s="670">
        <f t="shared" si="13"/>
        <v>100</v>
      </c>
      <c r="V41" s="669" t="s">
        <v>14</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
        <v>3805</v>
      </c>
      <c r="F42" s="400">
        <f>SUMIF(122:122,E42,123:123)-SUMIF(122:122,C42,123:123)+100</f>
        <v>102</v>
      </c>
      <c r="G42" s="1761" t="s">
        <v>3442</v>
      </c>
      <c r="H42" s="374">
        <f>SUMIF(122:122,G42,123:123)-SUMIF(122:122,C42,123:123)+100</f>
        <v>100</v>
      </c>
      <c r="I42" s="1761" t="s">
        <v>3442</v>
      </c>
      <c r="J42" s="374">
        <f>SUMIF(122:122,I42,123:123)-SUMIF(122:122,C42,123:123)+100</f>
        <v>100</v>
      </c>
      <c r="K42" s="365">
        <f>'比较法-住宅-开间、一居'!K42</f>
        <v>2</v>
      </c>
      <c r="L42" s="2492"/>
      <c r="M42" s="2493">
        <f>1-(2024-G50)/60</f>
        <v>0.71666666666666667</v>
      </c>
      <c r="N42" s="2487"/>
      <c r="O42" s="2487"/>
      <c r="P42" s="3497"/>
      <c r="Q42" s="1263" t="str">
        <f t="shared" si="11"/>
        <v>内部装修</v>
      </c>
      <c r="R42" s="667" t="s">
        <v>14</v>
      </c>
      <c r="S42" s="668">
        <f t="shared" si="12"/>
        <v>102</v>
      </c>
      <c r="T42" s="667" t="s">
        <v>14</v>
      </c>
      <c r="U42" s="668">
        <f t="shared" si="13"/>
        <v>100</v>
      </c>
      <c r="V42" s="667" t="s">
        <v>14</v>
      </c>
      <c r="W42" s="668">
        <f t="shared" si="14"/>
        <v>100</v>
      </c>
      <c r="X42" s="1265"/>
      <c r="Y42" s="3499"/>
      <c r="Z42" s="1264" t="str">
        <f t="shared" si="18"/>
        <v>内部装修</v>
      </c>
      <c r="AA42" s="1264">
        <f t="shared" si="15"/>
        <v>0.98039215686274506</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0.85</v>
      </c>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3852</v>
      </c>
      <c r="C44" s="3190" t="s">
        <v>3853</v>
      </c>
      <c r="D44" s="119">
        <v>100</v>
      </c>
      <c r="E44" s="3190" t="s">
        <v>3854</v>
      </c>
      <c r="F44" s="364">
        <f>SUMIF(126:126,E44,127:127)-SUMIF(126:126,C44,127:127)+100</f>
        <v>105</v>
      </c>
      <c r="G44" s="3190" t="s">
        <v>3854</v>
      </c>
      <c r="H44" s="119">
        <f>SUMIF(126:126,G44,127:127)-SUMIF(126:126,C44,127:127)+100</f>
        <v>105</v>
      </c>
      <c r="I44" s="3190" t="s">
        <v>3854</v>
      </c>
      <c r="J44" s="119">
        <f>SUMIF(126:126,I44,127:127)-SUMIF(126:126,C44,127:127)+100</f>
        <v>105</v>
      </c>
      <c r="K44" s="1748"/>
      <c r="L44" s="2488"/>
      <c r="M44" s="2493"/>
      <c r="N44" s="2439"/>
      <c r="O44" s="2439"/>
      <c r="P44" s="3497"/>
      <c r="Q44" s="530" t="str">
        <f t="shared" si="11"/>
        <v>家具家电</v>
      </c>
      <c r="R44" s="664" t="s">
        <v>14</v>
      </c>
      <c r="S44" s="665">
        <f t="shared" si="12"/>
        <v>105</v>
      </c>
      <c r="T44" s="664" t="s">
        <v>14</v>
      </c>
      <c r="U44" s="665">
        <f t="shared" si="13"/>
        <v>105</v>
      </c>
      <c r="V44" s="664" t="s">
        <v>14</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0</v>
      </c>
      <c r="D47" s="418"/>
      <c r="E47" s="419">
        <f>Sheet2!I81</f>
        <v>40.130000000000003</v>
      </c>
      <c r="F47" s="420"/>
      <c r="G47" s="421">
        <f>Sheet2!I88</f>
        <v>32.35</v>
      </c>
      <c r="H47" s="422"/>
      <c r="I47" s="419">
        <f>Sheet2!I105</f>
        <v>33.33</v>
      </c>
      <c r="J47" s="422"/>
      <c r="K47" s="1767"/>
      <c r="L47" s="2494"/>
      <c r="M47" s="2487"/>
      <c r="N47" s="2487"/>
      <c r="O47" s="2487"/>
      <c r="P47" s="3501" t="str">
        <f>A47</f>
        <v>成交单价（元/平方米）</v>
      </c>
      <c r="Q47" s="3501"/>
      <c r="R47" s="3484">
        <f>E47</f>
        <v>40.130000000000003</v>
      </c>
      <c r="S47" s="3484"/>
      <c r="T47" s="3484">
        <f>G47</f>
        <v>32.35</v>
      </c>
      <c r="U47" s="3484"/>
      <c r="V47" s="3484">
        <f>I47</f>
        <v>33.33</v>
      </c>
      <c r="W47" s="3484"/>
      <c r="X47" s="385"/>
      <c r="Y47" s="673"/>
      <c r="Z47" s="385"/>
      <c r="AA47" s="385"/>
      <c r="AB47" s="385"/>
      <c r="AC47" s="385"/>
    </row>
    <row r="48" spans="1:29" ht="15.75" thickBot="1">
      <c r="A48" s="423" t="s">
        <v>1709</v>
      </c>
      <c r="B48" s="424"/>
      <c r="C48" s="1082">
        <f>R49</f>
        <v>31.7</v>
      </c>
      <c r="D48" s="2141" t="s">
        <v>2138</v>
      </c>
      <c r="E48" s="1083">
        <f>R48</f>
        <v>35</v>
      </c>
      <c r="F48" s="2142"/>
      <c r="G48" s="1082">
        <f>T48</f>
        <v>29.7</v>
      </c>
      <c r="H48" s="2142"/>
      <c r="I48" s="1083">
        <f>V48</f>
        <v>30.3</v>
      </c>
      <c r="J48" s="2142"/>
      <c r="K48" s="2143">
        <f>F48+H48+J48</f>
        <v>0</v>
      </c>
      <c r="L48" s="2494"/>
      <c r="M48" s="2487"/>
      <c r="N48" s="2487"/>
      <c r="O48" s="2487"/>
      <c r="P48" s="3501" t="str">
        <f>A48</f>
        <v>比较价值（元/平方米）</v>
      </c>
      <c r="Q48" s="3501"/>
      <c r="R48" s="3484">
        <f>IF(F1="售价",ROUND(PRODUCT(R47,AA7:AA46),0),ROUND(PRODUCT(R47,AA7:AA46),1))</f>
        <v>35</v>
      </c>
      <c r="S48" s="3484"/>
      <c r="T48" s="3484">
        <f>IF(F1="售价",ROUND(PRODUCT(T47,AB7:AB46),0),ROUND(PRODUCT(T47,AB7:AB46),1))</f>
        <v>29.7</v>
      </c>
      <c r="U48" s="3484"/>
      <c r="V48" s="3484">
        <f>IF(F1="售价",ROUND(PRODUCT(V47,AC7:AC46),0),ROUND(PRODUCT(V47,AC7:AC46),1))</f>
        <v>30.3</v>
      </c>
      <c r="W48" s="3484"/>
      <c r="X48" s="385"/>
      <c r="Y48" s="385"/>
      <c r="Z48" s="385"/>
      <c r="AA48" s="385"/>
      <c r="AB48" s="385"/>
      <c r="AC48" s="385"/>
    </row>
    <row r="49" spans="1:29" ht="15.75" thickBot="1">
      <c r="A49" s="427" t="s">
        <v>1710</v>
      </c>
      <c r="B49" s="428"/>
      <c r="C49" s="1084">
        <f>R49</f>
        <v>31.7</v>
      </c>
      <c r="D49" s="351"/>
      <c r="E49" s="351"/>
      <c r="F49" s="351"/>
      <c r="G49" s="351"/>
      <c r="H49" s="351"/>
      <c r="I49" s="351"/>
      <c r="J49" s="351"/>
      <c r="K49" s="1768"/>
      <c r="L49" s="2494"/>
      <c r="M49" s="2487"/>
      <c r="N49" s="2487"/>
      <c r="O49" s="2487"/>
      <c r="P49" s="3489" t="str">
        <f>A49</f>
        <v>估价对象XX用房的比较价值（楼面单价，元/平方米）</v>
      </c>
      <c r="Q49" s="3490"/>
      <c r="R49" s="3491">
        <f>IF(F1="售价",ROUND(IF(D48="简单平均",AVERAGE(R48:V48),R48*F48+T48*H48+V48*J48),0),ROUND(IF(D48="简单平均",AVERAGE(R48:V48),R48*F48+T48*H48+V48*J48),1))</f>
        <v>31.7</v>
      </c>
      <c r="S49" s="3491"/>
      <c r="T49" s="3491"/>
      <c r="U49" s="3491"/>
      <c r="V49" s="3491"/>
      <c r="W49" s="3491"/>
      <c r="X49" s="385"/>
      <c r="Y49" s="385"/>
      <c r="Z49" s="385"/>
      <c r="AA49" s="385"/>
      <c r="AB49" s="385"/>
      <c r="AC49" s="385"/>
    </row>
    <row r="50" spans="1:29">
      <c r="A50" s="2487"/>
      <c r="B50" s="2487"/>
      <c r="C50" s="2487"/>
      <c r="D50" s="2487"/>
      <c r="E50" s="2487">
        <v>2000</v>
      </c>
      <c r="F50" s="2487"/>
      <c r="G50" s="2501">
        <v>2007</v>
      </c>
      <c r="H50" s="2487"/>
      <c r="I50" s="2487">
        <v>2015</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0.14657142857142857</v>
      </c>
      <c r="F52" s="435" t="str">
        <f>IF(OR(E52&gt;=0.3,E52&lt;=-0.3),"超过30%","")</f>
        <v/>
      </c>
      <c r="G52" s="434">
        <f>IF(G47&lt;G48,G48/G47-1,G47/G48-1)</f>
        <v>8.9225589225589319E-2</v>
      </c>
      <c r="H52" s="435" t="str">
        <f>IF(OR(G52&gt;=0.3,G52&lt;=-0.3),"超过30%","")</f>
        <v/>
      </c>
      <c r="I52" s="434">
        <f>IF(I47&lt;I48,I48/I47-1,I47/I48-1)</f>
        <v>9.9999999999999867E-2</v>
      </c>
      <c r="J52" s="435" t="str">
        <f>IF(OR(I52&gt;=0.3,I52&lt;=-0.3),"超过30%","")</f>
        <v/>
      </c>
      <c r="K52" s="2499"/>
      <c r="L52" s="2495"/>
      <c r="M52" s="2487"/>
      <c r="N52" s="2487"/>
      <c r="O52" s="2487"/>
    </row>
    <row r="53" spans="1:29" ht="13.5" customHeight="1">
      <c r="A53" s="2487"/>
      <c r="B53" s="2487"/>
      <c r="C53" s="432" t="s">
        <v>1712</v>
      </c>
      <c r="D53" s="436"/>
      <c r="E53" s="434">
        <f>IF(E48&lt;G48,G48/E48-1,E48/G48-1)</f>
        <v>0.17845117845117842</v>
      </c>
      <c r="F53" s="435" t="str">
        <f>IF(OR(E53&gt;=0.2,E53&lt;=-0.2),"超过20%","")</f>
        <v/>
      </c>
      <c r="G53" s="434">
        <f>IF(G48&lt;I48,I48/G48-1,G48/I48-1)</f>
        <v>2.0202020202020332E-2</v>
      </c>
      <c r="H53" s="435" t="str">
        <f>IF(OR(G53&gt;=0.2,G53&lt;=-0.2),"超过20%","")</f>
        <v/>
      </c>
      <c r="I53" s="434">
        <f>IF(I48&lt;E48,E48/I48-1,I48/E48-1)</f>
        <v>0.15511551155115511</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0.24049459041731058</v>
      </c>
      <c r="F54" s="435" t="str">
        <f>IF(OR(E54&gt;=0.3,E54&lt;=-0.3),"超过30%","")</f>
        <v/>
      </c>
      <c r="G54" s="434">
        <f>IF(G47&lt;I47,I47/G47-1,G47/I47-1)</f>
        <v>3.0293663060278142E-2</v>
      </c>
      <c r="H54" s="435" t="str">
        <f>IF(OR(G54&gt;=0.3,G54&lt;=-0.3),"超过30%","")</f>
        <v/>
      </c>
      <c r="I54" s="434">
        <f>IF(I47&lt;E47,E47/I47-1,I47/E47-1)</f>
        <v>0.20402040204020411</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v>100</v>
      </c>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8" t="s">
        <v>3822</v>
      </c>
      <c r="D118" s="3188" t="s">
        <v>3823</v>
      </c>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 -60一居'!D127</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05" priority="13" stopIfTrue="1">
      <formula>$F$52="超过30%"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F7:F46 H7:H46 J7:J46">
    <cfRule type="cellIs" dxfId="202" priority="1" operator="notEqual">
      <formula>100</formula>
    </cfRule>
  </conditionalFormatting>
  <conditionalFormatting sqref="F48">
    <cfRule type="expression" dxfId="201" priority="4">
      <formula>$D$48="简单平均"</formula>
    </cfRule>
  </conditionalFormatting>
  <conditionalFormatting sqref="F52:F54 H52:H54 J52:J54">
    <cfRule type="containsText" dxfId="200" priority="14" stopIfTrue="1" operator="containsText" text="超过">
      <formula>NOT(ISERROR(SEARCH("超过",F52)))</formula>
    </cfRule>
  </conditionalFormatting>
  <conditionalFormatting sqref="G52">
    <cfRule type="expression" dxfId="199" priority="9" stopIfTrue="1">
      <formula>$H$52="超过30%"</formula>
    </cfRule>
  </conditionalFormatting>
  <conditionalFormatting sqref="G53">
    <cfRule type="expression" dxfId="198" priority="8" stopIfTrue="1">
      <formula>$H$53="超过20%"</formula>
    </cfRule>
  </conditionalFormatting>
  <conditionalFormatting sqref="G54">
    <cfRule type="expression" dxfId="197" priority="12" stopIfTrue="1">
      <formula>$H$54="超过30%"</formula>
    </cfRule>
  </conditionalFormatting>
  <conditionalFormatting sqref="H48">
    <cfRule type="expression" dxfId="196" priority="3">
      <formula>$D$48="简单平均"</formula>
    </cfRule>
  </conditionalFormatting>
  <conditionalFormatting sqref="I52">
    <cfRule type="expression" dxfId="195" priority="7" stopIfTrue="1">
      <formula>$J$52="超过30%"</formula>
    </cfRule>
  </conditionalFormatting>
  <conditionalFormatting sqref="I53">
    <cfRule type="expression" dxfId="194" priority="6" stopIfTrue="1">
      <formula>$J$53="超过20%"</formula>
    </cfRule>
  </conditionalFormatting>
  <conditionalFormatting sqref="I54">
    <cfRule type="expression" dxfId="193" priority="5" stopIfTrue="1">
      <formula>$J$54="超过30%"</formula>
    </cfRule>
  </conditionalFormatting>
  <conditionalFormatting sqref="J48">
    <cfRule type="expression" dxfId="192" priority="2">
      <formula>$D$48="简单平均"</formula>
    </cfRule>
  </conditionalFormatting>
  <dataValidations count="24">
    <dataValidation type="list" allowBlank="1" showInputMessage="1" showErrorMessage="1" sqref="E24 G24 I24 C24" xr:uid="{7E66C38E-A6CD-4C34-863C-448EEA97A9ED}">
      <formula1>环境</formula1>
    </dataValidation>
    <dataValidation type="list" allowBlank="1" showInputMessage="1" showErrorMessage="1" sqref="E16 G16 I16 C16" xr:uid="{3B4F2AFF-E2C4-45BB-9017-93ED651592D0}">
      <formula1>居住社区成熟度</formula1>
    </dataValidation>
    <dataValidation type="list" allowBlank="1" showInputMessage="1" showErrorMessage="1" sqref="E18 G18 I18 C18" xr:uid="{9DDAA162-BCAF-48C7-91C6-C7A1474809D7}">
      <formula1>交通便捷度</formula1>
    </dataValidation>
    <dataValidation type="list" allowBlank="1" showInputMessage="1" showErrorMessage="1" sqref="C20 G20 E20 I20" xr:uid="{9C5B56BE-50A6-48B0-BD45-5583DDEAA524}">
      <formula1>公共配套设施</formula1>
    </dataValidation>
    <dataValidation type="list" allowBlank="1" showInputMessage="1" showErrorMessage="1" sqref="E25 G25 I25 C25" xr:uid="{FB515BBD-258A-479F-9E96-05E78B33C647}">
      <formula1>住宅楼层</formula1>
    </dataValidation>
    <dataValidation type="list" allowBlank="1" showInputMessage="1" showErrorMessage="1" sqref="E26 G26 I26 C26" xr:uid="{F99005FE-5DE1-4259-9069-12D911E3A4C5}">
      <formula1>住宅朝向</formula1>
    </dataValidation>
    <dataValidation type="list" allowBlank="1" showInputMessage="1" showErrorMessage="1" sqref="E32 G32 I32 C32" xr:uid="{5DB6FBCF-F440-4F3E-89A7-97567311C24D}">
      <formula1>住宅建筑类型</formula1>
    </dataValidation>
    <dataValidation type="list" allowBlank="1" showInputMessage="1" showErrorMessage="1" sqref="E34 G34 I34 C34" xr:uid="{5C5A921F-64DB-4328-B012-BA9BA519934B}">
      <formula1>住宅建筑结构</formula1>
    </dataValidation>
    <dataValidation type="list" allowBlank="1" showInputMessage="1" showErrorMessage="1" sqref="E35 G35 I35 C35" xr:uid="{DBAF3512-B612-4C7A-B532-517B114F5E18}">
      <formula1>住宅建筑品质</formula1>
    </dataValidation>
    <dataValidation type="list" allowBlank="1" showInputMessage="1" showErrorMessage="1" sqref="E36 G36 I36 C36" xr:uid="{8FACD031-5361-4F4F-8611-2D0721FD697A}">
      <formula1>住宅公共部分装修</formula1>
    </dataValidation>
    <dataValidation type="list" allowBlank="1" showInputMessage="1" showErrorMessage="1" sqref="E38 G38 I38 C38" xr:uid="{5C95F286-543C-411E-B8FE-6AAFAFBBB222}">
      <formula1>住宅物业管理</formula1>
    </dataValidation>
    <dataValidation type="list" allowBlank="1" showInputMessage="1" showErrorMessage="1" sqref="E39 G39 I39 C39" xr:uid="{D42F1993-6A55-4B00-A993-4BBAFB98BCB7}">
      <formula1>住宅基础设施水平</formula1>
    </dataValidation>
    <dataValidation type="list" allowBlank="1" showInputMessage="1" showErrorMessage="1" sqref="E40 G40 I40 C40" xr:uid="{0AD10455-531C-4D5F-BA00-46944BF1EBF1}">
      <formula1>住宅房型</formula1>
    </dataValidation>
    <dataValidation type="list" allowBlank="1" showInputMessage="1" showErrorMessage="1" sqref="E42 G42 I42 C42" xr:uid="{F33D037C-5564-4856-9843-9DE8BD69069E}">
      <formula1>住宅内部装修</formula1>
    </dataValidation>
    <dataValidation type="list" allowBlank="1" showInputMessage="1" showErrorMessage="1" sqref="E43 G43 I43 C43" xr:uid="{665DB216-C72F-4F48-B985-562411F70D3E}">
      <formula1>内部装修维护情况</formula1>
    </dataValidation>
    <dataValidation type="list" allowBlank="1" showInputMessage="1" showErrorMessage="1" sqref="E8 G8 I8 C8" xr:uid="{D343E84B-6A26-46C1-B13B-79436136CF03}">
      <formula1>住宅交易情况</formula1>
    </dataValidation>
    <dataValidation type="list" allowBlank="1" showInputMessage="1" showErrorMessage="1" sqref="D1" xr:uid="{EB4B3D7F-FC20-4123-AF80-A3D9605A2511}">
      <formula1>项目类型</formula1>
    </dataValidation>
    <dataValidation type="list" allowBlank="1" showInputMessage="1" showErrorMessage="1" sqref="E9 G9 I9" xr:uid="{F1E46C4F-638C-4A0F-A471-E0F0F87FA6B0}">
      <formula1>住宅用途</formula1>
    </dataValidation>
    <dataValidation type="list" allowBlank="1" showInputMessage="1" showErrorMessage="1" sqref="C22 E22 G22 I22" xr:uid="{35E4151D-7A59-4817-9976-93B0397EA5BD}">
      <formula1>基础设施水平</formula1>
    </dataValidation>
    <dataValidation type="list" allowBlank="1" showInputMessage="1" showErrorMessage="1" sqref="F1" xr:uid="{19776DA2-42C0-4E99-8991-D008529090DF}">
      <formula1>"售价,租金"</formula1>
    </dataValidation>
    <dataValidation type="list" allowBlank="1" showInputMessage="1" showErrorMessage="1" sqref="C2" xr:uid="{F5EED4E9-9450-4753-A021-703775222C8C}">
      <formula1>"需扣减承租人权益,——"</formula1>
    </dataValidation>
    <dataValidation type="list" allowBlank="1" showInputMessage="1" showErrorMessage="1" sqref="F2" xr:uid="{D07C7349-9B21-45CE-91FF-E8D177CE5925}">
      <formula1>估价方法</formula1>
    </dataValidation>
    <dataValidation type="list" allowBlank="1" showInputMessage="1" showErrorMessage="1" sqref="D48" xr:uid="{18454395-0393-4460-B483-BB57304A33AC}">
      <formula1>"简单平均,加权平均"</formula1>
    </dataValidation>
    <dataValidation type="list" allowBlank="1" showInputMessage="1" showErrorMessage="1" sqref="E1" xr:uid="{C0DE1F4D-D7A5-4B4C-B681-786252DE3C2F}">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A30A-79B1-4780-8A00-8B11FEE735CD}">
  <sheetPr>
    <tabColor rgb="FF92D050"/>
    <pageSetUpPr fitToPage="1"/>
  </sheetPr>
  <dimension ref="A1:AC148"/>
  <sheetViews>
    <sheetView view="pageBreakPreview" topLeftCell="A10" zoomScaleNormal="60" zoomScaleSheetLayoutView="100" workbookViewId="0">
      <selection activeCell="I8" sqref="I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Sheet2!E86</f>
        <v>环湖小镇</v>
      </c>
      <c r="F5" s="3477"/>
      <c r="G5" s="3474" t="str">
        <f>Sheet2!E64</f>
        <v>福运佳园</v>
      </c>
      <c r="H5" s="3475"/>
      <c r="I5" s="3474" t="str">
        <f>Sheet2!E100</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f>'比较法-住宅 -60二居 '!E7</f>
        <v>45597</v>
      </c>
      <c r="F7" s="357">
        <f>SUMIF(58:58,YEAR(E7)&amp;"-"&amp;MONTH(E7),59:59)</f>
        <v>100</v>
      </c>
      <c r="G7" s="356">
        <f>E7</f>
        <v>45597</v>
      </c>
      <c r="H7" s="355">
        <f>SUMIF(58:58,YEAR(G7)&amp;"-"&amp;MONTH(G7),59:59)</f>
        <v>100</v>
      </c>
      <c r="I7" s="356">
        <f>G7</f>
        <v>45597</v>
      </c>
      <c r="J7" s="355">
        <f>SUMIF(58:58,YEAR(I7)&amp;"-"&amp;MONTH(I7),59:59)</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f>'比较法-住宅-开间、一居'!K15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tr">
        <f>'比较法-住宅 -60一居'!G16</f>
        <v>较好</v>
      </c>
      <c r="F16" s="387"/>
      <c r="G16" s="1752" t="str">
        <f>'比较法-住宅-开间、一居'!I16</f>
        <v>较好</v>
      </c>
      <c r="H16" s="389"/>
      <c r="I16" s="1752" t="str">
        <f>'比较法-住宅 -60一居'!I16</f>
        <v>较好</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f>'比较法-住宅-开间、一居'!K17</f>
        <v>2</v>
      </c>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t="s">
        <v>3438</v>
      </c>
      <c r="D18" s="389"/>
      <c r="E18" s="1755" t="str">
        <f>'比较法-住宅 -60一居'!G18</f>
        <v>一般</v>
      </c>
      <c r="F18" s="389"/>
      <c r="G18" s="1755" t="str">
        <f>'比较法-住宅-开间、一居'!I18</f>
        <v>一般</v>
      </c>
      <c r="H18" s="387"/>
      <c r="I18" s="1755" t="str">
        <f>'比较法-住宅 -60一居'!I18</f>
        <v>一般</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f>'比较法-住宅-开间、一居'!K19</f>
        <v>5</v>
      </c>
      <c r="L19" s="2492"/>
      <c r="M19" s="2487"/>
      <c r="N19" s="2487"/>
      <c r="O19" s="2487"/>
      <c r="P19" s="3493"/>
      <c r="Q19" s="1263" t="str">
        <f>B19</f>
        <v>公共配套设施</v>
      </c>
      <c r="R19" s="667" t="s">
        <v>14</v>
      </c>
      <c r="S19" s="668">
        <f>F19</f>
        <v>105</v>
      </c>
      <c r="T19" s="667" t="s">
        <v>14</v>
      </c>
      <c r="U19" s="668">
        <f>H19</f>
        <v>105</v>
      </c>
      <c r="V19" s="667" t="s">
        <v>14</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tr">
        <f>'比较法-住宅-开间、一居'!I20</f>
        <v>较好</v>
      </c>
      <c r="H20" s="387"/>
      <c r="I20" s="1751" t="str">
        <f>'比较法-住宅 -60一居'!I20</f>
        <v>较好</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100</v>
      </c>
      <c r="G23" s="391"/>
      <c r="H23" s="389">
        <f>SUMIF(84:84,G24,85:85)-SUMIF(84:84,C24,85:85)+100</f>
        <v>102</v>
      </c>
      <c r="I23" s="3183"/>
      <c r="J23" s="389">
        <f>SUMIF(84:84,I24,85:85)-SUMIF(84:84,C24,85:85)+100</f>
        <v>100</v>
      </c>
      <c r="K23" s="384">
        <f>'比较法-住宅 -60一居'!K23</f>
        <v>2</v>
      </c>
      <c r="L23" s="2492"/>
      <c r="M23" s="2487"/>
      <c r="N23" s="2487"/>
      <c r="O23" s="2487"/>
      <c r="P23" s="3493"/>
      <c r="Q23" s="1263" t="str">
        <f>B23</f>
        <v>自然及人文环境</v>
      </c>
      <c r="R23" s="667" t="s">
        <v>14</v>
      </c>
      <c r="S23" s="668">
        <f>F23</f>
        <v>100</v>
      </c>
      <c r="T23" s="667" t="s">
        <v>14</v>
      </c>
      <c r="U23" s="668">
        <f>H23</f>
        <v>102</v>
      </c>
      <c r="V23" s="667" t="s">
        <v>14</v>
      </c>
      <c r="W23" s="668">
        <f>J23</f>
        <v>100</v>
      </c>
      <c r="X23" s="1265"/>
      <c r="Y23" s="3495"/>
      <c r="Z23" s="1264" t="str">
        <f>Q23</f>
        <v>自然及人文环境</v>
      </c>
      <c r="AA23" s="1264">
        <f>D23/F23</f>
        <v>1</v>
      </c>
      <c r="AB23" s="1264">
        <f>D23/H23</f>
        <v>0.98039215686274506</v>
      </c>
      <c r="AC23" s="1264">
        <f>D23/J23</f>
        <v>1</v>
      </c>
    </row>
    <row r="24" spans="1:29" ht="15">
      <c r="A24" s="367"/>
      <c r="B24" s="395"/>
      <c r="C24" s="386" t="s">
        <v>3438</v>
      </c>
      <c r="D24" s="387"/>
      <c r="E24" s="386" t="str">
        <f>'比较法-住宅 -60一居'!G24</f>
        <v>一般</v>
      </c>
      <c r="F24" s="387"/>
      <c r="G24" s="386" t="str">
        <f>'比较法-住宅-开间、一居'!I24</f>
        <v>较好</v>
      </c>
      <c r="H24" s="387"/>
      <c r="I24" s="386" t="str">
        <f>'比较法-住宅 -60一居'!I24</f>
        <v>一般</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14</v>
      </c>
      <c r="S26" s="668">
        <f t="shared" si="12"/>
        <v>100</v>
      </c>
      <c r="T26" s="667" t="s">
        <v>14</v>
      </c>
      <c r="U26" s="668">
        <f t="shared" si="13"/>
        <v>100</v>
      </c>
      <c r="V26" s="667" t="s">
        <v>14</v>
      </c>
      <c r="W26" s="668">
        <f t="shared" si="14"/>
        <v>100</v>
      </c>
      <c r="X26" s="1265"/>
      <c r="Y26" s="3495"/>
      <c r="Z26" s="1264" t="str">
        <f>Q26</f>
        <v>朝向</v>
      </c>
      <c r="AA26" s="1264">
        <f t="shared" si="15"/>
        <v>1</v>
      </c>
      <c r="AB26" s="1264">
        <f t="shared" si="16"/>
        <v>1</v>
      </c>
      <c r="AC26" s="1264">
        <f t="shared" si="17"/>
        <v>1</v>
      </c>
    </row>
    <row r="27" spans="1:29" s="102" customFormat="1" ht="15.75" hidden="1"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14</v>
      </c>
      <c r="S27" s="665">
        <f t="shared" si="12"/>
        <v>100</v>
      </c>
      <c r="T27" s="664" t="s">
        <v>14</v>
      </c>
      <c r="U27" s="665">
        <f t="shared" si="13"/>
        <v>100</v>
      </c>
      <c r="V27" s="664" t="s">
        <v>14</v>
      </c>
      <c r="W27" s="665">
        <f t="shared" si="14"/>
        <v>100</v>
      </c>
      <c r="X27" s="666"/>
      <c r="Y27" s="3495"/>
      <c r="Z27" s="50">
        <f>Q27</f>
        <v>111</v>
      </c>
      <c r="AA27" s="1264">
        <f t="shared" si="15"/>
        <v>1</v>
      </c>
      <c r="AB27" s="1264">
        <f t="shared" si="16"/>
        <v>1</v>
      </c>
      <c r="AC27" s="1264">
        <f t="shared" si="17"/>
        <v>1</v>
      </c>
    </row>
    <row r="28" spans="1:29" ht="15.75"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14</v>
      </c>
      <c r="S28" s="668">
        <f t="shared" si="12"/>
        <v>100</v>
      </c>
      <c r="T28" s="667" t="s">
        <v>14</v>
      </c>
      <c r="U28" s="668">
        <f t="shared" si="13"/>
        <v>100</v>
      </c>
      <c r="V28" s="667" t="s">
        <v>14</v>
      </c>
      <c r="W28" s="668">
        <f t="shared" si="14"/>
        <v>100</v>
      </c>
      <c r="X28" s="1265"/>
      <c r="Y28" s="3495"/>
      <c r="Z28" s="1264">
        <f t="shared" ref="Z28:Z46" si="18">Q28</f>
        <v>111</v>
      </c>
      <c r="AA28" s="1264">
        <f t="shared" si="15"/>
        <v>1</v>
      </c>
      <c r="AB28" s="1264">
        <f t="shared" si="16"/>
        <v>1</v>
      </c>
      <c r="AC28" s="1264">
        <f t="shared" si="17"/>
        <v>1</v>
      </c>
    </row>
    <row r="29" spans="1:2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8"/>
        <v>111</v>
      </c>
      <c r="AA29" s="1264">
        <f t="shared" si="15"/>
        <v>1</v>
      </c>
      <c r="AB29" s="1264">
        <f t="shared" si="16"/>
        <v>1</v>
      </c>
      <c r="AC29" s="1264">
        <f t="shared" si="17"/>
        <v>1</v>
      </c>
    </row>
    <row r="30" spans="1:2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14</v>
      </c>
      <c r="S32" s="668">
        <f t="shared" si="12"/>
        <v>100</v>
      </c>
      <c r="T32" s="667" t="s">
        <v>14</v>
      </c>
      <c r="U32" s="668">
        <f t="shared" si="13"/>
        <v>100</v>
      </c>
      <c r="V32" s="667" t="s">
        <v>14</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90</v>
      </c>
      <c r="D33" s="119">
        <v>100</v>
      </c>
      <c r="E33" s="369">
        <f>Sheet2!G91</f>
        <v>90</v>
      </c>
      <c r="F33" s="364">
        <f>LOOKUP(E33,103:103,104:104)-LOOKUP(C33,103:103,104:104)+100</f>
        <v>100</v>
      </c>
      <c r="G33" s="368">
        <f>Sheet2!G67</f>
        <v>86</v>
      </c>
      <c r="H33" s="119">
        <f>LOOKUP(G33,103:103,104:104)-LOOKUP(C33,103:103,104:104)+100</f>
        <v>100</v>
      </c>
      <c r="I33" s="369">
        <f>Sheet2!G103</f>
        <v>90</v>
      </c>
      <c r="J33" s="119">
        <f>LOOKUP(I33,103:103,104:104)-LOOKUP(C33,103:103,104:104)+100</f>
        <v>100</v>
      </c>
      <c r="K33" s="1748"/>
      <c r="L33" s="2491"/>
      <c r="M33" s="2493"/>
      <c r="N33" s="2493"/>
      <c r="O33" s="2493"/>
      <c r="P33" s="3497"/>
      <c r="Q33" s="531" t="str">
        <f t="shared" si="11"/>
        <v>项目建筑规模</v>
      </c>
      <c r="R33" s="669" t="s">
        <v>14</v>
      </c>
      <c r="S33" s="670">
        <f t="shared" si="12"/>
        <v>100</v>
      </c>
      <c r="T33" s="669" t="s">
        <v>14</v>
      </c>
      <c r="U33" s="670">
        <f t="shared" si="13"/>
        <v>100</v>
      </c>
      <c r="V33" s="669" t="s">
        <v>14</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14</v>
      </c>
      <c r="S35" s="668">
        <f t="shared" si="12"/>
        <v>100</v>
      </c>
      <c r="T35" s="667" t="s">
        <v>14</v>
      </c>
      <c r="U35" s="668">
        <f t="shared" si="13"/>
        <v>100</v>
      </c>
      <c r="V35" s="667" t="s">
        <v>14</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0.72</v>
      </c>
      <c r="F37" s="364">
        <f>LOOKUP(E37,112:112,113:113)-LOOKUP(C37,112:112,113:113)+100</f>
        <v>98</v>
      </c>
      <c r="G37" s="413">
        <v>1</v>
      </c>
      <c r="H37" s="119">
        <f>LOOKUP(G37,112:112,113:113)-LOOKUP(C37,112:112,113:113)+100</f>
        <v>100</v>
      </c>
      <c r="I37" s="412">
        <v>0.85</v>
      </c>
      <c r="J37" s="119">
        <f>LOOKUP(I37,112:112,113:113)-LOOKUP(C37,112:112,113:113)+100</f>
        <v>99</v>
      </c>
      <c r="K37" s="365">
        <f>'比较法-住宅-开间、一居'!K37</f>
        <v>1</v>
      </c>
      <c r="L37" s="2488"/>
      <c r="M37" s="2439"/>
      <c r="N37" s="2439"/>
      <c r="O37" s="2439"/>
      <c r="P37" s="3497"/>
      <c r="Q37" s="530" t="str">
        <f t="shared" si="11"/>
        <v>成新度</v>
      </c>
      <c r="R37" s="664" t="s">
        <v>14</v>
      </c>
      <c r="S37" s="665">
        <f t="shared" si="12"/>
        <v>98</v>
      </c>
      <c r="T37" s="664" t="s">
        <v>14</v>
      </c>
      <c r="U37" s="665">
        <f t="shared" si="13"/>
        <v>100</v>
      </c>
      <c r="V37" s="664" t="s">
        <v>14</v>
      </c>
      <c r="W37" s="665">
        <f t="shared" si="14"/>
        <v>99</v>
      </c>
      <c r="X37" s="666"/>
      <c r="Y37" s="3499"/>
      <c r="Z37" s="50" t="str">
        <f t="shared" si="18"/>
        <v>成新度</v>
      </c>
      <c r="AA37" s="50">
        <f t="shared" si="15"/>
        <v>1.0204081632653061</v>
      </c>
      <c r="AB37" s="50">
        <f t="shared" si="16"/>
        <v>1</v>
      </c>
      <c r="AC37" s="50">
        <f t="shared" si="17"/>
        <v>1.0101010101010102</v>
      </c>
    </row>
    <row r="38" spans="1:29" ht="15">
      <c r="A38" s="409"/>
      <c r="B38" s="364" t="s">
        <v>1702</v>
      </c>
      <c r="C38" s="1760" t="s">
        <v>3444</v>
      </c>
      <c r="D38" s="374">
        <v>100</v>
      </c>
      <c r="E38" s="1761" t="str">
        <f>'比较法-住宅 -60一居'!G38</f>
        <v>普通</v>
      </c>
      <c r="F38" s="400">
        <f>SUMIF(114:114,E38,115:115)-SUMIF(114:114,C38,115:115)+100</f>
        <v>98</v>
      </c>
      <c r="G38" s="1761" t="str">
        <f>'比较法-住宅-开间、一居'!I38</f>
        <v>普通</v>
      </c>
      <c r="H38" s="374">
        <f>SUMIF(114:114,G38,115:115)-SUMIF(114:114,C38,115:115)+100</f>
        <v>98</v>
      </c>
      <c r="I38" s="1761" t="str">
        <f>'比较法-住宅 -60一居'!I38</f>
        <v>普通</v>
      </c>
      <c r="J38" s="374">
        <f>SUMIF(114:114,I38,115:115)-SUMIF(114:114,C38,115:115)+100</f>
        <v>98</v>
      </c>
      <c r="K38" s="365">
        <f>'比较法-住宅-开间、一居'!K38</f>
        <v>2</v>
      </c>
      <c r="L38" s="2492"/>
      <c r="M38" s="2487"/>
      <c r="N38" s="2487"/>
      <c r="O38" s="2487"/>
      <c r="P38" s="3497" t="s">
        <v>1696</v>
      </c>
      <c r="Q38" s="1263" t="str">
        <f t="shared" si="11"/>
        <v>物业管理</v>
      </c>
      <c r="R38" s="667" t="s">
        <v>14</v>
      </c>
      <c r="S38" s="668">
        <f t="shared" si="12"/>
        <v>98</v>
      </c>
      <c r="T38" s="667" t="s">
        <v>14</v>
      </c>
      <c r="U38" s="668">
        <f t="shared" si="13"/>
        <v>98</v>
      </c>
      <c r="V38" s="667" t="s">
        <v>14</v>
      </c>
      <c r="W38" s="668">
        <f t="shared" si="14"/>
        <v>98</v>
      </c>
      <c r="X38" s="1265"/>
      <c r="Y38" s="3499" t="s">
        <v>1696</v>
      </c>
      <c r="Z38" s="1264" t="str">
        <f t="shared" si="18"/>
        <v>物业管理</v>
      </c>
      <c r="AA38" s="1264">
        <f t="shared" si="15"/>
        <v>1.0204081632653061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14</v>
      </c>
      <c r="S39" s="668">
        <f t="shared" si="12"/>
        <v>100</v>
      </c>
      <c r="T39" s="667" t="s">
        <v>14</v>
      </c>
      <c r="U39" s="668">
        <f t="shared" si="13"/>
        <v>100</v>
      </c>
      <c r="V39" s="667" t="s">
        <v>14</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t="s">
        <v>3818</v>
      </c>
      <c r="D40" s="374">
        <v>100</v>
      </c>
      <c r="E40" s="1761" t="s">
        <v>3454</v>
      </c>
      <c r="F40" s="400">
        <f>SUMIF(118:118,E40,119:119)-SUMIF(118:118,C40,119:119)+100</f>
        <v>101</v>
      </c>
      <c r="G40" s="1760" t="s">
        <v>3454</v>
      </c>
      <c r="H40" s="374">
        <f>SUMIF(118:118,G40,119:119)-SUMIF(118:118,C40,119:119)+100</f>
        <v>101</v>
      </c>
      <c r="I40" s="1761" t="s">
        <v>3454</v>
      </c>
      <c r="J40" s="374">
        <f>SUMIF(118:118,I40,119:119)-SUMIF(118:118,C40,119:119)+100</f>
        <v>101</v>
      </c>
      <c r="K40" s="365">
        <f>'比较法-住宅-开间'!K45</f>
        <v>1</v>
      </c>
      <c r="L40" s="2492"/>
      <c r="M40" s="2487"/>
      <c r="N40" s="2487"/>
      <c r="O40" s="2487"/>
      <c r="P40" s="3497"/>
      <c r="Q40" s="1263" t="str">
        <f t="shared" si="11"/>
        <v>房型</v>
      </c>
      <c r="R40" s="667" t="s">
        <v>14</v>
      </c>
      <c r="S40" s="668">
        <f t="shared" si="12"/>
        <v>101</v>
      </c>
      <c r="T40" s="667" t="s">
        <v>14</v>
      </c>
      <c r="U40" s="668">
        <f t="shared" si="13"/>
        <v>101</v>
      </c>
      <c r="V40" s="667" t="s">
        <v>14</v>
      </c>
      <c r="W40" s="668">
        <f t="shared" si="14"/>
        <v>101</v>
      </c>
      <c r="X40" s="1265"/>
      <c r="Y40" s="3499"/>
      <c r="Z40" s="1264" t="str">
        <f t="shared" si="18"/>
        <v>房型</v>
      </c>
      <c r="AA40" s="1264">
        <f t="shared" si="15"/>
        <v>0.99009900990099009</v>
      </c>
      <c r="AB40" s="1264">
        <f t="shared" si="16"/>
        <v>0.99009900990099009</v>
      </c>
      <c r="AC40" s="1264">
        <f t="shared" si="17"/>
        <v>0.99009900990099009</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0.71666666666666667</v>
      </c>
      <c r="N41" s="2493"/>
      <c r="O41" s="2493"/>
      <c r="P41" s="3497"/>
      <c r="Q41" s="531" t="str">
        <f t="shared" si="11"/>
        <v>单套/主力户型建筑面积</v>
      </c>
      <c r="R41" s="669" t="s">
        <v>14</v>
      </c>
      <c r="S41" s="670">
        <f t="shared" si="12"/>
        <v>100</v>
      </c>
      <c r="T41" s="669" t="s">
        <v>14</v>
      </c>
      <c r="U41" s="670">
        <f t="shared" si="13"/>
        <v>100</v>
      </c>
      <c r="V41" s="669" t="s">
        <v>14</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tr">
        <f>'比较法-住宅 -60一居'!G42</f>
        <v>普通装修</v>
      </c>
      <c r="F42" s="400">
        <f>SUMIF(122:122,E42,123:123)-SUMIF(122:122,C42,123:123)+100</f>
        <v>100</v>
      </c>
      <c r="G42" s="1761" t="str">
        <f>'比较法-住宅-开间、一居'!I42</f>
        <v>普通装修</v>
      </c>
      <c r="H42" s="374">
        <f>SUMIF(122:122,G42,123:123)-SUMIF(122:122,C42,123:123)+100</f>
        <v>100</v>
      </c>
      <c r="I42" s="1766" t="s">
        <v>3442</v>
      </c>
      <c r="J42" s="374">
        <f>SUMIF(122:122,I42,123:123)-SUMIF(122:122,C42,123:123)+100</f>
        <v>100</v>
      </c>
      <c r="K42" s="365">
        <f>'比较法-住宅-开间、一居'!K42</f>
        <v>2</v>
      </c>
      <c r="L42" s="2492"/>
      <c r="M42" s="2493">
        <f>1-(2024-G50)/60</f>
        <v>1</v>
      </c>
      <c r="N42" s="2487"/>
      <c r="O42" s="2487"/>
      <c r="P42" s="3497"/>
      <c r="Q42" s="1263" t="str">
        <f t="shared" si="11"/>
        <v>内部装修</v>
      </c>
      <c r="R42" s="667" t="s">
        <v>14</v>
      </c>
      <c r="S42" s="668">
        <f t="shared" si="12"/>
        <v>100</v>
      </c>
      <c r="T42" s="667" t="s">
        <v>14</v>
      </c>
      <c r="U42" s="668">
        <f t="shared" si="13"/>
        <v>100</v>
      </c>
      <c r="V42" s="667" t="s">
        <v>14</v>
      </c>
      <c r="W42" s="668">
        <f t="shared" si="14"/>
        <v>100</v>
      </c>
      <c r="X42" s="1265"/>
      <c r="Y42" s="34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0.85</v>
      </c>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3852</v>
      </c>
      <c r="C44" s="3190" t="s">
        <v>3853</v>
      </c>
      <c r="D44" s="119">
        <v>100</v>
      </c>
      <c r="E44" s="3190" t="s">
        <v>3854</v>
      </c>
      <c r="F44" s="364">
        <f>SUMIF(126:126,E44,127:127)-SUMIF(126:126,C44,127:127)+100</f>
        <v>105</v>
      </c>
      <c r="G44" s="3190" t="s">
        <v>3854</v>
      </c>
      <c r="H44" s="119">
        <f>SUMIF(126:126,G44,127:127)-SUMIF(126:126,C44,127:127)+100</f>
        <v>105</v>
      </c>
      <c r="I44" s="3190" t="s">
        <v>3854</v>
      </c>
      <c r="J44" s="119">
        <f>SUMIF(126:126,I44,127:127)-SUMIF(126:126,C44,127:127)+100</f>
        <v>105</v>
      </c>
      <c r="K44" s="1748"/>
      <c r="L44" s="2488"/>
      <c r="M44" s="2493"/>
      <c r="N44" s="2439"/>
      <c r="O44" s="2439"/>
      <c r="P44" s="3497"/>
      <c r="Q44" s="530" t="str">
        <f t="shared" si="11"/>
        <v>家具家电</v>
      </c>
      <c r="R44" s="664" t="s">
        <v>14</v>
      </c>
      <c r="S44" s="665">
        <f t="shared" si="12"/>
        <v>105</v>
      </c>
      <c r="T44" s="664" t="s">
        <v>14</v>
      </c>
      <c r="U44" s="665">
        <f t="shared" si="13"/>
        <v>105</v>
      </c>
      <c r="V44" s="664" t="s">
        <v>14</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0</v>
      </c>
      <c r="D47" s="418"/>
      <c r="E47" s="419">
        <f>Sheet2!I91</f>
        <v>30</v>
      </c>
      <c r="F47" s="420"/>
      <c r="G47" s="421">
        <f>Sheet2!I67</f>
        <v>28.01</v>
      </c>
      <c r="H47" s="422"/>
      <c r="I47" s="419">
        <f>Sheet2!I103</f>
        <v>31.11</v>
      </c>
      <c r="J47" s="422"/>
      <c r="K47" s="1767"/>
      <c r="L47" s="2494"/>
      <c r="M47" s="2487"/>
      <c r="N47" s="2487"/>
      <c r="O47" s="2487"/>
      <c r="P47" s="3501" t="str">
        <f>A47</f>
        <v>成交单价（元/平方米）</v>
      </c>
      <c r="Q47" s="3501"/>
      <c r="R47" s="3484">
        <f>E47</f>
        <v>30</v>
      </c>
      <c r="S47" s="3484"/>
      <c r="T47" s="3484">
        <f>G47</f>
        <v>28.01</v>
      </c>
      <c r="U47" s="3484"/>
      <c r="V47" s="3484">
        <f>I47</f>
        <v>31.11</v>
      </c>
      <c r="W47" s="3484"/>
      <c r="X47" s="385"/>
      <c r="Y47" s="673"/>
      <c r="Z47" s="385"/>
      <c r="AA47" s="385"/>
      <c r="AB47" s="385"/>
      <c r="AC47" s="385"/>
    </row>
    <row r="48" spans="1:29" ht="15.75" thickBot="1">
      <c r="A48" s="423" t="s">
        <v>1709</v>
      </c>
      <c r="B48" s="424"/>
      <c r="C48" s="1082">
        <f>R49</f>
        <v>26.5</v>
      </c>
      <c r="D48" s="2141" t="s">
        <v>2138</v>
      </c>
      <c r="E48" s="1083">
        <f>R48</f>
        <v>27.2</v>
      </c>
      <c r="F48" s="2142"/>
      <c r="G48" s="1082">
        <f>T48</f>
        <v>24.4</v>
      </c>
      <c r="H48" s="2142"/>
      <c r="I48" s="1083">
        <f>V48</f>
        <v>28</v>
      </c>
      <c r="J48" s="2142"/>
      <c r="K48" s="2143">
        <f>F48+H48+J48</f>
        <v>0</v>
      </c>
      <c r="L48" s="2494"/>
      <c r="M48" s="2487"/>
      <c r="N48" s="2487"/>
      <c r="O48" s="2487"/>
      <c r="P48" s="3501" t="str">
        <f>A48</f>
        <v>比较价值（元/平方米）</v>
      </c>
      <c r="Q48" s="3501"/>
      <c r="R48" s="3484">
        <f>IF(F1="售价",ROUND(PRODUCT(R47,AA7:AA46),0),ROUND(PRODUCT(R47,AA7:AA46),1))</f>
        <v>27.2</v>
      </c>
      <c r="S48" s="3484"/>
      <c r="T48" s="3484">
        <f>IF(F1="售价",ROUND(PRODUCT(T47,AB7:AB46),0),ROUND(PRODUCT(T47,AB7:AB46),1))</f>
        <v>24.4</v>
      </c>
      <c r="U48" s="3484"/>
      <c r="V48" s="3484">
        <f>IF(F1="售价",ROUND(PRODUCT(V47,AC7:AC46),0),ROUND(PRODUCT(V47,AC7:AC46),1))</f>
        <v>28</v>
      </c>
      <c r="W48" s="3484"/>
      <c r="X48" s="385"/>
      <c r="Y48" s="385"/>
      <c r="Z48" s="385"/>
      <c r="AA48" s="385"/>
      <c r="AB48" s="385"/>
      <c r="AC48" s="385"/>
    </row>
    <row r="49" spans="1:29" ht="15.75" thickBot="1">
      <c r="A49" s="427" t="s">
        <v>1710</v>
      </c>
      <c r="B49" s="428"/>
      <c r="C49" s="1084">
        <f>R49</f>
        <v>26.5</v>
      </c>
      <c r="D49" s="351"/>
      <c r="E49" s="351"/>
      <c r="F49" s="351"/>
      <c r="G49" s="351"/>
      <c r="H49" s="351"/>
      <c r="I49" s="351"/>
      <c r="J49" s="351"/>
      <c r="K49" s="1768"/>
      <c r="L49" s="2494"/>
      <c r="M49" s="2487"/>
      <c r="N49" s="2487"/>
      <c r="O49" s="2487"/>
      <c r="P49" s="3489" t="str">
        <f>A49</f>
        <v>估价对象XX用房的比较价值（楼面单价，元/平方米）</v>
      </c>
      <c r="Q49" s="3490"/>
      <c r="R49" s="3491">
        <f>IF(F1="售价",ROUND(IF(D48="简单平均",AVERAGE(R48:V48),R48*F48+T48*H48+V48*J48),0),ROUND(IF(D48="简单平均",AVERAGE(R48:V48),R48*F48+T48*H48+V48*J48),1))</f>
        <v>26.5</v>
      </c>
      <c r="S49" s="3491"/>
      <c r="T49" s="3491"/>
      <c r="U49" s="3491"/>
      <c r="V49" s="3491"/>
      <c r="W49" s="3491"/>
      <c r="X49" s="385"/>
      <c r="Y49" s="385"/>
      <c r="Z49" s="385"/>
      <c r="AA49" s="385"/>
      <c r="AB49" s="385"/>
      <c r="AC49" s="385"/>
    </row>
    <row r="50" spans="1:29">
      <c r="A50" s="2487"/>
      <c r="B50" s="2487"/>
      <c r="C50" s="2487"/>
      <c r="D50" s="2487"/>
      <c r="E50" s="2487">
        <v>2007</v>
      </c>
      <c r="F50" s="2487"/>
      <c r="G50" s="2501">
        <v>2024</v>
      </c>
      <c r="H50" s="2487"/>
      <c r="I50" s="2487">
        <v>2015</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0.10294117647058831</v>
      </c>
      <c r="F52" s="435" t="str">
        <f>IF(OR(E52&gt;=0.3,E52&lt;=-0.3),"超过30%","")</f>
        <v/>
      </c>
      <c r="G52" s="434">
        <f>IF(G47&lt;G48,G48/G47-1,G47/G48-1)</f>
        <v>0.14795081967213131</v>
      </c>
      <c r="H52" s="435" t="str">
        <f>IF(OR(G52&gt;=0.3,G52&lt;=-0.3),"超过30%","")</f>
        <v/>
      </c>
      <c r="I52" s="434">
        <f>IF(I47&lt;I48,I48/I47-1,I47/I48-1)</f>
        <v>0.11107142857142849</v>
      </c>
      <c r="J52" s="435" t="str">
        <f>IF(OR(I52&gt;=0.3,I52&lt;=-0.3),"超过30%","")</f>
        <v/>
      </c>
      <c r="K52" s="2499"/>
      <c r="L52" s="2495"/>
      <c r="M52" s="2487"/>
      <c r="N52" s="2487"/>
      <c r="O52" s="2487"/>
    </row>
    <row r="53" spans="1:29" ht="13.5" customHeight="1">
      <c r="A53" s="2487"/>
      <c r="B53" s="2487"/>
      <c r="C53" s="432" t="s">
        <v>1712</v>
      </c>
      <c r="D53" s="436"/>
      <c r="E53" s="434">
        <f>IF(E48&lt;G48,G48/E48-1,E48/G48-1)</f>
        <v>0.11475409836065587</v>
      </c>
      <c r="F53" s="435" t="str">
        <f>IF(OR(E53&gt;=0.2,E53&lt;=-0.2),"超过20%","")</f>
        <v/>
      </c>
      <c r="G53" s="434">
        <f>IF(G48&lt;I48,I48/G48-1,G48/I48-1)</f>
        <v>0.14754098360655754</v>
      </c>
      <c r="H53" s="435" t="str">
        <f>IF(OR(G53&gt;=0.2,G53&lt;=-0.2),"超过20%","")</f>
        <v/>
      </c>
      <c r="I53" s="434">
        <f>IF(I48&lt;E48,E48/I48-1,I48/E48-1)</f>
        <v>2.941176470588247E-2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7.1046054980364204E-2</v>
      </c>
      <c r="F54" s="435" t="str">
        <f>IF(OR(E54&gt;=0.3,E54&lt;=-0.3),"超过30%","")</f>
        <v/>
      </c>
      <c r="G54" s="434">
        <f>IF(G47&lt;I47,I47/G47-1,G47/I47-1)</f>
        <v>0.11067475901463752</v>
      </c>
      <c r="H54" s="435" t="str">
        <f>IF(OR(G54&gt;=0.3,G54&lt;=-0.3),"超过30%","")</f>
        <v/>
      </c>
      <c r="I54" s="434">
        <f>IF(I47&lt;E47,E47/I47-1,I47/E47-1)</f>
        <v>3.6999999999999922E-2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v>100</v>
      </c>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8" t="s">
        <v>3824</v>
      </c>
      <c r="D118" s="3188" t="s">
        <v>3823</v>
      </c>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 -60二居 '!D127</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1" priority="13" stopIfTrue="1">
      <formula>$F$52="超过30%"</formula>
    </cfRule>
  </conditionalFormatting>
  <conditionalFormatting sqref="E53">
    <cfRule type="expression" dxfId="190" priority="11" stopIfTrue="1">
      <formula>$F$53="超过20%"</formula>
    </cfRule>
  </conditionalFormatting>
  <conditionalFormatting sqref="E54">
    <cfRule type="expression" dxfId="189" priority="10" stopIfTrue="1">
      <formula>$F$54="超过30%"</formula>
    </cfRule>
  </conditionalFormatting>
  <conditionalFormatting sqref="F7:F46 H7:H46 J7:J46">
    <cfRule type="cellIs" dxfId="188" priority="1" operator="notEqual">
      <formula>100</formula>
    </cfRule>
  </conditionalFormatting>
  <conditionalFormatting sqref="F48">
    <cfRule type="expression" dxfId="187" priority="4">
      <formula>$D$48="简单平均"</formula>
    </cfRule>
  </conditionalFormatting>
  <conditionalFormatting sqref="F52:F54 H52:H54 J52:J54">
    <cfRule type="containsText" dxfId="186" priority="14" stopIfTrue="1" operator="containsText" text="超过">
      <formula>NOT(ISERROR(SEARCH("超过",F52)))</formula>
    </cfRule>
  </conditionalFormatting>
  <conditionalFormatting sqref="G52">
    <cfRule type="expression" dxfId="185" priority="9" stopIfTrue="1">
      <formula>$H$52="超过30%"</formula>
    </cfRule>
  </conditionalFormatting>
  <conditionalFormatting sqref="G53">
    <cfRule type="expression" dxfId="184" priority="8" stopIfTrue="1">
      <formula>$H$53="超过20%"</formula>
    </cfRule>
  </conditionalFormatting>
  <conditionalFormatting sqref="G54">
    <cfRule type="expression" dxfId="183" priority="12" stopIfTrue="1">
      <formula>$H$54="超过30%"</formula>
    </cfRule>
  </conditionalFormatting>
  <conditionalFormatting sqref="H48">
    <cfRule type="expression" dxfId="182" priority="3">
      <formula>$D$48="简单平均"</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J48">
    <cfRule type="expression" dxfId="178" priority="2">
      <formula>$D$48="简单平均"</formula>
    </cfRule>
  </conditionalFormatting>
  <dataValidations count="24">
    <dataValidation type="list" allowBlank="1" showInputMessage="1" showErrorMessage="1" sqref="E1" xr:uid="{F7EAB43D-3558-4363-9EE8-D391BEFAB514}">
      <formula1>"项目模式,单套模式"</formula1>
    </dataValidation>
    <dataValidation type="list" allowBlank="1" showInputMessage="1" showErrorMessage="1" sqref="D48" xr:uid="{0312AF59-3F67-4535-A582-1F747003C3B8}">
      <formula1>"简单平均,加权平均"</formula1>
    </dataValidation>
    <dataValidation type="list" allowBlank="1" showInputMessage="1" showErrorMessage="1" sqref="F2" xr:uid="{530A688A-80EE-4337-A337-D5F840402304}">
      <formula1>估价方法</formula1>
    </dataValidation>
    <dataValidation type="list" allowBlank="1" showInputMessage="1" showErrorMessage="1" sqref="C2" xr:uid="{514D941A-7EEE-4E4C-88FF-4D7FA30D6E3A}">
      <formula1>"需扣减承租人权益,——"</formula1>
    </dataValidation>
    <dataValidation type="list" allowBlank="1" showInputMessage="1" showErrorMessage="1" sqref="F1" xr:uid="{E8711D99-F48A-4341-9042-99EC4DD00829}">
      <formula1>"售价,租金"</formula1>
    </dataValidation>
    <dataValidation type="list" allowBlank="1" showInputMessage="1" showErrorMessage="1" sqref="C22 E22 G22 I22" xr:uid="{18B2C851-F79C-4090-9405-E9BB9AB6B373}">
      <formula1>基础设施水平</formula1>
    </dataValidation>
    <dataValidation type="list" allowBlank="1" showInputMessage="1" showErrorMessage="1" sqref="E9 G9 I9" xr:uid="{E629B88E-32F2-4C0F-92AE-4C93C477F3CC}">
      <formula1>住宅用途</formula1>
    </dataValidation>
    <dataValidation type="list" allowBlank="1" showInputMessage="1" showErrorMessage="1" sqref="D1" xr:uid="{8765A5EC-7CEA-41D0-9714-025383EFDD62}">
      <formula1>项目类型</formula1>
    </dataValidation>
    <dataValidation type="list" allowBlank="1" showInputMessage="1" showErrorMessage="1" sqref="E8 G8 I8 C8" xr:uid="{4354DE66-C1A8-4570-B70E-C8256B8B94A9}">
      <formula1>住宅交易情况</formula1>
    </dataValidation>
    <dataValidation type="list" allowBlank="1" showInputMessage="1" showErrorMessage="1" sqref="E43 G43 I43 C43" xr:uid="{914FABFE-572C-4A32-879F-5982912CAD53}">
      <formula1>内部装修维护情况</formula1>
    </dataValidation>
    <dataValidation type="list" allowBlank="1" showInputMessage="1" showErrorMessage="1" sqref="E42 G42 I42 C42" xr:uid="{19E8D88E-70AA-4A43-A0E1-F9D65BE348DD}">
      <formula1>住宅内部装修</formula1>
    </dataValidation>
    <dataValidation type="list" allowBlank="1" showInputMessage="1" showErrorMessage="1" sqref="E40 G40 I40 C40" xr:uid="{E8B76E66-8DD1-4D41-AC60-DFD14FEBCE04}">
      <formula1>住宅房型</formula1>
    </dataValidation>
    <dataValidation type="list" allowBlank="1" showInputMessage="1" showErrorMessage="1" sqref="E39 G39 I39 C39" xr:uid="{4A4814F7-DD3E-4349-8602-6AB39747AF64}">
      <formula1>住宅基础设施水平</formula1>
    </dataValidation>
    <dataValidation type="list" allowBlank="1" showInputMessage="1" showErrorMessage="1" sqref="E38 G38 I38 C38" xr:uid="{FFAB757B-34A6-40F4-9554-979632E6F318}">
      <formula1>住宅物业管理</formula1>
    </dataValidation>
    <dataValidation type="list" allowBlank="1" showInputMessage="1" showErrorMessage="1" sqref="E36 G36 I36 C36" xr:uid="{EAB060E8-559C-4A25-977F-EB19E50C61B4}">
      <formula1>住宅公共部分装修</formula1>
    </dataValidation>
    <dataValidation type="list" allowBlank="1" showInputMessage="1" showErrorMessage="1" sqref="E35 G35 I35 C35" xr:uid="{68BDF8CA-0830-4504-8394-1A00E0F27347}">
      <formula1>住宅建筑品质</formula1>
    </dataValidation>
    <dataValidation type="list" allowBlank="1" showInputMessage="1" showErrorMessage="1" sqref="E34 G34 I34 C34" xr:uid="{C08F31E7-449F-4089-854A-8910B6B9C453}">
      <formula1>住宅建筑结构</formula1>
    </dataValidation>
    <dataValidation type="list" allowBlank="1" showInputMessage="1" showErrorMessage="1" sqref="E32 G32 I32 C32" xr:uid="{97C79F7B-B9CF-41AB-86E1-7F9D4ACEB1FF}">
      <formula1>住宅建筑类型</formula1>
    </dataValidation>
    <dataValidation type="list" allowBlank="1" showInputMessage="1" showErrorMessage="1" sqref="E26 G26 I26 C26" xr:uid="{71CD7A5C-7863-4D16-B5DA-8D23A085BC4E}">
      <formula1>住宅朝向</formula1>
    </dataValidation>
    <dataValidation type="list" allowBlank="1" showInputMessage="1" showErrorMessage="1" sqref="E25 G25 I25 C25" xr:uid="{4CFCA744-642B-4EAB-99E3-23E78F93EDC9}">
      <formula1>住宅楼层</formula1>
    </dataValidation>
    <dataValidation type="list" allowBlank="1" showInputMessage="1" showErrorMessage="1" sqref="C20 G20 E20 I20" xr:uid="{89531A55-DDB6-4E66-A8AF-0F9142FB7875}">
      <formula1>公共配套设施</formula1>
    </dataValidation>
    <dataValidation type="list" allowBlank="1" showInputMessage="1" showErrorMessage="1" sqref="E18 G18 I18 C18" xr:uid="{E5A5CA38-B9DA-4601-8279-57D2C635FBC4}">
      <formula1>交通便捷度</formula1>
    </dataValidation>
    <dataValidation type="list" allowBlank="1" showInputMessage="1" showErrorMessage="1" sqref="E16 G16 I16 C16" xr:uid="{6400CE9C-E2A1-4E05-A759-DC7A61595399}">
      <formula1>居住社区成熟度</formula1>
    </dataValidation>
    <dataValidation type="list" allowBlank="1" showInputMessage="1" showErrorMessage="1" sqref="E24 G24 I24 C24" xr:uid="{1589F33F-647B-4B08-A832-07449F989216}">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360E-AAD1-4A4F-81AF-F6C603CF3E64}">
  <sheetPr>
    <tabColor rgb="FF92D050"/>
    <pageSetUpPr fitToPage="1"/>
  </sheetPr>
  <dimension ref="A1:AC153"/>
  <sheetViews>
    <sheetView view="pageBreakPreview" topLeftCell="A10" zoomScaleNormal="60" zoomScaleSheetLayoutView="100" workbookViewId="0">
      <selection activeCell="I53" sqref="I5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'比较法-住宅 -90二居'!E5:F5</f>
        <v>环湖小镇</v>
      </c>
      <c r="F5" s="3477"/>
      <c r="G5" s="3474" t="str">
        <f>'比较法-住宅 -90二居'!G5:H5</f>
        <v>福运佳园</v>
      </c>
      <c r="H5" s="3475"/>
      <c r="I5" s="3474" t="str">
        <f>'比较法-住宅 -90二居'!I5:J5</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75" thickBot="1">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hidden="1">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81.75">
      <c r="A15" s="379" t="s">
        <v>1690</v>
      </c>
      <c r="B15" s="58" t="s">
        <v>1257</v>
      </c>
      <c r="C15" s="1750" t="str">
        <f>估价对象房地状况!C3</f>
        <v>估价对象周边多为民宅，无规模性小区，居住社区成熟度一般</v>
      </c>
      <c r="D15" s="380">
        <v>100</v>
      </c>
      <c r="E15" s="3239" t="s">
        <v>4019</v>
      </c>
      <c r="F15" s="380">
        <f>SUMIF(81:81,E16,82:82)-SUMIF(81:81,C16,82:82)+100</f>
        <v>103</v>
      </c>
      <c r="G15" s="3241" t="s">
        <v>4020</v>
      </c>
      <c r="H15" s="380">
        <f>SUMIF(81:81,G16,82:82)-SUMIF(81:81,C16,82:82)+100</f>
        <v>103</v>
      </c>
      <c r="I15" s="3241" t="s">
        <v>4021</v>
      </c>
      <c r="J15" s="380">
        <f>SUMIF(81:81,I16,82:82)-SUMIF(81:81,C16,82:82)+100</f>
        <v>103</v>
      </c>
      <c r="K15" s="384">
        <f>'比较法-住宅-一居'!K15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27">
      <c r="A17" s="367"/>
      <c r="B17" s="3213" t="s">
        <v>3965</v>
      </c>
      <c r="C17" s="3214" t="s">
        <v>3975</v>
      </c>
      <c r="D17" s="374">
        <v>100</v>
      </c>
      <c r="E17" s="3217" t="str">
        <f>'比较法-住宅-二居'!G17</f>
        <v>＜0.5km有次干道</v>
      </c>
      <c r="F17" s="374">
        <v>100</v>
      </c>
      <c r="G17" s="3217" t="str">
        <f>'比较法-住宅-一居'!I17</f>
        <v>[0.5,1)km有主干道</v>
      </c>
      <c r="H17" s="374">
        <v>101</v>
      </c>
      <c r="I17" s="3217" t="str">
        <f>'比较法-住宅-二居'!I17</f>
        <v>＜0.5km有次干道</v>
      </c>
      <c r="J17" s="374">
        <v>100</v>
      </c>
      <c r="K17" s="365">
        <f>'比较法-住宅-一居'!K17</f>
        <v>1</v>
      </c>
      <c r="L17" s="2492"/>
      <c r="M17" s="2487"/>
      <c r="N17" s="2487"/>
      <c r="O17" s="2487"/>
      <c r="P17" s="3493"/>
      <c r="Q17" s="1263" t="str">
        <f t="shared" ref="Q17:Q18" si="8">B17</f>
        <v>道路通达度</v>
      </c>
      <c r="R17" s="667" t="s">
        <v>14</v>
      </c>
      <c r="S17" s="668">
        <f t="shared" ref="S17:S18" si="9">F17</f>
        <v>100</v>
      </c>
      <c r="T17" s="667" t="s">
        <v>14</v>
      </c>
      <c r="U17" s="668">
        <f t="shared" ref="U17:U18" si="10">H17</f>
        <v>101</v>
      </c>
      <c r="V17" s="667" t="s">
        <v>14</v>
      </c>
      <c r="W17" s="668">
        <f t="shared" ref="W17:W18" si="11">J17</f>
        <v>100</v>
      </c>
      <c r="X17" s="1265"/>
      <c r="Y17" s="3495"/>
      <c r="Z17" s="1264" t="str">
        <f>Q17</f>
        <v>道路通达度</v>
      </c>
      <c r="AA17" s="1264">
        <f t="shared" ref="AA17:AA18" si="12">D17/F17</f>
        <v>1</v>
      </c>
      <c r="AB17" s="1264">
        <f t="shared" ref="AB17:AB18" si="13">D17/H17</f>
        <v>0.99009900990099009</v>
      </c>
      <c r="AC17" s="1264">
        <f t="shared" ref="AC17:AC18" si="14">D17/J17</f>
        <v>1</v>
      </c>
    </row>
    <row r="18" spans="1:29" ht="27">
      <c r="A18" s="367"/>
      <c r="B18" s="3213" t="s">
        <v>3966</v>
      </c>
      <c r="C18" s="3214" t="s">
        <v>3976</v>
      </c>
      <c r="D18" s="374">
        <v>100</v>
      </c>
      <c r="E18" s="3217" t="str">
        <f>'比较法-住宅-二居'!G18</f>
        <v>≥2km</v>
      </c>
      <c r="F18" s="374">
        <f>SUMIF(82:82,E18,83:83)-SUMIF(82:82,C18,83:83)+100</f>
        <v>100</v>
      </c>
      <c r="G18" s="3217" t="str">
        <f>'比较法-住宅-一居'!I18</f>
        <v>≥2km</v>
      </c>
      <c r="H18" s="374">
        <f>SUMIF(82:82,G18,83:83)-SUMIF(82:82,C18,83:83)+100</f>
        <v>100</v>
      </c>
      <c r="I18" s="3217" t="str">
        <f>'比较法-住宅-二居'!I18</f>
        <v>≥2km</v>
      </c>
      <c r="J18" s="374">
        <f>SUMIF(82:82,I18,83:83)-SUMIF(82:82,C18,83:83)+100</f>
        <v>100</v>
      </c>
      <c r="K18" s="365">
        <f>'比较法-住宅-一居'!K18</f>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14" t="str">
        <f>'比较法-住宅-开间'!C19</f>
        <v>周边500米内有T72路等公交线路途径并设立站点</v>
      </c>
      <c r="D19" s="389">
        <v>100</v>
      </c>
      <c r="E19" s="3217" t="str">
        <f>'比较法-住宅-二居'!G19</f>
        <v>周边500米内有T5路、T58路、T105路并设立站点</v>
      </c>
      <c r="F19" s="389">
        <v>100</v>
      </c>
      <c r="G19" s="3217" t="str">
        <f>'比较法-住宅-一居'!I19</f>
        <v>周边500米内有通805路、810路、T13路等公交线路途径并设立站点</v>
      </c>
      <c r="H19" s="394">
        <v>100</v>
      </c>
      <c r="I19" s="3217" t="str">
        <f>'比较法-住宅-二居'!I19</f>
        <v>周边500米内有通805路、810路、T13路等公交线路途径并设立站点</v>
      </c>
      <c r="J19" s="394">
        <f>SUMIF(83:83,I20,84:84)-SUMIF(83:83,C20,84:84)+100</f>
        <v>100</v>
      </c>
      <c r="K19" s="365">
        <f>'比较法-住宅-一居'!K19</f>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3217" t="str">
        <f>'比较法-住宅-二居'!G20</f>
        <v>较好</v>
      </c>
      <c r="F20" s="389"/>
      <c r="G20" s="1755" t="s">
        <v>3439</v>
      </c>
      <c r="H20" s="387"/>
      <c r="I20" s="3217" t="str">
        <f>'比较法-住宅-一居'!I20</f>
        <v>一般</v>
      </c>
      <c r="J20" s="387"/>
      <c r="K20" s="365">
        <f>'比较法-住宅-一居'!K20</f>
        <v>0</v>
      </c>
      <c r="L20" s="2492"/>
      <c r="M20" s="2487"/>
      <c r="N20" s="2487"/>
      <c r="O20" s="2487"/>
      <c r="P20" s="3493"/>
      <c r="Q20" s="1263"/>
      <c r="R20" s="667"/>
      <c r="S20" s="668"/>
      <c r="T20" s="667"/>
      <c r="U20" s="668"/>
      <c r="V20" s="667"/>
      <c r="W20" s="668"/>
      <c r="X20" s="1265"/>
      <c r="Y20" s="3495"/>
      <c r="Z20" s="1264"/>
      <c r="AA20" s="1264">
        <v>1</v>
      </c>
      <c r="AB20" s="1264">
        <v>1</v>
      </c>
      <c r="AC20" s="1264">
        <v>1</v>
      </c>
    </row>
    <row r="21" spans="1:29" ht="213.75">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98" t="str">
        <f>'比较法-住宅-二居'!G21</f>
        <v>所在区域周边3公里范围内有世纪华联超市、福廉美超市等商业场所；张家湾中心小学、上店小学等教育机构；贾各庄村卫生室、通州妇幼、通州运通中医医院等医疗机构；有中国建设银行、中国邮政银行、北京农商银行等金融网点，公共配套设施状况较好</v>
      </c>
      <c r="F21" s="394">
        <f>SUMIF(85:85,E22,86:86)-SUMIF(85:85,C22,86:86)+100</f>
        <v>105</v>
      </c>
      <c r="G21" s="396" t="str">
        <f>'比较法-住宅-开间'!I21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H21" s="389">
        <f>SUMIF(85:85,G22,86:86)-SUMIF(85:85,C22,86:86)+100</f>
        <v>105</v>
      </c>
      <c r="I21" s="396" t="str">
        <f>'比较法-住宅-二居'!I21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J21" s="389">
        <f>SUMIF(85:85,I22,86:86)-SUMIF(85:85,C22,86:86)+100</f>
        <v>105</v>
      </c>
      <c r="K21" s="365">
        <f>'比较法-住宅-一居'!K21</f>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1751" t="s">
        <v>3439</v>
      </c>
      <c r="H22" s="387"/>
      <c r="I22" s="1751" t="s">
        <v>3439</v>
      </c>
      <c r="J22" s="387"/>
      <c r="K22" s="1748">
        <f>'比较法-住宅-一居'!K22</f>
        <v>0</v>
      </c>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65">
        <f>'比较法-住宅-一居'!K23</f>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48">
        <f>'比较法-住宅-一居'!K24</f>
        <v>0</v>
      </c>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tr">
        <f>'比较法-住宅-二居'!G25</f>
        <v>5km内没有污染源</v>
      </c>
      <c r="F25" s="389">
        <f>SUMIF(89:89,E27,90:90)-SUMIF(89:89,C27,90:90)+100</f>
        <v>100</v>
      </c>
      <c r="G25" s="398" t="str">
        <f>'比较法-住宅-一居'!I25</f>
        <v>5km内没有污染源</v>
      </c>
      <c r="H25" s="389">
        <v>100</v>
      </c>
      <c r="I25" s="398" t="str">
        <f>'比较法-住宅-二居'!I25</f>
        <v>5km内没有污染源</v>
      </c>
      <c r="J25" s="389">
        <v>100</v>
      </c>
      <c r="K25" s="365">
        <f>'比较法-住宅-一居'!K25</f>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5.5">
      <c r="A26" s="367"/>
      <c r="B26" s="3212" t="s">
        <v>3969</v>
      </c>
      <c r="C26" s="1754" t="s">
        <v>3972</v>
      </c>
      <c r="D26" s="374">
        <v>100</v>
      </c>
      <c r="E26" s="398" t="str">
        <f>'比较法-住宅-二居'!G26</f>
        <v>周边有双拥文化公园等自然景观，自然与人文环境一般。周边5km内无污染源。</v>
      </c>
      <c r="F26" s="374">
        <v>100</v>
      </c>
      <c r="G26" s="398" t="str">
        <f>'比较法-住宅-一居'!I26</f>
        <v>周边有北运河、通州大运河森林公园等自然景观，自然与人文环境较好。周边5km内无污染源。</v>
      </c>
      <c r="H26" s="374">
        <v>101</v>
      </c>
      <c r="I26" s="398" t="str">
        <f>'比较法-住宅-二居'!I26</f>
        <v>周边有双拥文化公园等自然景观，自然与人文环境一般。周边5km内无污染源。</v>
      </c>
      <c r="J26" s="374">
        <v>100</v>
      </c>
      <c r="K26" s="365">
        <f>'比较法-住宅-一居'!K26</f>
        <v>1</v>
      </c>
      <c r="L26" s="2492"/>
      <c r="M26" s="2487"/>
      <c r="N26" s="2487"/>
      <c r="O26" s="2487"/>
      <c r="P26" s="3493"/>
      <c r="Q26" s="1263" t="str">
        <f t="shared" ref="Q26" si="18">B26</f>
        <v>自然及人文环境</v>
      </c>
      <c r="R26" s="667" t="s">
        <v>14</v>
      </c>
      <c r="S26" s="668">
        <f t="shared" ref="S26" si="19">F26</f>
        <v>100</v>
      </c>
      <c r="T26" s="667" t="s">
        <v>14</v>
      </c>
      <c r="U26" s="668">
        <f t="shared" ref="U26" si="20">H26</f>
        <v>101</v>
      </c>
      <c r="V26" s="667" t="s">
        <v>14</v>
      </c>
      <c r="W26" s="668">
        <f t="shared" ref="W26" si="21">J26</f>
        <v>100</v>
      </c>
      <c r="X26" s="1265"/>
      <c r="Y26" s="3495"/>
      <c r="Z26" s="1264" t="str">
        <f>Q26</f>
        <v>自然及人文环境</v>
      </c>
      <c r="AA26" s="1264">
        <f t="shared" ref="AA26" si="22">D26/F26</f>
        <v>1</v>
      </c>
      <c r="AB26" s="1264">
        <f t="shared" ref="AB26" si="23">D26/H26</f>
        <v>0.99009900990099009</v>
      </c>
      <c r="AC26" s="1264">
        <f t="shared" ref="AC26" si="24">D26/J26</f>
        <v>1</v>
      </c>
    </row>
    <row r="27" spans="1:29" ht="15" hidden="1">
      <c r="A27" s="367"/>
      <c r="B27" s="395"/>
      <c r="C27" s="1754" t="s">
        <v>3438</v>
      </c>
      <c r="D27" s="387"/>
      <c r="E27" s="398" t="str">
        <f>'比较法-住宅-二居'!G27</f>
        <v>一般</v>
      </c>
      <c r="F27" s="387"/>
      <c r="G27" s="398" t="str">
        <f>'比较法-住宅-一居'!I27</f>
        <v>较好</v>
      </c>
      <c r="H27" s="387"/>
      <c r="I27" s="398" t="str">
        <f>'比较法-住宅-二居'!I27</f>
        <v>较好</v>
      </c>
      <c r="J27" s="387"/>
      <c r="K27" s="365">
        <f>'比较法-住宅-一居'!K27</f>
        <v>0</v>
      </c>
      <c r="L27" s="2492"/>
      <c r="M27" s="2487"/>
      <c r="N27" s="2487"/>
      <c r="O27" s="2487"/>
      <c r="P27" s="3493"/>
      <c r="Q27" s="1263"/>
      <c r="R27" s="667"/>
      <c r="S27" s="668"/>
      <c r="T27" s="667"/>
      <c r="U27" s="668"/>
      <c r="V27" s="667"/>
      <c r="W27" s="668"/>
      <c r="X27" s="1265"/>
      <c r="Y27" s="3495"/>
      <c r="Z27" s="1264"/>
      <c r="AA27" s="1264">
        <v>1</v>
      </c>
      <c r="AB27" s="1264">
        <v>1</v>
      </c>
      <c r="AC27" s="1264">
        <v>1</v>
      </c>
    </row>
    <row r="28" spans="1:29" ht="42.75" hidden="1">
      <c r="A28" s="367"/>
      <c r="B28" s="3212" t="s">
        <v>3970</v>
      </c>
      <c r="C28" s="1754" t="s">
        <v>3971</v>
      </c>
      <c r="D28" s="374">
        <v>100</v>
      </c>
      <c r="E28" s="398" t="str">
        <f>'比较法-住宅-二居'!G28</f>
        <v>小区道路整洁、绿化率高、有景观设计、人车分流</v>
      </c>
      <c r="F28" s="374">
        <f>SUMIF(90:90,E28,91:91)-SUMIF(90:90,C28,91:91)+100</f>
        <v>100</v>
      </c>
      <c r="G28" s="398" t="str">
        <f>'比较法-住宅-一居'!I28</f>
        <v>小区道路整洁、绿化率高、有景观设计、人车分流</v>
      </c>
      <c r="H28" s="374">
        <f>SUMIF(90:90,G28,91:91)-SUMIF(90:90,C28,91:91)+100</f>
        <v>100</v>
      </c>
      <c r="I28" s="398" t="str">
        <f>'比较法-住宅-二居'!I28</f>
        <v>小区道路整洁、绿化率高、有景观设计、人车分流</v>
      </c>
      <c r="J28" s="374">
        <f>SUMIF(90:90,I28,91:91)-SUMIF(90:90,C28,91:91)+100</f>
        <v>100</v>
      </c>
      <c r="K28" s="365">
        <f>'比较法-住宅-一居'!K28</f>
        <v>2</v>
      </c>
      <c r="L28" s="2492"/>
      <c r="M28" s="2487"/>
      <c r="N28" s="2487"/>
      <c r="O28" s="2487"/>
      <c r="P28" s="3493"/>
      <c r="Q28" s="1263" t="str">
        <f t="shared" ref="Q28:Q51" si="25">B28</f>
        <v>小区环境</v>
      </c>
      <c r="R28" s="667" t="s">
        <v>14</v>
      </c>
      <c r="S28" s="668">
        <f t="shared" ref="S28:S51" si="26">F28</f>
        <v>100</v>
      </c>
      <c r="T28" s="667" t="s">
        <v>14</v>
      </c>
      <c r="U28" s="668">
        <f t="shared" ref="U28:U51" si="27">H28</f>
        <v>100</v>
      </c>
      <c r="V28" s="667" t="s">
        <v>14</v>
      </c>
      <c r="W28" s="668">
        <f t="shared" ref="W28:W51" si="28">J28</f>
        <v>100</v>
      </c>
      <c r="X28" s="1265"/>
      <c r="Y28" s="3495"/>
      <c r="Z28" s="1264" t="str">
        <f>Q28</f>
        <v>小区环境</v>
      </c>
      <c r="AA28" s="1264">
        <f t="shared" ref="AA28:AA51" si="29">D28/F28</f>
        <v>1</v>
      </c>
      <c r="AB28" s="1264">
        <f t="shared" ref="AB28:AB51" si="30">D28/H28</f>
        <v>1</v>
      </c>
      <c r="AC28" s="1264">
        <f t="shared" ref="AC28:AC51"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1748"/>
      <c r="L29" s="2492"/>
      <c r="M29" s="2487"/>
      <c r="N29" s="2487"/>
      <c r="O29" s="2487"/>
      <c r="P29" s="3493"/>
      <c r="Q29" s="1263" t="str">
        <f t="shared" si="25"/>
        <v>楼层</v>
      </c>
      <c r="R29" s="667" t="s">
        <v>14</v>
      </c>
      <c r="S29" s="668">
        <f t="shared" si="26"/>
        <v>100</v>
      </c>
      <c r="T29" s="667" t="s">
        <v>14</v>
      </c>
      <c r="U29" s="668">
        <f t="shared" si="27"/>
        <v>100</v>
      </c>
      <c r="V29" s="667" t="s">
        <v>14</v>
      </c>
      <c r="W29" s="668">
        <f t="shared" si="28"/>
        <v>100</v>
      </c>
      <c r="X29" s="1265"/>
      <c r="Y29" s="3495"/>
      <c r="Z29" s="1264" t="str">
        <f>Q29</f>
        <v>楼层</v>
      </c>
      <c r="AA29" s="1264">
        <f t="shared" si="29"/>
        <v>1</v>
      </c>
      <c r="AB29" s="1264">
        <f t="shared" si="30"/>
        <v>1</v>
      </c>
      <c r="AC29" s="1264">
        <f t="shared" si="31"/>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1748"/>
      <c r="L30" s="2492"/>
      <c r="M30" s="2487"/>
      <c r="N30" s="2487"/>
      <c r="O30" s="2487"/>
      <c r="P30" s="3493"/>
      <c r="Q30" s="1263" t="str">
        <f t="shared" si="25"/>
        <v>朝向</v>
      </c>
      <c r="R30" s="667" t="s">
        <v>14</v>
      </c>
      <c r="S30" s="668">
        <f t="shared" si="26"/>
        <v>100</v>
      </c>
      <c r="T30" s="667" t="s">
        <v>14</v>
      </c>
      <c r="U30" s="668">
        <f t="shared" si="27"/>
        <v>100</v>
      </c>
      <c r="V30" s="667" t="s">
        <v>14</v>
      </c>
      <c r="W30" s="668">
        <f t="shared" si="28"/>
        <v>100</v>
      </c>
      <c r="X30" s="1265"/>
      <c r="Y30" s="3495"/>
      <c r="Z30" s="1264" t="str">
        <f>Q30</f>
        <v>朝向</v>
      </c>
      <c r="AA30" s="1264">
        <f t="shared" si="29"/>
        <v>1</v>
      </c>
      <c r="AB30" s="1264">
        <f t="shared" si="30"/>
        <v>1</v>
      </c>
      <c r="AC30" s="1264">
        <f t="shared" si="31"/>
        <v>1</v>
      </c>
    </row>
    <row r="31" spans="1:29" s="102" customFormat="1" ht="15.75" hidden="1" thickBot="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25"/>
        <v>111</v>
      </c>
      <c r="R31" s="664" t="s">
        <v>14</v>
      </c>
      <c r="S31" s="665">
        <f t="shared" si="26"/>
        <v>100</v>
      </c>
      <c r="T31" s="664" t="s">
        <v>14</v>
      </c>
      <c r="U31" s="665">
        <f t="shared" si="27"/>
        <v>100</v>
      </c>
      <c r="V31" s="664" t="s">
        <v>14</v>
      </c>
      <c r="W31" s="665">
        <f t="shared" si="28"/>
        <v>100</v>
      </c>
      <c r="X31" s="666"/>
      <c r="Y31" s="3495"/>
      <c r="Z31" s="50">
        <f>Q31</f>
        <v>111</v>
      </c>
      <c r="AA31" s="1264">
        <f t="shared" si="29"/>
        <v>1</v>
      </c>
      <c r="AB31" s="1264">
        <f t="shared" si="30"/>
        <v>1</v>
      </c>
      <c r="AC31" s="1264">
        <f t="shared" si="31"/>
        <v>1</v>
      </c>
    </row>
    <row r="32" spans="1:29" ht="15.75" hidden="1" thickBot="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25"/>
        <v>111</v>
      </c>
      <c r="R32" s="667" t="s">
        <v>14</v>
      </c>
      <c r="S32" s="668">
        <f t="shared" si="26"/>
        <v>100</v>
      </c>
      <c r="T32" s="667" t="s">
        <v>14</v>
      </c>
      <c r="U32" s="668">
        <f t="shared" si="27"/>
        <v>100</v>
      </c>
      <c r="V32" s="667" t="s">
        <v>14</v>
      </c>
      <c r="W32" s="668">
        <f t="shared" si="28"/>
        <v>100</v>
      </c>
      <c r="X32" s="1265"/>
      <c r="Y32" s="3495"/>
      <c r="Z32" s="1264">
        <f t="shared" ref="Z32:Z51" si="32">Q32</f>
        <v>111</v>
      </c>
      <c r="AA32" s="1264">
        <f t="shared" si="29"/>
        <v>1</v>
      </c>
      <c r="AB32" s="1264">
        <f t="shared" si="30"/>
        <v>1</v>
      </c>
      <c r="AC32" s="1264">
        <f t="shared" si="31"/>
        <v>1</v>
      </c>
    </row>
    <row r="33" spans="1:29" ht="15.75" hidden="1" thickBot="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25"/>
        <v>111</v>
      </c>
      <c r="R33" s="667" t="s">
        <v>14</v>
      </c>
      <c r="S33" s="668">
        <f t="shared" si="26"/>
        <v>100</v>
      </c>
      <c r="T33" s="667" t="s">
        <v>14</v>
      </c>
      <c r="U33" s="668">
        <f t="shared" si="27"/>
        <v>100</v>
      </c>
      <c r="V33" s="667" t="s">
        <v>14</v>
      </c>
      <c r="W33" s="668">
        <f t="shared" si="28"/>
        <v>100</v>
      </c>
      <c r="X33" s="1265"/>
      <c r="Y33" s="3495"/>
      <c r="Z33" s="1264">
        <f t="shared" si="32"/>
        <v>111</v>
      </c>
      <c r="AA33" s="1264">
        <f t="shared" si="29"/>
        <v>1</v>
      </c>
      <c r="AB33" s="1264">
        <f t="shared" si="30"/>
        <v>1</v>
      </c>
      <c r="AC33" s="1264">
        <f t="shared" si="31"/>
        <v>1</v>
      </c>
    </row>
    <row r="34" spans="1:29" ht="15.75" hidden="1" thickBot="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25"/>
        <v>111</v>
      </c>
      <c r="R34" s="667" t="s">
        <v>14</v>
      </c>
      <c r="S34" s="668">
        <f t="shared" si="26"/>
        <v>100</v>
      </c>
      <c r="T34" s="667" t="s">
        <v>14</v>
      </c>
      <c r="U34" s="668">
        <f t="shared" si="27"/>
        <v>100</v>
      </c>
      <c r="V34" s="667" t="s">
        <v>14</v>
      </c>
      <c r="W34" s="668">
        <f t="shared" si="28"/>
        <v>100</v>
      </c>
      <c r="X34" s="1265"/>
      <c r="Y34" s="3495"/>
      <c r="Z34" s="1264">
        <f t="shared" si="32"/>
        <v>111</v>
      </c>
      <c r="AA34" s="1264">
        <f t="shared" si="29"/>
        <v>1</v>
      </c>
      <c r="AB34" s="1264">
        <f t="shared" si="30"/>
        <v>1</v>
      </c>
      <c r="AC34" s="1264">
        <f t="shared" si="31"/>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25"/>
        <v>111</v>
      </c>
      <c r="R35" s="667" t="s">
        <v>14</v>
      </c>
      <c r="S35" s="668">
        <f t="shared" si="26"/>
        <v>100</v>
      </c>
      <c r="T35" s="667" t="s">
        <v>14</v>
      </c>
      <c r="U35" s="668">
        <f t="shared" si="27"/>
        <v>100</v>
      </c>
      <c r="V35" s="667" t="s">
        <v>14</v>
      </c>
      <c r="W35" s="668">
        <f t="shared" si="28"/>
        <v>100</v>
      </c>
      <c r="X35" s="1265"/>
      <c r="Y35" s="3495"/>
      <c r="Z35" s="1264">
        <f t="shared" si="32"/>
        <v>111</v>
      </c>
      <c r="AA35" s="1264">
        <f t="shared" si="29"/>
        <v>1</v>
      </c>
      <c r="AB35" s="1264">
        <f t="shared" si="30"/>
        <v>1</v>
      </c>
      <c r="AC35" s="1264">
        <f t="shared" si="31"/>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1748"/>
      <c r="L36" s="2492"/>
      <c r="M36" s="2487"/>
      <c r="N36" s="2487"/>
      <c r="O36" s="2487"/>
      <c r="P36" s="3496" t="s">
        <v>1696</v>
      </c>
      <c r="Q36" s="1263" t="str">
        <f t="shared" si="25"/>
        <v>建筑类型</v>
      </c>
      <c r="R36" s="667" t="s">
        <v>14</v>
      </c>
      <c r="S36" s="668">
        <f t="shared" si="26"/>
        <v>100</v>
      </c>
      <c r="T36" s="667" t="s">
        <v>14</v>
      </c>
      <c r="U36" s="668">
        <f t="shared" si="27"/>
        <v>100</v>
      </c>
      <c r="V36" s="667" t="s">
        <v>14</v>
      </c>
      <c r="W36" s="668">
        <f t="shared" si="28"/>
        <v>100</v>
      </c>
      <c r="X36" s="1265"/>
      <c r="Y36" s="3499" t="s">
        <v>1696</v>
      </c>
      <c r="Z36" s="1264" t="str">
        <f t="shared" si="32"/>
        <v>建筑类型</v>
      </c>
      <c r="AA36" s="1264">
        <f t="shared" si="29"/>
        <v>1</v>
      </c>
      <c r="AB36" s="1264">
        <f t="shared" si="30"/>
        <v>1</v>
      </c>
      <c r="AC36" s="1264">
        <f t="shared" si="31"/>
        <v>1</v>
      </c>
    </row>
    <row r="37" spans="1:29" s="408" customFormat="1" ht="15">
      <c r="A37" s="3502" t="s">
        <v>1694</v>
      </c>
      <c r="B37" s="3212" t="s">
        <v>3986</v>
      </c>
      <c r="C37" s="407">
        <f>'比较法-住宅 -90二居'!C33</f>
        <v>90</v>
      </c>
      <c r="D37" s="119">
        <v>100</v>
      </c>
      <c r="E37" s="369">
        <f>'比较法-住宅 -90二居'!E33</f>
        <v>90</v>
      </c>
      <c r="F37" s="364">
        <f>LOOKUP(E37,108:108,109:109)-LOOKUP(C37,108:108,109:109)+100</f>
        <v>100</v>
      </c>
      <c r="G37" s="368">
        <f>'比较法-住宅 -90二居'!G33</f>
        <v>86</v>
      </c>
      <c r="H37" s="119">
        <f>LOOKUP(G37,108:108,109:109)-LOOKUP(C37,108:108,109:109)+100</f>
        <v>100</v>
      </c>
      <c r="I37" s="369">
        <f>'比较法-住宅 -90二居'!I33</f>
        <v>90</v>
      </c>
      <c r="J37" s="119">
        <f>LOOKUP(I37,108:108,109:109)-LOOKUP(C37,108:108,109:109)+100</f>
        <v>100</v>
      </c>
      <c r="K37" s="1748"/>
      <c r="L37" s="2491"/>
      <c r="M37" s="2493"/>
      <c r="N37" s="2493"/>
      <c r="O37" s="2493"/>
      <c r="P37" s="3497"/>
      <c r="Q37" s="531" t="str">
        <f t="shared" si="25"/>
        <v>建筑面积</v>
      </c>
      <c r="R37" s="669" t="s">
        <v>14</v>
      </c>
      <c r="S37" s="670">
        <f t="shared" si="26"/>
        <v>100</v>
      </c>
      <c r="T37" s="669" t="s">
        <v>14</v>
      </c>
      <c r="U37" s="670">
        <f t="shared" si="27"/>
        <v>100</v>
      </c>
      <c r="V37" s="669" t="s">
        <v>14</v>
      </c>
      <c r="W37" s="670">
        <f t="shared" si="28"/>
        <v>100</v>
      </c>
      <c r="X37" s="671"/>
      <c r="Y37" s="3499"/>
      <c r="Z37" s="672" t="str">
        <f t="shared" si="32"/>
        <v>建筑面积</v>
      </c>
      <c r="AA37" s="1264">
        <f t="shared" si="29"/>
        <v>1</v>
      </c>
      <c r="AB37" s="1264">
        <f t="shared" si="30"/>
        <v>1</v>
      </c>
      <c r="AC37" s="1264">
        <f t="shared" si="31"/>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f>'比较法-住宅-一居'!K38</f>
        <v>0</v>
      </c>
      <c r="L38" s="2492"/>
      <c r="M38" s="2487"/>
      <c r="N38" s="2487"/>
      <c r="O38" s="2487"/>
      <c r="P38" s="3497"/>
      <c r="Q38" s="1263" t="str">
        <f t="shared" si="25"/>
        <v>建筑结构</v>
      </c>
      <c r="R38" s="667" t="s">
        <v>14</v>
      </c>
      <c r="S38" s="668">
        <f t="shared" si="26"/>
        <v>100</v>
      </c>
      <c r="T38" s="667" t="s">
        <v>14</v>
      </c>
      <c r="U38" s="668">
        <f t="shared" si="27"/>
        <v>100</v>
      </c>
      <c r="V38" s="667" t="s">
        <v>14</v>
      </c>
      <c r="W38" s="668">
        <f t="shared" si="28"/>
        <v>100</v>
      </c>
      <c r="X38" s="1265"/>
      <c r="Y38" s="3499"/>
      <c r="Z38" s="1264" t="str">
        <f t="shared" si="32"/>
        <v>建筑结构</v>
      </c>
      <c r="AA38" s="1264">
        <f t="shared" si="29"/>
        <v>1</v>
      </c>
      <c r="AB38" s="1264">
        <f t="shared" si="30"/>
        <v>1</v>
      </c>
      <c r="AC38" s="1264">
        <f t="shared" si="31"/>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f>'比较法-住宅-一居'!K39</f>
        <v>0</v>
      </c>
      <c r="L39" s="2492"/>
      <c r="M39" s="2487"/>
      <c r="N39" s="2487"/>
      <c r="O39" s="2487"/>
      <c r="P39" s="3497"/>
      <c r="Q39" s="1263" t="str">
        <f t="shared" si="25"/>
        <v>建筑品质</v>
      </c>
      <c r="R39" s="667" t="s">
        <v>14</v>
      </c>
      <c r="S39" s="668">
        <f t="shared" si="26"/>
        <v>100</v>
      </c>
      <c r="T39" s="667" t="s">
        <v>14</v>
      </c>
      <c r="U39" s="668">
        <f t="shared" si="27"/>
        <v>100</v>
      </c>
      <c r="V39" s="667" t="s">
        <v>14</v>
      </c>
      <c r="W39" s="668">
        <f t="shared" si="28"/>
        <v>100</v>
      </c>
      <c r="X39" s="1265"/>
      <c r="Y39" s="3499"/>
      <c r="Z39" s="1264" t="str">
        <f t="shared" si="32"/>
        <v>建筑品质</v>
      </c>
      <c r="AA39" s="1264">
        <f t="shared" si="29"/>
        <v>1</v>
      </c>
      <c r="AB39" s="1264">
        <f t="shared" si="30"/>
        <v>1</v>
      </c>
      <c r="AC39" s="1264">
        <f t="shared" si="31"/>
        <v>1</v>
      </c>
    </row>
    <row r="40" spans="1:29" ht="15">
      <c r="A40" s="3503"/>
      <c r="B40" s="3212" t="s">
        <v>3979</v>
      </c>
      <c r="C40" s="1760" t="s">
        <v>3805</v>
      </c>
      <c r="D40" s="374">
        <v>100</v>
      </c>
      <c r="E40" s="1760" t="s">
        <v>3805</v>
      </c>
      <c r="F40" s="400">
        <f>SUMIF(114:114,E40,115:115)-SUMIF(114:114,C40,115:115)+100</f>
        <v>100</v>
      </c>
      <c r="G40" s="1760" t="s">
        <v>3805</v>
      </c>
      <c r="H40" s="374">
        <f>SUMIF(114:114,G40,115:115)-SUMIF(114:114,C40,115:115)+100</f>
        <v>100</v>
      </c>
      <c r="I40" s="1760" t="s">
        <v>3805</v>
      </c>
      <c r="J40" s="374">
        <f>SUMIF(114:114,I40,115:115)-SUMIF(114:114,C40,115:115)+100</f>
        <v>100</v>
      </c>
      <c r="K40" s="365">
        <f>'比较法-住宅-一居'!K40</f>
        <v>1</v>
      </c>
      <c r="L40" s="2492"/>
      <c r="M40" s="2487"/>
      <c r="N40" s="2487"/>
      <c r="O40" s="2487"/>
      <c r="P40" s="3497"/>
      <c r="Q40" s="1263" t="str">
        <f t="shared" si="25"/>
        <v>公共部分装修档次</v>
      </c>
      <c r="R40" s="667" t="s">
        <v>14</v>
      </c>
      <c r="S40" s="668">
        <f t="shared" si="26"/>
        <v>100</v>
      </c>
      <c r="T40" s="667" t="s">
        <v>14</v>
      </c>
      <c r="U40" s="668">
        <f t="shared" si="27"/>
        <v>100</v>
      </c>
      <c r="V40" s="667" t="s">
        <v>14</v>
      </c>
      <c r="W40" s="668">
        <f t="shared" si="28"/>
        <v>100</v>
      </c>
      <c r="X40" s="1265"/>
      <c r="Y40" s="3499"/>
      <c r="Z40" s="1264" t="str">
        <f t="shared" si="32"/>
        <v>公共部分装修档次</v>
      </c>
      <c r="AA40" s="1264">
        <f t="shared" si="29"/>
        <v>1</v>
      </c>
      <c r="AB40" s="1264">
        <f t="shared" si="30"/>
        <v>1</v>
      </c>
      <c r="AC40" s="1264">
        <f t="shared" si="31"/>
        <v>1</v>
      </c>
    </row>
    <row r="41" spans="1:29" s="102" customFormat="1" ht="15">
      <c r="A41" s="3503"/>
      <c r="B41" s="3212" t="s">
        <v>3980</v>
      </c>
      <c r="C41" s="3218" t="s">
        <v>3981</v>
      </c>
      <c r="D41" s="119">
        <v>100</v>
      </c>
      <c r="E41" s="3218" t="str">
        <f>'比较法-住宅-二居'!G41</f>
        <v>较高</v>
      </c>
      <c r="F41" s="364">
        <v>99</v>
      </c>
      <c r="G41" s="3218" t="s">
        <v>3981</v>
      </c>
      <c r="H41" s="119">
        <v>100</v>
      </c>
      <c r="I41" s="3218" t="s">
        <v>3982</v>
      </c>
      <c r="J41" s="119">
        <v>99</v>
      </c>
      <c r="K41" s="365">
        <f>'比较法-住宅-一居'!K41</f>
        <v>1</v>
      </c>
      <c r="L41" s="2488"/>
      <c r="M41" s="2439"/>
      <c r="N41" s="2439"/>
      <c r="O41" s="2439"/>
      <c r="P41" s="3497"/>
      <c r="Q41" s="530" t="str">
        <f t="shared" si="25"/>
        <v>公共部分装修成新</v>
      </c>
      <c r="R41" s="664" t="s">
        <v>14</v>
      </c>
      <c r="S41" s="665">
        <f t="shared" si="26"/>
        <v>99</v>
      </c>
      <c r="T41" s="664" t="s">
        <v>14</v>
      </c>
      <c r="U41" s="665">
        <f t="shared" si="27"/>
        <v>100</v>
      </c>
      <c r="V41" s="664" t="s">
        <v>14</v>
      </c>
      <c r="W41" s="665">
        <f t="shared" si="28"/>
        <v>99</v>
      </c>
      <c r="X41" s="666"/>
      <c r="Y41" s="3499"/>
      <c r="Z41" s="50" t="str">
        <f t="shared" si="32"/>
        <v>公共部分装修成新</v>
      </c>
      <c r="AA41" s="50">
        <f t="shared" si="29"/>
        <v>1.0101010101010102</v>
      </c>
      <c r="AB41" s="50">
        <f t="shared" si="30"/>
        <v>1</v>
      </c>
      <c r="AC41" s="50">
        <f t="shared" si="31"/>
        <v>1.0101010101010102</v>
      </c>
    </row>
    <row r="42" spans="1:29" s="102" customFormat="1" ht="15">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f>'比较法-住宅-一居'!K42</f>
        <v>1</v>
      </c>
      <c r="L42" s="2488"/>
      <c r="M42" s="2439"/>
      <c r="N42" s="2439"/>
      <c r="O42" s="2439"/>
      <c r="P42" s="3497"/>
      <c r="Q42" s="530" t="str">
        <f t="shared" si="25"/>
        <v>成新度</v>
      </c>
      <c r="R42" s="664" t="s">
        <v>14</v>
      </c>
      <c r="S42" s="665">
        <f t="shared" si="26"/>
        <v>100</v>
      </c>
      <c r="T42" s="664" t="s">
        <v>14</v>
      </c>
      <c r="U42" s="665">
        <f t="shared" si="27"/>
        <v>100</v>
      </c>
      <c r="V42" s="664" t="s">
        <v>14</v>
      </c>
      <c r="W42" s="665">
        <f t="shared" si="28"/>
        <v>100</v>
      </c>
      <c r="X42" s="666"/>
      <c r="Y42" s="3499"/>
      <c r="Z42" s="50" t="str">
        <f t="shared" si="32"/>
        <v>成新度</v>
      </c>
      <c r="AA42" s="50">
        <f t="shared" si="29"/>
        <v>1</v>
      </c>
      <c r="AB42" s="50">
        <f t="shared" si="30"/>
        <v>1</v>
      </c>
      <c r="AC42" s="50">
        <f t="shared" si="31"/>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f>'比较法-住宅-一居'!K43</f>
        <v>0</v>
      </c>
      <c r="L43" s="2492"/>
      <c r="M43" s="2487"/>
      <c r="N43" s="2487"/>
      <c r="O43" s="2487"/>
      <c r="P43" s="3497" t="s">
        <v>1696</v>
      </c>
      <c r="Q43" s="1263" t="str">
        <f t="shared" si="25"/>
        <v>物业管理</v>
      </c>
      <c r="R43" s="667" t="s">
        <v>14</v>
      </c>
      <c r="S43" s="668">
        <f t="shared" si="26"/>
        <v>100</v>
      </c>
      <c r="T43" s="667" t="s">
        <v>14</v>
      </c>
      <c r="U43" s="668">
        <f t="shared" si="27"/>
        <v>100</v>
      </c>
      <c r="V43" s="667" t="s">
        <v>14</v>
      </c>
      <c r="W43" s="668">
        <f t="shared" si="28"/>
        <v>100</v>
      </c>
      <c r="X43" s="1265"/>
      <c r="Y43" s="3499" t="s">
        <v>1696</v>
      </c>
      <c r="Z43" s="1264" t="str">
        <f t="shared" si="32"/>
        <v>物业管理</v>
      </c>
      <c r="AA43" s="1264">
        <f t="shared" si="29"/>
        <v>1</v>
      </c>
      <c r="AB43" s="1264">
        <f t="shared" si="30"/>
        <v>1</v>
      </c>
      <c r="AC43" s="1264">
        <f t="shared" si="31"/>
        <v>1</v>
      </c>
    </row>
    <row r="44" spans="1:29" ht="15">
      <c r="A44" s="3503"/>
      <c r="B44" s="364" t="s">
        <v>1703</v>
      </c>
      <c r="C44" s="1760" t="s">
        <v>3829</v>
      </c>
      <c r="D44" s="374">
        <v>100</v>
      </c>
      <c r="E44" s="1761" t="s">
        <v>3829</v>
      </c>
      <c r="F44" s="400">
        <f>SUMIF(121:121,E44,122:122)-SUMIF(121:121,C44,122:122)+100</f>
        <v>100</v>
      </c>
      <c r="G44" s="1761" t="s">
        <v>3829</v>
      </c>
      <c r="H44" s="374">
        <f>SUMIF(121:121,G44,122:122)-SUMIF(121:121,C44,122:122)+100</f>
        <v>100</v>
      </c>
      <c r="I44" s="1761" t="s">
        <v>3829</v>
      </c>
      <c r="J44" s="374">
        <f>SUMIF(121:121,I44,122:122)-SUMIF(121:121,C44,122:122)+100</f>
        <v>100</v>
      </c>
      <c r="K44" s="365">
        <f>'比较法-住宅-一居'!K44</f>
        <v>2</v>
      </c>
      <c r="L44" s="2492"/>
      <c r="M44" s="2487"/>
      <c r="N44" s="2487"/>
      <c r="O44" s="2487"/>
      <c r="P44" s="3497"/>
      <c r="Q44" s="1263" t="str">
        <f t="shared" si="25"/>
        <v>市政基础设施</v>
      </c>
      <c r="R44" s="667" t="s">
        <v>14</v>
      </c>
      <c r="S44" s="668">
        <f t="shared" si="26"/>
        <v>100</v>
      </c>
      <c r="T44" s="667" t="s">
        <v>14</v>
      </c>
      <c r="U44" s="668">
        <f t="shared" si="27"/>
        <v>100</v>
      </c>
      <c r="V44" s="667" t="s">
        <v>14</v>
      </c>
      <c r="W44" s="668">
        <f t="shared" si="28"/>
        <v>100</v>
      </c>
      <c r="X44" s="1265"/>
      <c r="Y44" s="3499"/>
      <c r="Z44" s="1264" t="str">
        <f t="shared" si="32"/>
        <v>市政基础设施</v>
      </c>
      <c r="AA44" s="1264">
        <f t="shared" si="29"/>
        <v>1</v>
      </c>
      <c r="AB44" s="1264">
        <f t="shared" si="30"/>
        <v>1</v>
      </c>
      <c r="AC44" s="1264">
        <f t="shared" si="31"/>
        <v>1</v>
      </c>
    </row>
    <row r="45" spans="1:29" ht="15">
      <c r="A45" s="3503"/>
      <c r="B45" s="3212" t="s">
        <v>3985</v>
      </c>
      <c r="C45" s="3216" t="s">
        <v>3992</v>
      </c>
      <c r="D45" s="374">
        <v>100</v>
      </c>
      <c r="E45" s="3216" t="s">
        <v>3994</v>
      </c>
      <c r="F45" s="400">
        <f>SUMIF(123:123,E45,124:124)-SUMIF(123:123,C45,124:124)+100</f>
        <v>101</v>
      </c>
      <c r="G45" s="3216" t="s">
        <v>3994</v>
      </c>
      <c r="H45" s="374">
        <f>SUMIF(123:123,G45,124:124)-SUMIF(123:123,C45,124:124)+100</f>
        <v>101</v>
      </c>
      <c r="I45" s="3216" t="s">
        <v>3994</v>
      </c>
      <c r="J45" s="374">
        <f>SUMIF(123:123,I45,124:124)-SUMIF(123:123,C45,124:124)+100</f>
        <v>101</v>
      </c>
      <c r="K45" s="365">
        <f>'比较法-住宅-一居'!K45</f>
        <v>1</v>
      </c>
      <c r="L45" s="2492"/>
      <c r="M45" s="2487"/>
      <c r="N45" s="2487"/>
      <c r="O45" s="2487"/>
      <c r="P45" s="3497"/>
      <c r="Q45" s="1263" t="str">
        <f t="shared" si="25"/>
        <v>户型</v>
      </c>
      <c r="R45" s="667" t="s">
        <v>14</v>
      </c>
      <c r="S45" s="668">
        <f t="shared" si="26"/>
        <v>101</v>
      </c>
      <c r="T45" s="667" t="s">
        <v>14</v>
      </c>
      <c r="U45" s="668">
        <f t="shared" si="27"/>
        <v>101</v>
      </c>
      <c r="V45" s="667" t="s">
        <v>14</v>
      </c>
      <c r="W45" s="668">
        <f t="shared" si="28"/>
        <v>101</v>
      </c>
      <c r="X45" s="1265"/>
      <c r="Y45" s="3499"/>
      <c r="Z45" s="1264" t="str">
        <f t="shared" si="32"/>
        <v>户型</v>
      </c>
      <c r="AA45" s="1264">
        <f t="shared" si="29"/>
        <v>0.99009900990099009</v>
      </c>
      <c r="AB45" s="1264">
        <f t="shared" si="30"/>
        <v>0.99009900990099009</v>
      </c>
      <c r="AC45" s="1264">
        <f t="shared" si="31"/>
        <v>0.99009900990099009</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365">
        <f>'比较法-住宅-一居'!K46</f>
        <v>1</v>
      </c>
      <c r="L46" s="2491"/>
      <c r="M46" s="2493">
        <f>1-(2024-E55)/60</f>
        <v>0.71666666666666667</v>
      </c>
      <c r="N46" s="2493"/>
      <c r="O46" s="2493"/>
      <c r="P46" s="3497"/>
      <c r="Q46" s="531" t="str">
        <f t="shared" si="25"/>
        <v>设施设备</v>
      </c>
      <c r="R46" s="669" t="s">
        <v>14</v>
      </c>
      <c r="S46" s="670">
        <f t="shared" si="26"/>
        <v>100</v>
      </c>
      <c r="T46" s="669" t="s">
        <v>14</v>
      </c>
      <c r="U46" s="670">
        <f t="shared" si="27"/>
        <v>100</v>
      </c>
      <c r="V46" s="669" t="s">
        <v>14</v>
      </c>
      <c r="W46" s="670">
        <f t="shared" si="28"/>
        <v>100</v>
      </c>
      <c r="X46" s="671"/>
      <c r="Y46" s="3499"/>
      <c r="Z46" s="672" t="str">
        <f t="shared" si="32"/>
        <v>设施设备</v>
      </c>
      <c r="AA46" s="1264">
        <f t="shared" si="29"/>
        <v>1</v>
      </c>
      <c r="AB46" s="1264">
        <f t="shared" si="30"/>
        <v>1</v>
      </c>
      <c r="AC46" s="1264">
        <f t="shared" si="31"/>
        <v>1</v>
      </c>
    </row>
    <row r="47" spans="1:29" ht="15">
      <c r="A47" s="3503"/>
      <c r="B47" s="364" t="s">
        <v>1706</v>
      </c>
      <c r="C47" s="1760" t="s">
        <v>3442</v>
      </c>
      <c r="D47" s="374">
        <v>100</v>
      </c>
      <c r="E47" s="1761" t="s">
        <v>3442</v>
      </c>
      <c r="F47" s="400">
        <f>SUMIF(127:127,E47,128:128)-SUMIF(127:127,C47,128:128)+100</f>
        <v>100</v>
      </c>
      <c r="G47" s="1761" t="s">
        <v>3442</v>
      </c>
      <c r="H47" s="374">
        <f>SUMIF(127:127,G47,128:128)-SUMIF(127:127,C47,128:128)+100</f>
        <v>100</v>
      </c>
      <c r="I47" s="1761" t="s">
        <v>3995</v>
      </c>
      <c r="J47" s="374">
        <f>SUMIF(127:127,I47,128:128)-SUMIF(127:127,C47,128:128)+100</f>
        <v>98</v>
      </c>
      <c r="K47" s="365">
        <f>'比较法-住宅-一居'!K47</f>
        <v>2</v>
      </c>
      <c r="L47" s="2492"/>
      <c r="M47" s="2493">
        <f>1-(2024-2014)/60</f>
        <v>0.83333333333333337</v>
      </c>
      <c r="N47" s="2487"/>
      <c r="O47" s="2487"/>
      <c r="P47" s="3497"/>
      <c r="Q47" s="1263" t="str">
        <f t="shared" si="25"/>
        <v>内部装修</v>
      </c>
      <c r="R47" s="667" t="s">
        <v>14</v>
      </c>
      <c r="S47" s="668">
        <f t="shared" si="26"/>
        <v>100</v>
      </c>
      <c r="T47" s="667" t="s">
        <v>14</v>
      </c>
      <c r="U47" s="668">
        <f t="shared" si="27"/>
        <v>100</v>
      </c>
      <c r="V47" s="667" t="s">
        <v>14</v>
      </c>
      <c r="W47" s="668">
        <f t="shared" si="28"/>
        <v>98</v>
      </c>
      <c r="X47" s="1265"/>
      <c r="Y47" s="3499"/>
      <c r="Z47" s="1264" t="str">
        <f t="shared" si="32"/>
        <v>内部装修</v>
      </c>
      <c r="AA47" s="1264">
        <f t="shared" si="29"/>
        <v>1</v>
      </c>
      <c r="AB47" s="1264">
        <f t="shared" si="30"/>
        <v>1</v>
      </c>
      <c r="AC47" s="1264">
        <f t="shared" si="31"/>
        <v>1.0204081632653061</v>
      </c>
    </row>
    <row r="48" spans="1:29" ht="15">
      <c r="A48" s="3503"/>
      <c r="B48" s="3212" t="s">
        <v>3983</v>
      </c>
      <c r="C48" s="3218" t="s">
        <v>3981</v>
      </c>
      <c r="D48" s="374">
        <v>100</v>
      </c>
      <c r="E48" s="3218" t="s">
        <v>3981</v>
      </c>
      <c r="F48" s="400">
        <v>100</v>
      </c>
      <c r="G48" s="3218" t="s">
        <v>3982</v>
      </c>
      <c r="H48" s="374">
        <v>99</v>
      </c>
      <c r="I48" s="3218" t="s">
        <v>3982</v>
      </c>
      <c r="J48" s="374">
        <v>99</v>
      </c>
      <c r="K48" s="365">
        <f>'比较法-住宅-一居'!K48</f>
        <v>1</v>
      </c>
      <c r="L48" s="2492"/>
      <c r="M48" s="2493">
        <f>1-(2024-I55)/60</f>
        <v>0.85</v>
      </c>
      <c r="N48" s="2487"/>
      <c r="O48" s="2487"/>
      <c r="P48" s="3497"/>
      <c r="Q48" s="1263" t="str">
        <f t="shared" si="25"/>
        <v>内部装修成新</v>
      </c>
      <c r="R48" s="667" t="s">
        <v>14</v>
      </c>
      <c r="S48" s="668">
        <f t="shared" si="26"/>
        <v>100</v>
      </c>
      <c r="T48" s="667" t="s">
        <v>14</v>
      </c>
      <c r="U48" s="668">
        <f t="shared" si="27"/>
        <v>99</v>
      </c>
      <c r="V48" s="667" t="s">
        <v>14</v>
      </c>
      <c r="W48" s="668">
        <f t="shared" si="28"/>
        <v>99</v>
      </c>
      <c r="X48" s="1265"/>
      <c r="Y48" s="3499"/>
      <c r="Z48" s="1264" t="str">
        <f t="shared" si="32"/>
        <v>内部装修成新</v>
      </c>
      <c r="AA48" s="1264">
        <f t="shared" si="29"/>
        <v>1</v>
      </c>
      <c r="AB48" s="1264">
        <f t="shared" si="30"/>
        <v>1.0101010101010102</v>
      </c>
      <c r="AC48" s="1264">
        <f t="shared" si="31"/>
        <v>1.0101010101010102</v>
      </c>
    </row>
    <row r="49" spans="1:29" s="102" customFormat="1" ht="15">
      <c r="A49" s="3503"/>
      <c r="B49" s="3189" t="s">
        <v>3843</v>
      </c>
      <c r="C49" s="3190" t="s">
        <v>3844</v>
      </c>
      <c r="D49" s="119">
        <v>100</v>
      </c>
      <c r="E49" s="3190" t="s">
        <v>3845</v>
      </c>
      <c r="F49" s="364">
        <f>SUMIF(131:131,E49,132:132)-SUMIF(131:131,C49,132:132)+100</f>
        <v>105</v>
      </c>
      <c r="G49" s="3190" t="s">
        <v>3845</v>
      </c>
      <c r="H49" s="119">
        <f>SUMIF(131:131,G49,132:132)-SUMIF(131:131,C49,132:132)+100</f>
        <v>105</v>
      </c>
      <c r="I49" s="3190" t="s">
        <v>3845</v>
      </c>
      <c r="J49" s="119">
        <f>SUMIF(131:131,I49,132:132)-SUMIF(131:131,C49,132:132)+100</f>
        <v>105</v>
      </c>
      <c r="K49" s="1748"/>
      <c r="L49" s="2488"/>
      <c r="M49" s="2493"/>
      <c r="N49" s="2439"/>
      <c r="O49" s="2439"/>
      <c r="P49" s="3497"/>
      <c r="Q49" s="530" t="str">
        <f t="shared" si="25"/>
        <v>家具家电</v>
      </c>
      <c r="R49" s="664" t="s">
        <v>14</v>
      </c>
      <c r="S49" s="665">
        <f t="shared" si="26"/>
        <v>105</v>
      </c>
      <c r="T49" s="664" t="s">
        <v>14</v>
      </c>
      <c r="U49" s="665">
        <f t="shared" si="27"/>
        <v>105</v>
      </c>
      <c r="V49" s="664" t="s">
        <v>14</v>
      </c>
      <c r="W49" s="665">
        <f t="shared" si="28"/>
        <v>105</v>
      </c>
      <c r="X49" s="666"/>
      <c r="Y49" s="3499"/>
      <c r="Z49" s="50" t="str">
        <f t="shared" si="32"/>
        <v>家具家电</v>
      </c>
      <c r="AA49" s="50">
        <f t="shared" si="29"/>
        <v>0.95238095238095233</v>
      </c>
      <c r="AB49" s="50">
        <f t="shared" si="30"/>
        <v>0.95238095238095233</v>
      </c>
      <c r="AC49" s="50">
        <f t="shared" si="31"/>
        <v>0.95238095238095233</v>
      </c>
    </row>
    <row r="50" spans="1:29" ht="15">
      <c r="A50" s="3503"/>
      <c r="B50" s="3189" t="s">
        <v>3987</v>
      </c>
      <c r="C50" s="3219" t="s">
        <v>3988</v>
      </c>
      <c r="D50" s="374">
        <v>100</v>
      </c>
      <c r="E50" s="3219" t="s">
        <v>3989</v>
      </c>
      <c r="F50" s="400">
        <v>99</v>
      </c>
      <c r="G50" s="3219" t="s">
        <v>3989</v>
      </c>
      <c r="H50" s="374">
        <v>99</v>
      </c>
      <c r="I50" s="3219" t="s">
        <v>3989</v>
      </c>
      <c r="J50" s="374">
        <v>99</v>
      </c>
      <c r="K50" s="1748"/>
      <c r="L50" s="2492"/>
      <c r="M50" s="2493"/>
      <c r="N50" s="2487"/>
      <c r="O50" s="2487"/>
      <c r="P50" s="3497"/>
      <c r="Q50" s="1263" t="str">
        <f t="shared" si="25"/>
        <v>服务及管理水平</v>
      </c>
      <c r="R50" s="667" t="s">
        <v>14</v>
      </c>
      <c r="S50" s="668">
        <f t="shared" si="26"/>
        <v>99</v>
      </c>
      <c r="T50" s="667" t="s">
        <v>14</v>
      </c>
      <c r="U50" s="668">
        <f t="shared" si="27"/>
        <v>99</v>
      </c>
      <c r="V50" s="667" t="s">
        <v>14</v>
      </c>
      <c r="W50" s="668">
        <f t="shared" si="28"/>
        <v>99</v>
      </c>
      <c r="X50" s="1265"/>
      <c r="Y50" s="3499"/>
      <c r="Z50" s="1264" t="str">
        <f t="shared" si="32"/>
        <v>服务及管理水平</v>
      </c>
      <c r="AA50" s="1264">
        <f t="shared" si="29"/>
        <v>1.0101010101010102</v>
      </c>
      <c r="AB50" s="1264">
        <f t="shared" si="30"/>
        <v>1.0101010101010102</v>
      </c>
      <c r="AC50" s="1264">
        <f t="shared" si="31"/>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25"/>
        <v>水电气非执行标准</v>
      </c>
      <c r="R51" s="667" t="s">
        <v>14</v>
      </c>
      <c r="S51" s="668">
        <f t="shared" si="26"/>
        <v>100</v>
      </c>
      <c r="T51" s="667" t="s">
        <v>14</v>
      </c>
      <c r="U51" s="668">
        <f t="shared" si="27"/>
        <v>100</v>
      </c>
      <c r="V51" s="667" t="s">
        <v>14</v>
      </c>
      <c r="W51" s="668">
        <f t="shared" si="28"/>
        <v>100</v>
      </c>
      <c r="X51" s="1265"/>
      <c r="Y51" s="3500"/>
      <c r="Z51" s="1264" t="str">
        <f t="shared" si="32"/>
        <v>水电气非执行标准</v>
      </c>
      <c r="AA51" s="1264">
        <f t="shared" si="29"/>
        <v>1</v>
      </c>
      <c r="AB51" s="1264">
        <f t="shared" si="30"/>
        <v>1</v>
      </c>
      <c r="AC51" s="1264">
        <f t="shared" si="31"/>
        <v>1</v>
      </c>
    </row>
    <row r="52" spans="1:29" ht="15">
      <c r="A52" s="416" t="s">
        <v>1708</v>
      </c>
      <c r="B52" s="417"/>
      <c r="C52" s="1081" t="s">
        <v>0</v>
      </c>
      <c r="D52" s="418"/>
      <c r="E52" s="419">
        <f>'比较法-住宅 -90二居'!E47</f>
        <v>30</v>
      </c>
      <c r="F52" s="420"/>
      <c r="G52" s="421">
        <f>'比较法-住宅 -90二居'!G47</f>
        <v>28.01</v>
      </c>
      <c r="H52" s="422"/>
      <c r="I52" s="419">
        <f>'比较法-住宅 -90二居'!I47</f>
        <v>31.11</v>
      </c>
      <c r="J52" s="422"/>
      <c r="K52" s="1767"/>
      <c r="L52" s="2494"/>
      <c r="M52" s="2487"/>
      <c r="N52" s="2487"/>
      <c r="O52" s="2487"/>
      <c r="P52" s="3501" t="str">
        <f>A52</f>
        <v>成交单价（元/平方米）</v>
      </c>
      <c r="Q52" s="3501"/>
      <c r="R52" s="3484">
        <f>E52</f>
        <v>30</v>
      </c>
      <c r="S52" s="3484"/>
      <c r="T52" s="3484">
        <f>G52</f>
        <v>28.01</v>
      </c>
      <c r="U52" s="3484"/>
      <c r="V52" s="3484">
        <f>I52</f>
        <v>31.11</v>
      </c>
      <c r="W52" s="3484"/>
      <c r="X52" s="385"/>
      <c r="Y52" s="673"/>
      <c r="Z52" s="385"/>
      <c r="AA52" s="385"/>
      <c r="AB52" s="385"/>
      <c r="AC52" s="385"/>
    </row>
    <row r="53" spans="1:29" ht="15.75" thickBot="1">
      <c r="A53" s="423" t="s">
        <v>1709</v>
      </c>
      <c r="B53" s="424"/>
      <c r="C53" s="1082">
        <f>R54</f>
        <v>26.5</v>
      </c>
      <c r="D53" s="2141" t="s">
        <v>2138</v>
      </c>
      <c r="E53" s="1083">
        <f>R53</f>
        <v>26.7</v>
      </c>
      <c r="F53" s="2142"/>
      <c r="G53" s="1082">
        <f>T53</f>
        <v>24.4</v>
      </c>
      <c r="H53" s="2142"/>
      <c r="I53" s="1083">
        <f>V53</f>
        <v>28.5</v>
      </c>
      <c r="J53" s="2142"/>
      <c r="K53" s="2143">
        <f>F53+H53+J53</f>
        <v>0</v>
      </c>
      <c r="L53" s="2494"/>
      <c r="M53" s="2487"/>
      <c r="N53" s="2487"/>
      <c r="O53" s="2487"/>
      <c r="P53" s="3501" t="str">
        <f>A53</f>
        <v>比较价值（元/平方米）</v>
      </c>
      <c r="Q53" s="3501"/>
      <c r="R53" s="3484">
        <f>IF(F1="售价",ROUND(PRODUCT(R52,AA7:AA51),0),ROUND(PRODUCT(R52,AA7:AA51),1))</f>
        <v>26.7</v>
      </c>
      <c r="S53" s="3484"/>
      <c r="T53" s="3484">
        <f>IF(F1="售价",ROUND(PRODUCT(T52,AB7:AB51),0),ROUND(PRODUCT(T52,AB7:AB51),1))</f>
        <v>24.4</v>
      </c>
      <c r="U53" s="3484"/>
      <c r="V53" s="3484">
        <f>IF(F1="售价",ROUND(PRODUCT(V52,AC7:AC51),0),ROUND(PRODUCT(V52,AC7:AC51),1))</f>
        <v>28.5</v>
      </c>
      <c r="W53" s="3484"/>
      <c r="X53" s="385"/>
      <c r="Y53" s="385"/>
      <c r="Z53" s="385"/>
      <c r="AA53" s="385"/>
      <c r="AB53" s="385"/>
      <c r="AC53" s="385"/>
    </row>
    <row r="54" spans="1:29" ht="15.75" thickBot="1">
      <c r="A54" s="427" t="s">
        <v>1710</v>
      </c>
      <c r="B54" s="428"/>
      <c r="C54" s="1084">
        <f>R54</f>
        <v>26.5</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26.5</v>
      </c>
      <c r="S54" s="3491"/>
      <c r="T54" s="3491"/>
      <c r="U54" s="3491"/>
      <c r="V54" s="3491"/>
      <c r="W54" s="3491"/>
      <c r="X54" s="385"/>
      <c r="Y54" s="385"/>
      <c r="Z54" s="385"/>
      <c r="AA54" s="385"/>
      <c r="AB54" s="385"/>
      <c r="AC54" s="385"/>
    </row>
    <row r="55" spans="1:29">
      <c r="A55" s="2487"/>
      <c r="B55" s="2487"/>
      <c r="C55" s="2487"/>
      <c r="D55" s="2487"/>
      <c r="E55" s="2487">
        <f>'比较法-住宅 -90二居'!E50</f>
        <v>2007</v>
      </c>
      <c r="F55" s="2487"/>
      <c r="G55" s="2498">
        <f>'比较法-住宅 -90二居'!G50</f>
        <v>2024</v>
      </c>
      <c r="H55" s="2487"/>
      <c r="I55" s="2487">
        <f>'比较法-住宅 -90二居'!I50</f>
        <v>2015</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0.12359550561797761</v>
      </c>
      <c r="F57" s="435" t="str">
        <f>IF(OR(E57&gt;=0.3,E57&lt;=-0.3),"超过30%","")</f>
        <v/>
      </c>
      <c r="G57" s="434">
        <f>IF(G52&lt;G53,G53/G52-1,G52/G53-1)</f>
        <v>0.14795081967213131</v>
      </c>
      <c r="H57" s="435" t="str">
        <f>IF(OR(G57&gt;=0.3,G57&lt;=-0.3),"超过30%","")</f>
        <v/>
      </c>
      <c r="I57" s="434">
        <f>IF(I52&lt;I53,I53/I52-1,I52/I53-1)</f>
        <v>9.1578947368420982E-2</v>
      </c>
      <c r="J57" s="435" t="str">
        <f>IF(OR(I57&gt;=0.3,I57&lt;=-0.3),"超过30%","")</f>
        <v/>
      </c>
      <c r="K57" s="2499"/>
      <c r="L57" s="2495"/>
      <c r="M57" s="2487"/>
      <c r="N57" s="2487"/>
      <c r="O57" s="2487"/>
    </row>
    <row r="58" spans="1:29" ht="13.5" customHeight="1">
      <c r="A58" s="2487"/>
      <c r="B58" s="2487"/>
      <c r="C58" s="432" t="s">
        <v>1712</v>
      </c>
      <c r="D58" s="436"/>
      <c r="E58" s="434">
        <f>IF(E53&lt;G53,G53/E53-1,E53/G53-1)</f>
        <v>9.4262295081967151E-2</v>
      </c>
      <c r="F58" s="435" t="str">
        <f>IF(OR(E58&gt;=0.2,E58&lt;=-0.2),"超过20%","")</f>
        <v/>
      </c>
      <c r="G58" s="434">
        <f>IF(G53&lt;I53,I53/G53-1,G53/I53-1)</f>
        <v>0.16803278688524603</v>
      </c>
      <c r="H58" s="435" t="str">
        <f>IF(OR(G58&gt;=0.2,G58&lt;=-0.2),"超过20%","")</f>
        <v/>
      </c>
      <c r="I58" s="434">
        <f>IF(I53&lt;E53,E53/I53-1,I53/E53-1)</f>
        <v>6.7415730337078594E-2</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7.1046054980364204E-2</v>
      </c>
      <c r="F59" s="435" t="str">
        <f>IF(OR(E59&gt;=0.3,E59&lt;=-0.3),"超过30%","")</f>
        <v/>
      </c>
      <c r="G59" s="434">
        <f>IF(G52&lt;I52,I52/G52-1,G52/I52-1)</f>
        <v>0.11067475901463752</v>
      </c>
      <c r="H59" s="435" t="str">
        <f>IF(OR(G59&gt;=0.3,G59&lt;=-0.3),"超过30%","")</f>
        <v/>
      </c>
      <c r="I59" s="434">
        <f>IF(I52&lt;E52,E52/I52-1,I52/E52-1)</f>
        <v>3.6999999999999922E-2</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33">EDATE(E63,-1)</f>
        <v>45536</v>
      </c>
      <c r="G63" s="1104">
        <f t="shared" si="33"/>
        <v>45505</v>
      </c>
      <c r="H63" s="1104">
        <f t="shared" si="33"/>
        <v>45474</v>
      </c>
      <c r="I63" s="1104">
        <f t="shared" si="33"/>
        <v>45444</v>
      </c>
      <c r="J63" s="1104">
        <f t="shared" si="33"/>
        <v>45413</v>
      </c>
      <c r="K63" s="1104">
        <f t="shared" si="33"/>
        <v>45383</v>
      </c>
      <c r="L63" s="1104">
        <f t="shared" si="33"/>
        <v>45352</v>
      </c>
      <c r="M63" s="1104">
        <f t="shared" si="33"/>
        <v>45323</v>
      </c>
      <c r="N63" s="1104">
        <f t="shared" si="33"/>
        <v>45292</v>
      </c>
      <c r="O63" s="1104">
        <f t="shared" si="33"/>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34">D73&amp;"（含）"&amp;"-"&amp;E73</f>
        <v>1（含）-2</v>
      </c>
      <c r="E72" s="478" t="str">
        <f t="shared" si="34"/>
        <v>2（含）-</v>
      </c>
      <c r="F72" s="478" t="str">
        <f t="shared" si="34"/>
        <v>（含）-</v>
      </c>
      <c r="G72" s="478" t="str">
        <f t="shared" si="34"/>
        <v>（含）-</v>
      </c>
      <c r="H72" s="478" t="str">
        <f t="shared" si="34"/>
        <v>（含）-</v>
      </c>
      <c r="I72" s="478" t="str">
        <f t="shared" si="34"/>
        <v>（含）-</v>
      </c>
      <c r="J72" s="478" t="str">
        <f t="shared" si="34"/>
        <v>（含）-</v>
      </c>
      <c r="K72" s="478" t="str">
        <f>K73&amp;"（含）"&amp;"-"&amp;L73</f>
        <v>（含）-</v>
      </c>
      <c r="L72" s="478" t="str">
        <f t="shared" si="34"/>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35">C74-$K11</f>
        <v>100</v>
      </c>
      <c r="E74" s="475">
        <f t="shared" si="35"/>
        <v>100</v>
      </c>
      <c r="F74" s="475">
        <f t="shared" si="35"/>
        <v>100</v>
      </c>
      <c r="G74" s="475">
        <f t="shared" si="35"/>
        <v>100</v>
      </c>
      <c r="H74" s="475">
        <f t="shared" si="35"/>
        <v>100</v>
      </c>
      <c r="I74" s="475">
        <f t="shared" si="35"/>
        <v>100</v>
      </c>
      <c r="J74" s="475">
        <f t="shared" si="35"/>
        <v>100</v>
      </c>
      <c r="K74" s="475">
        <f t="shared" si="35"/>
        <v>100</v>
      </c>
      <c r="L74" s="475">
        <f t="shared" si="35"/>
        <v>100</v>
      </c>
      <c r="M74" s="476">
        <f t="shared" si="35"/>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36">D88-$K23</f>
        <v>96</v>
      </c>
      <c r="F88" s="581">
        <f t="shared" si="36"/>
        <v>94</v>
      </c>
      <c r="G88" s="581">
        <f t="shared" si="36"/>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37">$C$92-($C$91-D91)*$K$29</f>
        <v>100</v>
      </c>
      <c r="E92" s="475">
        <f t="shared" si="37"/>
        <v>100</v>
      </c>
      <c r="F92" s="475">
        <f t="shared" si="37"/>
        <v>100</v>
      </c>
      <c r="G92" s="475">
        <f t="shared" si="37"/>
        <v>100</v>
      </c>
      <c r="H92" s="475">
        <f t="shared" si="37"/>
        <v>100</v>
      </c>
      <c r="I92" s="475">
        <f t="shared" si="37"/>
        <v>100</v>
      </c>
      <c r="J92" s="475">
        <f t="shared" si="37"/>
        <v>100</v>
      </c>
      <c r="K92" s="475">
        <f t="shared" si="37"/>
        <v>100</v>
      </c>
      <c r="L92" s="475">
        <f t="shared" si="37"/>
        <v>100</v>
      </c>
      <c r="M92" s="475">
        <f t="shared" si="37"/>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38">C94-$K30</f>
        <v>100</v>
      </c>
      <c r="E94" s="475">
        <f t="shared" si="38"/>
        <v>100</v>
      </c>
      <c r="F94" s="475">
        <f t="shared" si="38"/>
        <v>100</v>
      </c>
      <c r="G94" s="475">
        <f t="shared" si="38"/>
        <v>100</v>
      </c>
      <c r="H94" s="475">
        <f t="shared" si="38"/>
        <v>100</v>
      </c>
      <c r="I94" s="475">
        <f t="shared" si="38"/>
        <v>100</v>
      </c>
      <c r="J94" s="475">
        <f t="shared" si="38"/>
        <v>100</v>
      </c>
      <c r="K94" s="475">
        <f t="shared" si="38"/>
        <v>100</v>
      </c>
      <c r="L94" s="475">
        <f t="shared" si="38"/>
        <v>100</v>
      </c>
      <c r="M94" s="475">
        <f t="shared" si="38"/>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39">C106-$K36</f>
        <v>100</v>
      </c>
      <c r="E106" s="475">
        <f t="shared" si="39"/>
        <v>100</v>
      </c>
      <c r="F106" s="475">
        <f t="shared" si="39"/>
        <v>100</v>
      </c>
      <c r="G106" s="475">
        <f t="shared" si="39"/>
        <v>100</v>
      </c>
      <c r="H106" s="475">
        <f t="shared" si="39"/>
        <v>100</v>
      </c>
      <c r="I106" s="475">
        <f t="shared" si="39"/>
        <v>100</v>
      </c>
      <c r="J106" s="475">
        <f t="shared" si="39"/>
        <v>100</v>
      </c>
      <c r="K106" s="475">
        <f t="shared" si="39"/>
        <v>100</v>
      </c>
      <c r="L106" s="475">
        <f t="shared" si="39"/>
        <v>100</v>
      </c>
      <c r="M106" s="475">
        <f t="shared" si="39"/>
        <v>100</v>
      </c>
      <c r="N106" s="880"/>
      <c r="O106" s="880"/>
      <c r="P106" s="1775"/>
      <c r="Q106" s="439"/>
    </row>
    <row r="107" spans="1:17" ht="15.75" thickTop="1">
      <c r="A107" s="367"/>
      <c r="B107" s="469" t="s">
        <v>1737</v>
      </c>
      <c r="C107" s="509" t="str">
        <f>C108&amp;"(含)"&amp;"-"&amp;D108</f>
        <v>0(含)-100</v>
      </c>
      <c r="D107" s="509" t="str">
        <f t="shared" ref="D107:L107" si="40">D108&amp;"(含)"&amp;"-"&amp;E108</f>
        <v>100(含)-200</v>
      </c>
      <c r="E107" s="509" t="str">
        <f t="shared" si="40"/>
        <v>200(含)-</v>
      </c>
      <c r="F107" s="509" t="str">
        <f t="shared" si="40"/>
        <v>(含)-</v>
      </c>
      <c r="G107" s="509" t="str">
        <f t="shared" si="40"/>
        <v>(含)-</v>
      </c>
      <c r="H107" s="509" t="str">
        <f t="shared" si="40"/>
        <v>(含)-</v>
      </c>
      <c r="I107" s="509" t="str">
        <f t="shared" si="40"/>
        <v>(含)-</v>
      </c>
      <c r="J107" s="509" t="str">
        <f t="shared" si="40"/>
        <v>(含)-</v>
      </c>
      <c r="K107" s="509" t="str">
        <f>K108&amp;"(含)"&amp;"-"&amp;L108</f>
        <v>(含)-</v>
      </c>
      <c r="L107" s="509" t="str">
        <f t="shared" si="40"/>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41">C111-$K38</f>
        <v>100</v>
      </c>
      <c r="E111" s="475">
        <f t="shared" si="41"/>
        <v>100</v>
      </c>
      <c r="F111" s="475">
        <f t="shared" si="41"/>
        <v>100</v>
      </c>
      <c r="G111" s="475">
        <f t="shared" si="41"/>
        <v>100</v>
      </c>
      <c r="H111" s="475">
        <f t="shared" si="41"/>
        <v>100</v>
      </c>
      <c r="I111" s="475">
        <f t="shared" si="41"/>
        <v>100</v>
      </c>
      <c r="J111" s="475">
        <f t="shared" si="41"/>
        <v>100</v>
      </c>
      <c r="K111" s="475">
        <f t="shared" si="41"/>
        <v>100</v>
      </c>
      <c r="L111" s="475">
        <f t="shared" si="41"/>
        <v>100</v>
      </c>
      <c r="M111" s="475">
        <f t="shared" si="41"/>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42">C113-$K39</f>
        <v>100</v>
      </c>
      <c r="E113" s="475">
        <f t="shared" si="42"/>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880"/>
      <c r="O113" s="880"/>
      <c r="P113" s="1775"/>
      <c r="Q113" s="439"/>
    </row>
    <row r="114" spans="1:17" ht="15" thickTop="1">
      <c r="A114" s="409"/>
      <c r="B114" s="469" t="s">
        <v>1740</v>
      </c>
      <c r="C114" s="3150" t="s">
        <v>3441</v>
      </c>
      <c r="D114" s="3150" t="s">
        <v>3443</v>
      </c>
      <c r="E114" s="3150" t="s">
        <v>3472</v>
      </c>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43">C115-$K40</f>
        <v>99</v>
      </c>
      <c r="E115" s="475">
        <f t="shared" si="43"/>
        <v>98</v>
      </c>
      <c r="F115" s="475">
        <f t="shared" si="43"/>
        <v>97</v>
      </c>
      <c r="G115" s="475">
        <f t="shared" si="43"/>
        <v>96</v>
      </c>
      <c r="H115" s="475">
        <f t="shared" si="43"/>
        <v>95</v>
      </c>
      <c r="I115" s="475">
        <f t="shared" si="43"/>
        <v>94</v>
      </c>
      <c r="J115" s="475">
        <f t="shared" si="43"/>
        <v>93</v>
      </c>
      <c r="K115" s="475">
        <f t="shared" si="43"/>
        <v>92</v>
      </c>
      <c r="L115" s="475">
        <f t="shared" si="43"/>
        <v>91</v>
      </c>
      <c r="M115" s="475">
        <f t="shared" si="43"/>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44">C120-$K43</f>
        <v>100</v>
      </c>
      <c r="E120" s="475">
        <f t="shared" si="44"/>
        <v>100</v>
      </c>
      <c r="F120" s="475">
        <f t="shared" si="44"/>
        <v>100</v>
      </c>
      <c r="G120" s="475">
        <f t="shared" si="44"/>
        <v>100</v>
      </c>
      <c r="H120" s="475">
        <f t="shared" si="44"/>
        <v>100</v>
      </c>
      <c r="I120" s="475">
        <f t="shared" si="44"/>
        <v>100</v>
      </c>
      <c r="J120" s="475">
        <f t="shared" si="44"/>
        <v>100</v>
      </c>
      <c r="K120" s="475">
        <f t="shared" si="44"/>
        <v>100</v>
      </c>
      <c r="L120" s="475">
        <f t="shared" si="44"/>
        <v>100</v>
      </c>
      <c r="M120" s="475">
        <f t="shared" si="44"/>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3994</v>
      </c>
      <c r="D123" s="3187" t="s">
        <v>3992</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45">C124-$K45</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5">
        <f t="shared" si="45"/>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3150" t="s">
        <v>3472</v>
      </c>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46">C128-$K47</f>
        <v>98</v>
      </c>
      <c r="E128" s="475">
        <f t="shared" si="46"/>
        <v>96</v>
      </c>
      <c r="F128" s="475">
        <f t="shared" si="46"/>
        <v>94</v>
      </c>
      <c r="G128" s="475">
        <f t="shared" si="46"/>
        <v>92</v>
      </c>
      <c r="H128" s="475">
        <f t="shared" si="46"/>
        <v>90</v>
      </c>
      <c r="I128" s="475">
        <f t="shared" si="46"/>
        <v>88</v>
      </c>
      <c r="J128" s="475">
        <f t="shared" si="46"/>
        <v>86</v>
      </c>
      <c r="K128" s="475">
        <f t="shared" si="46"/>
        <v>84</v>
      </c>
      <c r="L128" s="475">
        <f t="shared" si="46"/>
        <v>82</v>
      </c>
      <c r="M128" s="475">
        <f t="shared" si="46"/>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P54:Q54"/>
    <mergeCell ref="R54:W54"/>
    <mergeCell ref="P52:Q52"/>
    <mergeCell ref="R52:S52"/>
    <mergeCell ref="T52:U52"/>
    <mergeCell ref="V52:W52"/>
    <mergeCell ref="P53:Q53"/>
    <mergeCell ref="R53:S53"/>
    <mergeCell ref="T53:U53"/>
    <mergeCell ref="V53:W53"/>
    <mergeCell ref="P15:P35"/>
    <mergeCell ref="Y15:Y35"/>
    <mergeCell ref="P36:P51"/>
    <mergeCell ref="Y36:Y51"/>
    <mergeCell ref="A37:A5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7">
    <cfRule type="expression" dxfId="177" priority="13" stopIfTrue="1">
      <formula>$F$57="超过30%"</formula>
    </cfRule>
  </conditionalFormatting>
  <conditionalFormatting sqref="E58">
    <cfRule type="expression" dxfId="176" priority="11" stopIfTrue="1">
      <formula>$F$58="超过20%"</formula>
    </cfRule>
  </conditionalFormatting>
  <conditionalFormatting sqref="E59">
    <cfRule type="expression" dxfId="175" priority="10" stopIfTrue="1">
      <formula>$F$59="超过30%"</formula>
    </cfRule>
  </conditionalFormatting>
  <conditionalFormatting sqref="F7:F51 H7:H51 J7:J51">
    <cfRule type="cellIs" dxfId="174" priority="1" operator="notEqual">
      <formula>100</formula>
    </cfRule>
  </conditionalFormatting>
  <conditionalFormatting sqref="F53">
    <cfRule type="expression" dxfId="173" priority="4">
      <formula>$D$53="简单平均"</formula>
    </cfRule>
  </conditionalFormatting>
  <conditionalFormatting sqref="F57:F59 H57:H59 J57:J59">
    <cfRule type="containsText" dxfId="172" priority="14" stopIfTrue="1" operator="containsText" text="超过">
      <formula>NOT(ISERROR(SEARCH("超过",F57)))</formula>
    </cfRule>
  </conditionalFormatting>
  <conditionalFormatting sqref="G57">
    <cfRule type="expression" dxfId="171" priority="9" stopIfTrue="1">
      <formula>$H$57="超过30%"</formula>
    </cfRule>
  </conditionalFormatting>
  <conditionalFormatting sqref="G58">
    <cfRule type="expression" dxfId="170" priority="8" stopIfTrue="1">
      <formula>$H$58="超过20%"</formula>
    </cfRule>
  </conditionalFormatting>
  <conditionalFormatting sqref="G59">
    <cfRule type="expression" dxfId="169" priority="12" stopIfTrue="1">
      <formula>$H$59="超过30%"</formula>
    </cfRule>
  </conditionalFormatting>
  <conditionalFormatting sqref="H53">
    <cfRule type="expression" dxfId="168" priority="3">
      <formula>$D$53="简单平均"</formula>
    </cfRule>
  </conditionalFormatting>
  <conditionalFormatting sqref="I57">
    <cfRule type="expression" dxfId="167" priority="7" stopIfTrue="1">
      <formula>$J$57="超过30%"</formula>
    </cfRule>
  </conditionalFormatting>
  <conditionalFormatting sqref="I58">
    <cfRule type="expression" dxfId="166" priority="6" stopIfTrue="1">
      <formula>$J$58="超过20%"</formula>
    </cfRule>
  </conditionalFormatting>
  <conditionalFormatting sqref="I59">
    <cfRule type="expression" dxfId="165" priority="5" stopIfTrue="1">
      <formula>$J$59="超过30%"</formula>
    </cfRule>
  </conditionalFormatting>
  <conditionalFormatting sqref="J53">
    <cfRule type="expression" dxfId="164" priority="2">
      <formula>$D$53="简单平均"</formula>
    </cfRule>
  </conditionalFormatting>
  <dataValidations count="23">
    <dataValidation type="list" allowBlank="1" showInputMessage="1" showErrorMessage="1" sqref="C27" xr:uid="{F1E450A8-C1AC-43B9-8952-C69D3ED09A97}">
      <formula1>环境</formula1>
    </dataValidation>
    <dataValidation type="list" allowBlank="1" showInputMessage="1" showErrorMessage="1" sqref="G16 I16 C16 E16" xr:uid="{7DC022CA-B548-467F-B2C4-1204B50509DB}">
      <formula1>居住社区成熟度</formula1>
    </dataValidation>
    <dataValidation type="list" allowBlank="1" showInputMessage="1" showErrorMessage="1" sqref="C20 G20" xr:uid="{6E6D83E4-37E5-46D2-8936-1520FC9E683E}">
      <formula1>交通便捷度</formula1>
    </dataValidation>
    <dataValidation type="list" allowBlank="1" showInputMessage="1" showErrorMessage="1" sqref="C22 G22 E22 I22" xr:uid="{7BBF6AD9-D5C0-4066-ADA0-6B7A6AF0A0D5}">
      <formula1>公共配套设施</formula1>
    </dataValidation>
    <dataValidation type="list" allowBlank="1" showInputMessage="1" showErrorMessage="1" sqref="C29 E29 G29 I29" xr:uid="{13F2BDDB-E777-4C3C-BC81-0EB883FAF3D3}">
      <formula1>住宅楼层</formula1>
    </dataValidation>
    <dataValidation type="list" allowBlank="1" showInputMessage="1" showErrorMessage="1" sqref="E30 G30 I30 C30" xr:uid="{F3B5305E-B698-4025-B450-FDFA5771E2CE}">
      <formula1>住宅朝向</formula1>
    </dataValidation>
    <dataValidation type="list" allowBlank="1" showInputMessage="1" showErrorMessage="1" sqref="E36 G36 I36 C36" xr:uid="{9771D3E0-5618-459E-8DF1-03BBD5871D52}">
      <formula1>住宅建筑类型</formula1>
    </dataValidation>
    <dataValidation type="list" allowBlank="1" showInputMessage="1" showErrorMessage="1" sqref="E38 G38 I38 C38" xr:uid="{2DE13609-3020-42C1-BF3C-C21EEB66CE9B}">
      <formula1>住宅建筑结构</formula1>
    </dataValidation>
    <dataValidation type="list" allowBlank="1" showInputMessage="1" showErrorMessage="1" sqref="E39 G39 I39 C39" xr:uid="{4B58565C-CADF-4898-93E6-299FFEDC7148}">
      <formula1>住宅建筑品质</formula1>
    </dataValidation>
    <dataValidation type="list" allowBlank="1" showInputMessage="1" showErrorMessage="1" sqref="E40 G40 C40 I40" xr:uid="{3E5EE812-1838-4A91-AFBF-DD48F7EBED62}">
      <formula1>住宅公共部分装修</formula1>
    </dataValidation>
    <dataValidation type="list" allowBlank="1" showInputMessage="1" showErrorMessage="1" sqref="E43 G43 I43 C43" xr:uid="{195D6A02-743D-4A05-8552-4D38E33C18E3}">
      <formula1>住宅物业管理</formula1>
    </dataValidation>
    <dataValidation type="list" allowBlank="1" showInputMessage="1" showErrorMessage="1" sqref="E44 G44 I44 C44" xr:uid="{5C71883F-A5AF-4AF5-80B0-4E58A034A030}">
      <formula1>住宅基础设施水平</formula1>
    </dataValidation>
    <dataValidation type="list" allowBlank="1" showInputMessage="1" showErrorMessage="1" sqref="C45 E45 G45 I45" xr:uid="{9D883938-A6D1-4F9B-9756-85415C2E1ECD}">
      <formula1>住宅房型</formula1>
    </dataValidation>
    <dataValidation type="list" allowBlank="1" showInputMessage="1" showErrorMessage="1" sqref="E47 G47 I47 C47" xr:uid="{DC7DE245-81EF-4660-B4AA-86154DFBCF4A}">
      <formula1>住宅内部装修</formula1>
    </dataValidation>
    <dataValidation type="list" allowBlank="1" showInputMessage="1" showErrorMessage="1" sqref="E8 G8 I8 C8" xr:uid="{DC661445-C5A9-44F6-A7A3-53955C14CC26}">
      <formula1>住宅交易情况</formula1>
    </dataValidation>
    <dataValidation type="list" allowBlank="1" showInputMessage="1" showErrorMessage="1" sqref="D1" xr:uid="{8B006917-DE6A-428F-8E15-ADBC2462FBD7}">
      <formula1>项目类型</formula1>
    </dataValidation>
    <dataValidation type="list" allowBlank="1" showInputMessage="1" showErrorMessage="1" sqref="E9 G9 I9" xr:uid="{CDE646C7-5A6D-4C79-BCC1-8C7CA6FA2269}">
      <formula1>住宅用途</formula1>
    </dataValidation>
    <dataValidation type="list" allowBlank="1" showInputMessage="1" showErrorMessage="1" sqref="C24 E24 G24 I24" xr:uid="{111843E0-668F-40C9-9367-C9E2AB837219}">
      <formula1>基础设施水平</formula1>
    </dataValidation>
    <dataValidation type="list" allowBlank="1" showInputMessage="1" showErrorMessage="1" sqref="F1" xr:uid="{45E8A56E-A45C-4FD3-9D9B-2A92223FD7E5}">
      <formula1>"售价,租金"</formula1>
    </dataValidation>
    <dataValidation type="list" allowBlank="1" showInputMessage="1" showErrorMessage="1" sqref="C2" xr:uid="{82E05AFB-00F1-4C48-8AF7-DEB25BA7609A}">
      <formula1>"需扣减承租人权益,——"</formula1>
    </dataValidation>
    <dataValidation type="list" allowBlank="1" showInputMessage="1" showErrorMessage="1" sqref="F2" xr:uid="{36C9008E-BC8A-46DE-AF7D-03F37498A471}">
      <formula1>估价方法</formula1>
    </dataValidation>
    <dataValidation type="list" allowBlank="1" showInputMessage="1" showErrorMessage="1" sqref="D53" xr:uid="{A691A683-4AC9-4027-8DA6-D44889ADE868}">
      <formula1>"简单平均,加权平均"</formula1>
    </dataValidation>
    <dataValidation type="list" allowBlank="1" showInputMessage="1" showErrorMessage="1" sqref="E1" xr:uid="{14541617-0097-42A5-9AD7-B6E401025A6B}">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55CE6-7689-4270-A6EF-9E1D798723D4}">
  <sheetPr>
    <tabColor rgb="FF92D050"/>
    <pageSetUpPr fitToPage="1"/>
  </sheetPr>
  <dimension ref="A1:AC148"/>
  <sheetViews>
    <sheetView view="pageBreakPreview" zoomScaleNormal="60" zoomScaleSheetLayoutView="100" workbookViewId="0">
      <selection activeCell="E61" sqref="E6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Sheet2!E86</f>
        <v>环湖小镇</v>
      </c>
      <c r="F5" s="3477"/>
      <c r="G5" s="3474" t="str">
        <f>Sheet2!E64</f>
        <v>福运佳园</v>
      </c>
      <c r="H5" s="3475"/>
      <c r="I5" s="3474" t="str">
        <f>Sheet2!E100</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f>'比较法-住宅 -90二居'!E7</f>
        <v>45597</v>
      </c>
      <c r="F7" s="357">
        <f>SUMIF(58:58,YEAR(E7)&amp;"-"&amp;MONTH(E7),59:59)</f>
        <v>100</v>
      </c>
      <c r="G7" s="356">
        <f>E7</f>
        <v>45597</v>
      </c>
      <c r="H7" s="355">
        <f>SUMIF(58:58,YEAR(G7)&amp;"-"&amp;MONTH(G7),59:59)</f>
        <v>100</v>
      </c>
      <c r="I7" s="356">
        <f>G7</f>
        <v>45597</v>
      </c>
      <c r="J7" s="355">
        <f>SUMIF(58:58,YEAR(I7)&amp;"-"&amp;MONTH(I7),59:59)</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f>'比较法-住宅-开间、一居'!K15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tr">
        <f>'比较法-住宅 -60一居'!G16</f>
        <v>较好</v>
      </c>
      <c r="F16" s="387"/>
      <c r="G16" s="1752" t="str">
        <f>'比较法-住宅-开间、一居'!I16</f>
        <v>较好</v>
      </c>
      <c r="H16" s="389"/>
      <c r="I16" s="1752" t="str">
        <f>'比较法-住宅 -60一居'!I16</f>
        <v>较好</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f>'比较法-住宅-开间、一居'!K17</f>
        <v>2</v>
      </c>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t="s">
        <v>3438</v>
      </c>
      <c r="D18" s="389"/>
      <c r="E18" s="1755" t="str">
        <f>'比较法-住宅 -60一居'!G18</f>
        <v>一般</v>
      </c>
      <c r="F18" s="389"/>
      <c r="G18" s="1755" t="str">
        <f>'比较法-住宅-开间、一居'!I18</f>
        <v>一般</v>
      </c>
      <c r="H18" s="387"/>
      <c r="I18" s="1755" t="str">
        <f>'比较法-住宅 -60一居'!I18</f>
        <v>一般</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f>'比较法-住宅-开间、一居'!K19</f>
        <v>5</v>
      </c>
      <c r="L19" s="2492"/>
      <c r="M19" s="2487"/>
      <c r="N19" s="2487"/>
      <c r="O19" s="2487"/>
      <c r="P19" s="3493"/>
      <c r="Q19" s="1263" t="str">
        <f>B19</f>
        <v>公共配套设施</v>
      </c>
      <c r="R19" s="667" t="s">
        <v>14</v>
      </c>
      <c r="S19" s="668">
        <f>F19</f>
        <v>105</v>
      </c>
      <c r="T19" s="667" t="s">
        <v>14</v>
      </c>
      <c r="U19" s="668">
        <f>H19</f>
        <v>105</v>
      </c>
      <c r="V19" s="667" t="s">
        <v>14</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tr">
        <f>'比较法-住宅-开间、一居'!I20</f>
        <v>较好</v>
      </c>
      <c r="H20" s="387"/>
      <c r="I20" s="1751" t="str">
        <f>'比较法-住宅 -60一居'!I20</f>
        <v>较好</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100</v>
      </c>
      <c r="G23" s="391"/>
      <c r="H23" s="389">
        <f>SUMIF(84:84,G24,85:85)-SUMIF(84:84,C24,85:85)+100</f>
        <v>102</v>
      </c>
      <c r="I23" s="3183"/>
      <c r="J23" s="389">
        <f>SUMIF(84:84,I24,85:85)-SUMIF(84:84,C24,85:85)+100</f>
        <v>100</v>
      </c>
      <c r="K23" s="384">
        <f>'比较法-住宅 -60一居'!K23</f>
        <v>2</v>
      </c>
      <c r="L23" s="2492"/>
      <c r="M23" s="2487"/>
      <c r="N23" s="2487"/>
      <c r="O23" s="2487"/>
      <c r="P23" s="3493"/>
      <c r="Q23" s="1263" t="str">
        <f>B23</f>
        <v>自然及人文环境</v>
      </c>
      <c r="R23" s="667" t="s">
        <v>14</v>
      </c>
      <c r="S23" s="668">
        <f>F23</f>
        <v>100</v>
      </c>
      <c r="T23" s="667" t="s">
        <v>14</v>
      </c>
      <c r="U23" s="668">
        <f>H23</f>
        <v>102</v>
      </c>
      <c r="V23" s="667" t="s">
        <v>14</v>
      </c>
      <c r="W23" s="668">
        <f>J23</f>
        <v>100</v>
      </c>
      <c r="X23" s="1265"/>
      <c r="Y23" s="3495"/>
      <c r="Z23" s="1264" t="str">
        <f>Q23</f>
        <v>自然及人文环境</v>
      </c>
      <c r="AA23" s="1264">
        <f>D23/F23</f>
        <v>1</v>
      </c>
      <c r="AB23" s="1264">
        <f>D23/H23</f>
        <v>0.98039215686274506</v>
      </c>
      <c r="AC23" s="1264">
        <f>D23/J23</f>
        <v>1</v>
      </c>
    </row>
    <row r="24" spans="1:29" ht="15">
      <c r="A24" s="367"/>
      <c r="B24" s="395"/>
      <c r="C24" s="386" t="s">
        <v>3438</v>
      </c>
      <c r="D24" s="387"/>
      <c r="E24" s="386" t="str">
        <f>'比较法-住宅 -60一居'!G24</f>
        <v>一般</v>
      </c>
      <c r="F24" s="387"/>
      <c r="G24" s="386" t="str">
        <f>'比较法-住宅-开间、一居'!I24</f>
        <v>较好</v>
      </c>
      <c r="H24" s="387"/>
      <c r="I24" s="386" t="str">
        <f>'比较法-住宅 -60一居'!I24</f>
        <v>一般</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14</v>
      </c>
      <c r="S26" s="668">
        <f t="shared" si="12"/>
        <v>100</v>
      </c>
      <c r="T26" s="667" t="s">
        <v>14</v>
      </c>
      <c r="U26" s="668">
        <f t="shared" si="13"/>
        <v>100</v>
      </c>
      <c r="V26" s="667" t="s">
        <v>14</v>
      </c>
      <c r="W26" s="668">
        <f t="shared" si="14"/>
        <v>100</v>
      </c>
      <c r="X26" s="1265"/>
      <c r="Y26" s="3495"/>
      <c r="Z26" s="1264" t="str">
        <f>Q26</f>
        <v>朝向</v>
      </c>
      <c r="AA26" s="1264">
        <f t="shared" si="15"/>
        <v>1</v>
      </c>
      <c r="AB26" s="1264">
        <f t="shared" si="16"/>
        <v>1</v>
      </c>
      <c r="AC26" s="1264">
        <f t="shared" si="17"/>
        <v>1</v>
      </c>
    </row>
    <row r="27" spans="1:29" s="102" customFormat="1" ht="15.75" hidden="1"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14</v>
      </c>
      <c r="S27" s="665">
        <f t="shared" si="12"/>
        <v>100</v>
      </c>
      <c r="T27" s="664" t="s">
        <v>14</v>
      </c>
      <c r="U27" s="665">
        <f t="shared" si="13"/>
        <v>100</v>
      </c>
      <c r="V27" s="664" t="s">
        <v>14</v>
      </c>
      <c r="W27" s="665">
        <f t="shared" si="14"/>
        <v>100</v>
      </c>
      <c r="X27" s="666"/>
      <c r="Y27" s="3495"/>
      <c r="Z27" s="50">
        <f>Q27</f>
        <v>111</v>
      </c>
      <c r="AA27" s="1264">
        <f t="shared" si="15"/>
        <v>1</v>
      </c>
      <c r="AB27" s="1264">
        <f t="shared" si="16"/>
        <v>1</v>
      </c>
      <c r="AC27" s="1264">
        <f t="shared" si="17"/>
        <v>1</v>
      </c>
    </row>
    <row r="28" spans="1:29" ht="15.75"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14</v>
      </c>
      <c r="S28" s="668">
        <f t="shared" si="12"/>
        <v>100</v>
      </c>
      <c r="T28" s="667" t="s">
        <v>14</v>
      </c>
      <c r="U28" s="668">
        <f t="shared" si="13"/>
        <v>100</v>
      </c>
      <c r="V28" s="667" t="s">
        <v>14</v>
      </c>
      <c r="W28" s="668">
        <f t="shared" si="14"/>
        <v>100</v>
      </c>
      <c r="X28" s="1265"/>
      <c r="Y28" s="3495"/>
      <c r="Z28" s="1264">
        <f t="shared" ref="Z28:Z46" si="18">Q28</f>
        <v>111</v>
      </c>
      <c r="AA28" s="1264">
        <f t="shared" si="15"/>
        <v>1</v>
      </c>
      <c r="AB28" s="1264">
        <f t="shared" si="16"/>
        <v>1</v>
      </c>
      <c r="AC28" s="1264">
        <f t="shared" si="17"/>
        <v>1</v>
      </c>
    </row>
    <row r="29" spans="1:2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8"/>
        <v>111</v>
      </c>
      <c r="AA29" s="1264">
        <f t="shared" si="15"/>
        <v>1</v>
      </c>
      <c r="AB29" s="1264">
        <f t="shared" si="16"/>
        <v>1</v>
      </c>
      <c r="AC29" s="1264">
        <f t="shared" si="17"/>
        <v>1</v>
      </c>
    </row>
    <row r="30" spans="1:2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14</v>
      </c>
      <c r="S32" s="668">
        <f t="shared" si="12"/>
        <v>100</v>
      </c>
      <c r="T32" s="667" t="s">
        <v>14</v>
      </c>
      <c r="U32" s="668">
        <f t="shared" si="13"/>
        <v>100</v>
      </c>
      <c r="V32" s="667" t="s">
        <v>14</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90</v>
      </c>
      <c r="D33" s="119">
        <v>100</v>
      </c>
      <c r="E33" s="369">
        <f>Sheet2!G91</f>
        <v>90</v>
      </c>
      <c r="F33" s="364">
        <f>LOOKUP(E33,103:103,104:104)-LOOKUP(C33,103:103,104:104)+100</f>
        <v>100</v>
      </c>
      <c r="G33" s="368">
        <f>Sheet2!G67</f>
        <v>86</v>
      </c>
      <c r="H33" s="119">
        <f>LOOKUP(G33,103:103,104:104)-LOOKUP(C33,103:103,104:104)+100</f>
        <v>100</v>
      </c>
      <c r="I33" s="369">
        <f>Sheet2!G103</f>
        <v>90</v>
      </c>
      <c r="J33" s="119">
        <f>LOOKUP(I33,103:103,104:104)-LOOKUP(C33,103:103,104:104)+100</f>
        <v>100</v>
      </c>
      <c r="K33" s="1748"/>
      <c r="L33" s="2491"/>
      <c r="M33" s="2493"/>
      <c r="N33" s="2493"/>
      <c r="O33" s="2493"/>
      <c r="P33" s="3497"/>
      <c r="Q33" s="531" t="str">
        <f t="shared" si="11"/>
        <v>项目建筑规模</v>
      </c>
      <c r="R33" s="669" t="s">
        <v>14</v>
      </c>
      <c r="S33" s="670">
        <f t="shared" si="12"/>
        <v>100</v>
      </c>
      <c r="T33" s="669" t="s">
        <v>14</v>
      </c>
      <c r="U33" s="670">
        <f t="shared" si="13"/>
        <v>100</v>
      </c>
      <c r="V33" s="669" t="s">
        <v>14</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14</v>
      </c>
      <c r="S35" s="668">
        <f t="shared" si="12"/>
        <v>100</v>
      </c>
      <c r="T35" s="667" t="s">
        <v>14</v>
      </c>
      <c r="U35" s="668">
        <f t="shared" si="13"/>
        <v>100</v>
      </c>
      <c r="V35" s="667" t="s">
        <v>14</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0.72</v>
      </c>
      <c r="F37" s="364">
        <f>LOOKUP(E37,112:112,113:113)-LOOKUP(C37,112:112,113:113)+100</f>
        <v>98</v>
      </c>
      <c r="G37" s="413">
        <v>1</v>
      </c>
      <c r="H37" s="119">
        <f>LOOKUP(G37,112:112,113:113)-LOOKUP(C37,112:112,113:113)+100</f>
        <v>100</v>
      </c>
      <c r="I37" s="412">
        <v>0.85</v>
      </c>
      <c r="J37" s="119">
        <f>LOOKUP(I37,112:112,113:113)-LOOKUP(C37,112:112,113:113)+100</f>
        <v>99</v>
      </c>
      <c r="K37" s="365">
        <f>'比较法-住宅-开间、一居'!K37</f>
        <v>1</v>
      </c>
      <c r="L37" s="2488"/>
      <c r="M37" s="2439"/>
      <c r="N37" s="2439"/>
      <c r="O37" s="2439"/>
      <c r="P37" s="3497"/>
      <c r="Q37" s="530" t="str">
        <f t="shared" si="11"/>
        <v>成新度</v>
      </c>
      <c r="R37" s="664" t="s">
        <v>14</v>
      </c>
      <c r="S37" s="665">
        <f t="shared" si="12"/>
        <v>98</v>
      </c>
      <c r="T37" s="664" t="s">
        <v>14</v>
      </c>
      <c r="U37" s="665">
        <f t="shared" si="13"/>
        <v>100</v>
      </c>
      <c r="V37" s="664" t="s">
        <v>14</v>
      </c>
      <c r="W37" s="665">
        <f t="shared" si="14"/>
        <v>99</v>
      </c>
      <c r="X37" s="666"/>
      <c r="Y37" s="3499"/>
      <c r="Z37" s="50" t="str">
        <f t="shared" si="18"/>
        <v>成新度</v>
      </c>
      <c r="AA37" s="50">
        <f t="shared" si="15"/>
        <v>1.0204081632653061</v>
      </c>
      <c r="AB37" s="50">
        <f t="shared" si="16"/>
        <v>1</v>
      </c>
      <c r="AC37" s="50">
        <f t="shared" si="17"/>
        <v>1.0101010101010102</v>
      </c>
    </row>
    <row r="38" spans="1:29" ht="15">
      <c r="A38" s="409"/>
      <c r="B38" s="364" t="s">
        <v>1702</v>
      </c>
      <c r="C38" s="1760" t="s">
        <v>3444</v>
      </c>
      <c r="D38" s="374">
        <v>100</v>
      </c>
      <c r="E38" s="1761" t="str">
        <f>'比较法-住宅 -60一居'!G38</f>
        <v>普通</v>
      </c>
      <c r="F38" s="400">
        <f>SUMIF(114:114,E38,115:115)-SUMIF(114:114,C38,115:115)+100</f>
        <v>98</v>
      </c>
      <c r="G38" s="1761" t="str">
        <f>'比较法-住宅-开间、一居'!I38</f>
        <v>普通</v>
      </c>
      <c r="H38" s="374">
        <f>SUMIF(114:114,G38,115:115)-SUMIF(114:114,C38,115:115)+100</f>
        <v>98</v>
      </c>
      <c r="I38" s="1761" t="str">
        <f>'比较法-住宅 -60一居'!I38</f>
        <v>普通</v>
      </c>
      <c r="J38" s="374">
        <f>SUMIF(114:114,I38,115:115)-SUMIF(114:114,C38,115:115)+100</f>
        <v>98</v>
      </c>
      <c r="K38" s="365">
        <f>'比较法-住宅-开间、一居'!K38</f>
        <v>2</v>
      </c>
      <c r="L38" s="2492"/>
      <c r="M38" s="2487"/>
      <c r="N38" s="2487"/>
      <c r="O38" s="2487"/>
      <c r="P38" s="3497" t="s">
        <v>1696</v>
      </c>
      <c r="Q38" s="1263" t="str">
        <f t="shared" si="11"/>
        <v>物业管理</v>
      </c>
      <c r="R38" s="667" t="s">
        <v>14</v>
      </c>
      <c r="S38" s="668">
        <f t="shared" si="12"/>
        <v>98</v>
      </c>
      <c r="T38" s="667" t="s">
        <v>14</v>
      </c>
      <c r="U38" s="668">
        <f t="shared" si="13"/>
        <v>98</v>
      </c>
      <c r="V38" s="667" t="s">
        <v>14</v>
      </c>
      <c r="W38" s="668">
        <f t="shared" si="14"/>
        <v>98</v>
      </c>
      <c r="X38" s="1265"/>
      <c r="Y38" s="3499" t="s">
        <v>1696</v>
      </c>
      <c r="Z38" s="1264" t="str">
        <f t="shared" si="18"/>
        <v>物业管理</v>
      </c>
      <c r="AA38" s="1264">
        <f t="shared" si="15"/>
        <v>1.0204081632653061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14</v>
      </c>
      <c r="S39" s="668">
        <f t="shared" si="12"/>
        <v>100</v>
      </c>
      <c r="T39" s="667" t="s">
        <v>14</v>
      </c>
      <c r="U39" s="668">
        <f t="shared" si="13"/>
        <v>100</v>
      </c>
      <c r="V39" s="667" t="s">
        <v>14</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t="s">
        <v>3454</v>
      </c>
      <c r="D40" s="374">
        <v>100</v>
      </c>
      <c r="E40" s="1761" t="s">
        <v>3454</v>
      </c>
      <c r="F40" s="400">
        <f>SUMIF(118:118,E40,119:119)-SUMIF(118:118,C40,119:119)+100</f>
        <v>100</v>
      </c>
      <c r="G40" s="1760" t="s">
        <v>3454</v>
      </c>
      <c r="H40" s="374">
        <f>SUMIF(118:118,G40,119:119)-SUMIF(118:118,C40,119:119)+100</f>
        <v>100</v>
      </c>
      <c r="I40" s="1761" t="s">
        <v>3454</v>
      </c>
      <c r="J40" s="374">
        <f>SUMIF(118:118,I40,119:119)-SUMIF(118:118,C40,119:119)+100</f>
        <v>100</v>
      </c>
      <c r="K40" s="365">
        <f>'比较法-住宅-开间'!K45</f>
        <v>1</v>
      </c>
      <c r="L40" s="2492"/>
      <c r="M40" s="2487"/>
      <c r="N40" s="2487"/>
      <c r="O40" s="2487"/>
      <c r="P40" s="3497"/>
      <c r="Q40" s="1263" t="str">
        <f t="shared" si="11"/>
        <v>房型</v>
      </c>
      <c r="R40" s="667" t="s">
        <v>14</v>
      </c>
      <c r="S40" s="668">
        <f t="shared" si="12"/>
        <v>100</v>
      </c>
      <c r="T40" s="667" t="s">
        <v>14</v>
      </c>
      <c r="U40" s="668">
        <f t="shared" si="13"/>
        <v>100</v>
      </c>
      <c r="V40" s="667" t="s">
        <v>14</v>
      </c>
      <c r="W40" s="668">
        <f t="shared" si="14"/>
        <v>100</v>
      </c>
      <c r="X40" s="1265"/>
      <c r="Y40" s="34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0.71666666666666667</v>
      </c>
      <c r="N41" s="2493"/>
      <c r="O41" s="2493"/>
      <c r="P41" s="3497"/>
      <c r="Q41" s="531" t="str">
        <f t="shared" si="11"/>
        <v>单套/主力户型建筑面积</v>
      </c>
      <c r="R41" s="669" t="s">
        <v>14</v>
      </c>
      <c r="S41" s="670">
        <f t="shared" si="12"/>
        <v>100</v>
      </c>
      <c r="T41" s="669" t="s">
        <v>14</v>
      </c>
      <c r="U41" s="670">
        <f t="shared" si="13"/>
        <v>100</v>
      </c>
      <c r="V41" s="669" t="s">
        <v>14</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tr">
        <f>'比较法-住宅 -60一居'!G42</f>
        <v>普通装修</v>
      </c>
      <c r="F42" s="400">
        <f>SUMIF(122:122,E42,123:123)-SUMIF(122:122,C42,123:123)+100</f>
        <v>100</v>
      </c>
      <c r="G42" s="1761" t="str">
        <f>'比较法-住宅-开间、一居'!I42</f>
        <v>普通装修</v>
      </c>
      <c r="H42" s="374">
        <f>SUMIF(122:122,G42,123:123)-SUMIF(122:122,C42,123:123)+100</f>
        <v>100</v>
      </c>
      <c r="I42" s="1766" t="s">
        <v>3442</v>
      </c>
      <c r="J42" s="374">
        <f>SUMIF(122:122,I42,123:123)-SUMIF(122:122,C42,123:123)+100</f>
        <v>100</v>
      </c>
      <c r="K42" s="365">
        <f>'比较法-住宅-开间、一居'!K42</f>
        <v>2</v>
      </c>
      <c r="L42" s="2492"/>
      <c r="M42" s="2493">
        <f>1-(2024-G50)/60</f>
        <v>1</v>
      </c>
      <c r="N42" s="2487"/>
      <c r="O42" s="2487"/>
      <c r="P42" s="3497"/>
      <c r="Q42" s="1263" t="str">
        <f t="shared" si="11"/>
        <v>内部装修</v>
      </c>
      <c r="R42" s="667" t="s">
        <v>14</v>
      </c>
      <c r="S42" s="668">
        <f t="shared" si="12"/>
        <v>100</v>
      </c>
      <c r="T42" s="667" t="s">
        <v>14</v>
      </c>
      <c r="U42" s="668">
        <f t="shared" si="13"/>
        <v>100</v>
      </c>
      <c r="V42" s="667" t="s">
        <v>14</v>
      </c>
      <c r="W42" s="668">
        <f t="shared" si="14"/>
        <v>100</v>
      </c>
      <c r="X42" s="1265"/>
      <c r="Y42" s="34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0.85</v>
      </c>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3855</v>
      </c>
      <c r="C44" s="3190" t="s">
        <v>3856</v>
      </c>
      <c r="D44" s="119">
        <v>100</v>
      </c>
      <c r="E44" s="3190" t="s">
        <v>3857</v>
      </c>
      <c r="F44" s="364">
        <f>SUMIF(126:126,E44,127:127)-SUMIF(126:126,C44,127:127)+100</f>
        <v>105</v>
      </c>
      <c r="G44" s="3190" t="s">
        <v>3857</v>
      </c>
      <c r="H44" s="119">
        <f>SUMIF(126:126,G44,127:127)-SUMIF(126:126,C44,127:127)+100</f>
        <v>105</v>
      </c>
      <c r="I44" s="3190" t="s">
        <v>3857</v>
      </c>
      <c r="J44" s="119">
        <f>SUMIF(126:126,I44,127:127)-SUMIF(126:126,C44,127:127)+100</f>
        <v>105</v>
      </c>
      <c r="K44" s="1748"/>
      <c r="L44" s="2488"/>
      <c r="M44" s="2493"/>
      <c r="N44" s="2439"/>
      <c r="O44" s="2439"/>
      <c r="P44" s="3497"/>
      <c r="Q44" s="530" t="str">
        <f t="shared" si="11"/>
        <v>家具家电</v>
      </c>
      <c r="R44" s="664" t="s">
        <v>14</v>
      </c>
      <c r="S44" s="665">
        <f t="shared" si="12"/>
        <v>105</v>
      </c>
      <c r="T44" s="664" t="s">
        <v>14</v>
      </c>
      <c r="U44" s="665">
        <f t="shared" si="13"/>
        <v>105</v>
      </c>
      <c r="V44" s="664" t="s">
        <v>14</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0</v>
      </c>
      <c r="D47" s="418"/>
      <c r="E47" s="419">
        <f>Sheet2!I91</f>
        <v>30</v>
      </c>
      <c r="F47" s="420"/>
      <c r="G47" s="421">
        <f>Sheet2!I67</f>
        <v>28.01</v>
      </c>
      <c r="H47" s="422"/>
      <c r="I47" s="419">
        <f>Sheet2!I103</f>
        <v>31.11</v>
      </c>
      <c r="J47" s="422"/>
      <c r="K47" s="1767"/>
      <c r="L47" s="2494"/>
      <c r="M47" s="2487"/>
      <c r="N47" s="2487"/>
      <c r="O47" s="2487"/>
      <c r="P47" s="3501" t="str">
        <f>A47</f>
        <v>成交单价（元/平方米）</v>
      </c>
      <c r="Q47" s="3501"/>
      <c r="R47" s="3484">
        <f>E47</f>
        <v>30</v>
      </c>
      <c r="S47" s="3484"/>
      <c r="T47" s="3484">
        <f>G47</f>
        <v>28.01</v>
      </c>
      <c r="U47" s="3484"/>
      <c r="V47" s="3484">
        <f>I47</f>
        <v>31.11</v>
      </c>
      <c r="W47" s="3484"/>
      <c r="X47" s="385"/>
      <c r="Y47" s="673"/>
      <c r="Z47" s="385"/>
      <c r="AA47" s="385"/>
      <c r="AB47" s="385"/>
      <c r="AC47" s="385"/>
    </row>
    <row r="48" spans="1:29" ht="15.75" thickBot="1">
      <c r="A48" s="423" t="s">
        <v>1709</v>
      </c>
      <c r="B48" s="424"/>
      <c r="C48" s="1082">
        <f>R49</f>
        <v>26.8</v>
      </c>
      <c r="D48" s="2141" t="s">
        <v>2138</v>
      </c>
      <c r="E48" s="1083">
        <f>R48</f>
        <v>27.5</v>
      </c>
      <c r="F48" s="2142"/>
      <c r="G48" s="1082">
        <f>T48</f>
        <v>24.7</v>
      </c>
      <c r="H48" s="2142"/>
      <c r="I48" s="1083">
        <f>V48</f>
        <v>28.2</v>
      </c>
      <c r="J48" s="2142"/>
      <c r="K48" s="2143">
        <f>F48+H48+J48</f>
        <v>0</v>
      </c>
      <c r="L48" s="2494"/>
      <c r="M48" s="2487"/>
      <c r="N48" s="2487"/>
      <c r="O48" s="2487"/>
      <c r="P48" s="3501" t="str">
        <f>A48</f>
        <v>比较价值（元/平方米）</v>
      </c>
      <c r="Q48" s="3501"/>
      <c r="R48" s="3484">
        <f>IF(F1="售价",ROUND(PRODUCT(R47,AA7:AA46),0),ROUND(PRODUCT(R47,AA7:AA46),1))</f>
        <v>27.5</v>
      </c>
      <c r="S48" s="3484"/>
      <c r="T48" s="3484">
        <f>IF(F1="售价",ROUND(PRODUCT(T47,AB7:AB46),0),ROUND(PRODUCT(T47,AB7:AB46),1))</f>
        <v>24.7</v>
      </c>
      <c r="U48" s="3484"/>
      <c r="V48" s="3484">
        <f>IF(F1="售价",ROUND(PRODUCT(V47,AC7:AC46),0),ROUND(PRODUCT(V47,AC7:AC46),1))</f>
        <v>28.2</v>
      </c>
      <c r="W48" s="3484"/>
      <c r="X48" s="385"/>
      <c r="Y48" s="385"/>
      <c r="Z48" s="385"/>
      <c r="AA48" s="385"/>
      <c r="AB48" s="385"/>
      <c r="AC48" s="385"/>
    </row>
    <row r="49" spans="1:29" ht="15.75" thickBot="1">
      <c r="A49" s="427" t="s">
        <v>1710</v>
      </c>
      <c r="B49" s="428"/>
      <c r="C49" s="1084">
        <f>R49</f>
        <v>26.8</v>
      </c>
      <c r="D49" s="351"/>
      <c r="E49" s="351"/>
      <c r="F49" s="351"/>
      <c r="G49" s="351"/>
      <c r="H49" s="351"/>
      <c r="I49" s="351"/>
      <c r="J49" s="351"/>
      <c r="K49" s="1768"/>
      <c r="L49" s="2494"/>
      <c r="M49" s="2487"/>
      <c r="N49" s="2487"/>
      <c r="O49" s="2487"/>
      <c r="P49" s="3489" t="str">
        <f>A49</f>
        <v>估价对象XX用房的比较价值（楼面单价，元/平方米）</v>
      </c>
      <c r="Q49" s="3490"/>
      <c r="R49" s="3491">
        <f>IF(F1="售价",ROUND(IF(D48="简单平均",AVERAGE(R48:V48),R48*F48+T48*H48+V48*J48),0),ROUND(IF(D48="简单平均",AVERAGE(R48:V48),R48*F48+T48*H48+V48*J48),1))</f>
        <v>26.8</v>
      </c>
      <c r="S49" s="3491"/>
      <c r="T49" s="3491"/>
      <c r="U49" s="3491"/>
      <c r="V49" s="3491"/>
      <c r="W49" s="3491"/>
      <c r="X49" s="385"/>
      <c r="Y49" s="385"/>
      <c r="Z49" s="385"/>
      <c r="AA49" s="385"/>
      <c r="AB49" s="385"/>
      <c r="AC49" s="385"/>
    </row>
    <row r="50" spans="1:29">
      <c r="A50" s="2487"/>
      <c r="B50" s="2487"/>
      <c r="C50" s="2487"/>
      <c r="D50" s="2487"/>
      <c r="E50" s="2487">
        <v>2007</v>
      </c>
      <c r="F50" s="2487"/>
      <c r="G50" s="2501">
        <v>2024</v>
      </c>
      <c r="H50" s="2487"/>
      <c r="I50" s="2487">
        <v>2015</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9.0909090909090828E-2</v>
      </c>
      <c r="F52" s="435" t="str">
        <f>IF(OR(E52&gt;=0.3,E52&lt;=-0.3),"超过30%","")</f>
        <v/>
      </c>
      <c r="G52" s="434">
        <f>IF(G47&lt;G48,G48/G47-1,G47/G48-1)</f>
        <v>0.13400809716599205</v>
      </c>
      <c r="H52" s="435" t="str">
        <f>IF(OR(G52&gt;=0.3,G52&lt;=-0.3),"超过30%","")</f>
        <v/>
      </c>
      <c r="I52" s="434">
        <f>IF(I47&lt;I48,I48/I47-1,I47/I48-1)</f>
        <v>0.10319148936170208</v>
      </c>
      <c r="J52" s="435" t="str">
        <f>IF(OR(I52&gt;=0.3,I52&lt;=-0.3),"超过30%","")</f>
        <v/>
      </c>
      <c r="K52" s="2499"/>
      <c r="L52" s="2495"/>
      <c r="M52" s="2487"/>
      <c r="N52" s="2487"/>
      <c r="O52" s="2487"/>
    </row>
    <row r="53" spans="1:29" ht="13.5" customHeight="1">
      <c r="A53" s="2487"/>
      <c r="B53" s="2487"/>
      <c r="C53" s="432" t="s">
        <v>1712</v>
      </c>
      <c r="D53" s="436"/>
      <c r="E53" s="434">
        <f>IF(E48&lt;G48,G48/E48-1,E48/G48-1)</f>
        <v>0.11336032388663964</v>
      </c>
      <c r="F53" s="435" t="str">
        <f>IF(OR(E53&gt;=0.2,E53&lt;=-0.2),"超过20%","")</f>
        <v/>
      </c>
      <c r="G53" s="434">
        <f>IF(G48&lt;I48,I48/G48-1,G48/I48-1)</f>
        <v>0.14170040485829949</v>
      </c>
      <c r="H53" s="435" t="str">
        <f>IF(OR(G53&gt;=0.2,G53&lt;=-0.2),"超过20%","")</f>
        <v/>
      </c>
      <c r="I53" s="434">
        <f>IF(I48&lt;E48,E48/I48-1,I48/E48-1)</f>
        <v>2.5454545454545396E-2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7.1046054980364204E-2</v>
      </c>
      <c r="F54" s="435" t="str">
        <f>IF(OR(E54&gt;=0.3,E54&lt;=-0.3),"超过30%","")</f>
        <v/>
      </c>
      <c r="G54" s="434">
        <f>IF(G47&lt;I47,I47/G47-1,G47/I47-1)</f>
        <v>0.11067475901463752</v>
      </c>
      <c r="H54" s="435" t="str">
        <f>IF(OR(G54&gt;=0.3,G54&lt;=-0.3),"超过30%","")</f>
        <v/>
      </c>
      <c r="I54" s="434">
        <f>IF(I47&lt;E47,E47/I47-1,I47/E47-1)</f>
        <v>3.6999999999999922E-2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v>100</v>
      </c>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8" t="s">
        <v>3823</v>
      </c>
      <c r="D118" s="3188" t="s">
        <v>3824</v>
      </c>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 -90二居'!D127</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63" priority="13"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J52:J54">
    <cfRule type="containsText" dxfId="158" priority="14" stopIfTrue="1" operator="containsText" text="超过">
      <formula>NOT(ISERROR(SEARCH("超过",F52)))</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G54">
    <cfRule type="expression" dxfId="155" priority="12"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dataValidations count="24">
    <dataValidation type="list" allowBlank="1" showInputMessage="1" showErrorMessage="1" sqref="E24 G24 I24 C24" xr:uid="{31A4967B-4A69-4A3B-9ED5-FCB14C7C61F8}">
      <formula1>环境</formula1>
    </dataValidation>
    <dataValidation type="list" allowBlank="1" showInputMessage="1" showErrorMessage="1" sqref="E16 G16 I16 C16" xr:uid="{09167B89-1FD6-4BE6-8799-7EA96130BD5F}">
      <formula1>居住社区成熟度</formula1>
    </dataValidation>
    <dataValidation type="list" allowBlank="1" showInputMessage="1" showErrorMessage="1" sqref="E18 G18 I18 C18" xr:uid="{E6294F84-0003-4BDF-89AE-04CAEF6F4266}">
      <formula1>交通便捷度</formula1>
    </dataValidation>
    <dataValidation type="list" allowBlank="1" showInputMessage="1" showErrorMessage="1" sqref="C20 G20 E20 I20" xr:uid="{EDB2E5D4-5AAC-4416-A53B-6F679054D1F8}">
      <formula1>公共配套设施</formula1>
    </dataValidation>
    <dataValidation type="list" allowBlank="1" showInputMessage="1" showErrorMessage="1" sqref="E25 G25 I25 C25" xr:uid="{BE2F5310-E054-49FF-AF78-A77CEC1F855C}">
      <formula1>住宅楼层</formula1>
    </dataValidation>
    <dataValidation type="list" allowBlank="1" showInputMessage="1" showErrorMessage="1" sqref="E26 G26 I26 C26" xr:uid="{E56CBD80-F1A7-4279-9969-2F63CC80DB54}">
      <formula1>住宅朝向</formula1>
    </dataValidation>
    <dataValidation type="list" allowBlank="1" showInputMessage="1" showErrorMessage="1" sqref="E32 G32 I32 C32" xr:uid="{4CBB4D28-4A16-4BE0-A37B-8A60EBEE6F15}">
      <formula1>住宅建筑类型</formula1>
    </dataValidation>
    <dataValidation type="list" allowBlank="1" showInputMessage="1" showErrorMessage="1" sqref="E34 G34 I34 C34" xr:uid="{F706422E-8D33-422F-9DAF-B8396639E5BD}">
      <formula1>住宅建筑结构</formula1>
    </dataValidation>
    <dataValidation type="list" allowBlank="1" showInputMessage="1" showErrorMessage="1" sqref="E35 G35 I35 C35" xr:uid="{3F01579D-7CC6-402D-89AC-C2B484EA3C77}">
      <formula1>住宅建筑品质</formula1>
    </dataValidation>
    <dataValidation type="list" allowBlank="1" showInputMessage="1" showErrorMessage="1" sqref="E36 G36 I36 C36" xr:uid="{8B862378-9E45-44D4-ABFD-C9C363F4ACC8}">
      <formula1>住宅公共部分装修</formula1>
    </dataValidation>
    <dataValidation type="list" allowBlank="1" showInputMessage="1" showErrorMessage="1" sqref="E38 G38 I38 C38" xr:uid="{3DB19575-52D3-4399-BA59-D8BFE0626E08}">
      <formula1>住宅物业管理</formula1>
    </dataValidation>
    <dataValidation type="list" allowBlank="1" showInputMessage="1" showErrorMessage="1" sqref="E39 G39 I39 C39" xr:uid="{EA1B3CB5-80D6-44BA-9C8C-050F5BB25C54}">
      <formula1>住宅基础设施水平</formula1>
    </dataValidation>
    <dataValidation type="list" allowBlank="1" showInputMessage="1" showErrorMessage="1" sqref="E40 G40 I40 C40" xr:uid="{DDC9818B-71D1-4E0F-82C6-92836413A430}">
      <formula1>住宅房型</formula1>
    </dataValidation>
    <dataValidation type="list" allowBlank="1" showInputMessage="1" showErrorMessage="1" sqref="E42 G42 I42 C42" xr:uid="{C19830DB-5F39-45C7-8DF7-55717F65B6FD}">
      <formula1>住宅内部装修</formula1>
    </dataValidation>
    <dataValidation type="list" allowBlank="1" showInputMessage="1" showErrorMessage="1" sqref="E43 G43 I43 C43" xr:uid="{2160BFEF-5C0F-4C94-B0CF-9BE0C704BC38}">
      <formula1>内部装修维护情况</formula1>
    </dataValidation>
    <dataValidation type="list" allowBlank="1" showInputMessage="1" showErrorMessage="1" sqref="E8 G8 I8 C8" xr:uid="{33831616-5ECF-4DE1-A6E7-29C7BDE267B8}">
      <formula1>住宅交易情况</formula1>
    </dataValidation>
    <dataValidation type="list" allowBlank="1" showInputMessage="1" showErrorMessage="1" sqref="D1" xr:uid="{6AF19CC9-1C54-4A2C-80C0-8BE87A709246}">
      <formula1>项目类型</formula1>
    </dataValidation>
    <dataValidation type="list" allowBlank="1" showInputMessage="1" showErrorMessage="1" sqref="E9 G9 I9" xr:uid="{24C5E0EE-F8CE-4F56-B19E-64EF1D9F15B8}">
      <formula1>住宅用途</formula1>
    </dataValidation>
    <dataValidation type="list" allowBlank="1" showInputMessage="1" showErrorMessage="1" sqref="C22 E22 G22 I22" xr:uid="{A224F61E-5118-42DE-81FD-A838F76A7835}">
      <formula1>基础设施水平</formula1>
    </dataValidation>
    <dataValidation type="list" allowBlank="1" showInputMessage="1" showErrorMessage="1" sqref="F1" xr:uid="{EBEF2D23-E431-4AA9-AE0A-E2A249D18695}">
      <formula1>"售价,租金"</formula1>
    </dataValidation>
    <dataValidation type="list" allowBlank="1" showInputMessage="1" showErrorMessage="1" sqref="C2" xr:uid="{B8ED8B0B-7237-41AB-BFFB-4D10890BF4B7}">
      <formula1>"需扣减承租人权益,——"</formula1>
    </dataValidation>
    <dataValidation type="list" allowBlank="1" showInputMessage="1" showErrorMessage="1" sqref="F2" xr:uid="{8AEECC5B-3B41-41A4-A4EF-AD4EDF627305}">
      <formula1>估价方法</formula1>
    </dataValidation>
    <dataValidation type="list" allowBlank="1" showInputMessage="1" showErrorMessage="1" sqref="D48" xr:uid="{F547DDF1-B597-4E07-B1C3-681EEBDC0FEE}">
      <formula1>"简单平均,加权平均"</formula1>
    </dataValidation>
    <dataValidation type="list" allowBlank="1" showInputMessage="1" showErrorMessage="1" sqref="E1" xr:uid="{B29F1866-83C4-4AA0-BDB2-B2DCA758CADA}">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8CBC-7D57-49AE-B411-EE67421D09D8}">
  <sheetPr>
    <tabColor rgb="FF92D050"/>
    <pageSetUpPr fitToPage="1"/>
  </sheetPr>
  <dimension ref="A1:AC153"/>
  <sheetViews>
    <sheetView view="pageBreakPreview" topLeftCell="A15" zoomScaleNormal="60" zoomScaleSheetLayoutView="100" workbookViewId="0">
      <selection activeCell="G37" sqref="G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'比较法-住宅 -90二居'!E5:F5</f>
        <v>环湖小镇</v>
      </c>
      <c r="F5" s="3477"/>
      <c r="G5" s="3474" t="str">
        <f>'比较法-住宅 -90二居'!G5:H5</f>
        <v>福运佳园</v>
      </c>
      <c r="H5" s="3475"/>
      <c r="I5" s="3474" t="str">
        <f>'比较法-住宅 -90二居'!I5:J5</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75" thickBot="1">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hidden="1" thickBot="1">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85.5">
      <c r="A15" s="379" t="s">
        <v>1690</v>
      </c>
      <c r="B15" s="58" t="s">
        <v>1257</v>
      </c>
      <c r="C15" s="1750" t="str">
        <f>估价对象房地状况!C3</f>
        <v>估价对象周边多为民宅，无规模性小区，居住社区成熟度一般</v>
      </c>
      <c r="D15" s="380">
        <v>100</v>
      </c>
      <c r="E15" s="383" t="str">
        <f>'比较法-住宅-二居90'!E15</f>
        <v>周边2公里内有福运佳园、月亮湾晓镇等，居住小区规模较大，入住率较好，综合评价居住区成熟度较好。</v>
      </c>
      <c r="F15" s="380">
        <f>SUMIF(81:81,E16,82:82)-SUMIF(81:81,C16,82:82)+100</f>
        <v>103</v>
      </c>
      <c r="G15" s="381" t="str">
        <f>'比较法-住宅-二居90'!G15</f>
        <v>周边2公里内有芳草园小区、环湖小镇等，居住小区规模较大，入住率较好，综合评价居住区成熟度较好。</v>
      </c>
      <c r="H15" s="380">
        <f>SUMIF(81:81,G16,82:82)-SUMIF(81:81,C16,82:82)+100</f>
        <v>103</v>
      </c>
      <c r="I15" s="381" t="str">
        <f>'比较法-住宅-二居90'!I15</f>
        <v>周边2公里内有环湖小镇等，居住小区规模较大，入住率较好，综合评价居住区成熟度较好。</v>
      </c>
      <c r="J15" s="380">
        <f>SUMIF(81:81,I16,82:82)-SUMIF(81:81,C16,82:82)+100</f>
        <v>103</v>
      </c>
      <c r="K15" s="384">
        <f>'比较法-住宅-一居'!K15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27">
      <c r="A17" s="367"/>
      <c r="B17" s="3213" t="s">
        <v>3965</v>
      </c>
      <c r="C17" s="3214" t="s">
        <v>3975</v>
      </c>
      <c r="D17" s="374">
        <v>100</v>
      </c>
      <c r="E17" s="3217" t="str">
        <f>'比较法-住宅-二居'!G17</f>
        <v>＜0.5km有次干道</v>
      </c>
      <c r="F17" s="374">
        <v>100</v>
      </c>
      <c r="G17" s="3217" t="str">
        <f>'比较法-住宅-一居'!I17</f>
        <v>[0.5,1)km有主干道</v>
      </c>
      <c r="H17" s="374">
        <v>101</v>
      </c>
      <c r="I17" s="3217" t="str">
        <f>'比较法-住宅-二居'!I17</f>
        <v>＜0.5km有次干道</v>
      </c>
      <c r="J17" s="374">
        <v>100</v>
      </c>
      <c r="K17" s="365">
        <f>'比较法-住宅-一居'!K17</f>
        <v>1</v>
      </c>
      <c r="L17" s="2492"/>
      <c r="M17" s="2487"/>
      <c r="N17" s="2487"/>
      <c r="O17" s="2487"/>
      <c r="P17" s="3493"/>
      <c r="Q17" s="1263" t="str">
        <f t="shared" ref="Q17:Q18" si="8">B17</f>
        <v>道路通达度</v>
      </c>
      <c r="R17" s="667" t="s">
        <v>14</v>
      </c>
      <c r="S17" s="668">
        <f t="shared" ref="S17:S18" si="9">F17</f>
        <v>100</v>
      </c>
      <c r="T17" s="667" t="s">
        <v>14</v>
      </c>
      <c r="U17" s="668">
        <f t="shared" ref="U17:U18" si="10">H17</f>
        <v>101</v>
      </c>
      <c r="V17" s="667" t="s">
        <v>14</v>
      </c>
      <c r="W17" s="668">
        <f t="shared" ref="W17:W18" si="11">J17</f>
        <v>100</v>
      </c>
      <c r="X17" s="1265"/>
      <c r="Y17" s="3495"/>
      <c r="Z17" s="1264" t="str">
        <f>Q17</f>
        <v>道路通达度</v>
      </c>
      <c r="AA17" s="1264">
        <f t="shared" ref="AA17:AA18" si="12">D17/F17</f>
        <v>1</v>
      </c>
      <c r="AB17" s="1264">
        <f t="shared" ref="AB17:AB18" si="13">D17/H17</f>
        <v>0.99009900990099009</v>
      </c>
      <c r="AC17" s="1264">
        <f t="shared" ref="AC17:AC18" si="14">D17/J17</f>
        <v>1</v>
      </c>
    </row>
    <row r="18" spans="1:29" ht="27">
      <c r="A18" s="367"/>
      <c r="B18" s="3213" t="s">
        <v>3966</v>
      </c>
      <c r="C18" s="3214" t="s">
        <v>3976</v>
      </c>
      <c r="D18" s="374">
        <v>100</v>
      </c>
      <c r="E18" s="3217" t="str">
        <f>'比较法-住宅-二居'!G18</f>
        <v>≥2km</v>
      </c>
      <c r="F18" s="374">
        <f>SUMIF(82:82,E18,83:83)-SUMIF(82:82,C18,83:83)+100</f>
        <v>100</v>
      </c>
      <c r="G18" s="3217" t="str">
        <f>'比较法-住宅-一居'!I18</f>
        <v>≥2km</v>
      </c>
      <c r="H18" s="374">
        <f>SUMIF(82:82,G18,83:83)-SUMIF(82:82,C18,83:83)+100</f>
        <v>100</v>
      </c>
      <c r="I18" s="3217" t="str">
        <f>'比较法-住宅-二居'!I18</f>
        <v>≥2km</v>
      </c>
      <c r="J18" s="374">
        <f>SUMIF(82:82,I18,83:83)-SUMIF(82:82,C18,83:83)+100</f>
        <v>100</v>
      </c>
      <c r="K18" s="365">
        <f>'比较法-住宅-一居'!K18</f>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14" t="str">
        <f>'比较法-住宅-开间'!C19</f>
        <v>周边500米内有T72路等公交线路途径并设立站点</v>
      </c>
      <c r="D19" s="389">
        <v>100</v>
      </c>
      <c r="E19" s="3217" t="str">
        <f>'比较法-住宅-二居'!G19</f>
        <v>周边500米内有T5路、T58路、T105路并设立站点</v>
      </c>
      <c r="F19" s="389">
        <v>100</v>
      </c>
      <c r="G19" s="3217" t="str">
        <f>'比较法-住宅-一居'!I19</f>
        <v>周边500米内有通805路、810路、T13路等公交线路途径并设立站点</v>
      </c>
      <c r="H19" s="394">
        <v>100</v>
      </c>
      <c r="I19" s="3217" t="str">
        <f>'比较法-住宅-二居'!I19</f>
        <v>周边500米内有通805路、810路、T13路等公交线路途径并设立站点</v>
      </c>
      <c r="J19" s="394">
        <f>SUMIF(83:83,I20,84:84)-SUMIF(83:83,C20,84:84)+100</f>
        <v>100</v>
      </c>
      <c r="K19" s="365">
        <f>'比较法-住宅-一居'!K19</f>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3217" t="str">
        <f>'比较法-住宅-二居'!G20</f>
        <v>较好</v>
      </c>
      <c r="F20" s="389"/>
      <c r="G20" s="1755" t="s">
        <v>3439</v>
      </c>
      <c r="H20" s="387"/>
      <c r="I20" s="3217" t="str">
        <f>'比较法-住宅-一居'!I20</f>
        <v>一般</v>
      </c>
      <c r="J20" s="387"/>
      <c r="K20" s="365">
        <f>'比较法-住宅-一居'!K20</f>
        <v>0</v>
      </c>
      <c r="L20" s="2492"/>
      <c r="M20" s="2487"/>
      <c r="N20" s="2487"/>
      <c r="O20" s="2487"/>
      <c r="P20" s="3493"/>
      <c r="Q20" s="1263"/>
      <c r="R20" s="667"/>
      <c r="S20" s="668"/>
      <c r="T20" s="667"/>
      <c r="U20" s="668"/>
      <c r="V20" s="667"/>
      <c r="W20" s="668"/>
      <c r="X20" s="1265"/>
      <c r="Y20" s="3495"/>
      <c r="Z20" s="1264"/>
      <c r="AA20" s="1264">
        <v>1</v>
      </c>
      <c r="AB20" s="1264">
        <v>1</v>
      </c>
      <c r="AC20" s="1264">
        <v>1</v>
      </c>
    </row>
    <row r="21" spans="1:29" ht="213.75">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98" t="str">
        <f>'比较法-住宅-二居90'!E21</f>
        <v>所在区域周边3公里范围内有世纪华联超市、福廉美超市等商业场所；张家湾中心小学、上店小学等教育机构；贾各庄村卫生室、通州妇幼、通州运通中医医院等医疗机构；有中国建设银行、中国邮政银行、北京农商银行等金融网点，公共配套设施状况较好</v>
      </c>
      <c r="F21" s="394">
        <f>SUMIF(85:85,E22,86:86)-SUMIF(85:85,C22,86:86)+100</f>
        <v>105</v>
      </c>
      <c r="G21" s="396" t="str">
        <f>'比较法-住宅-二居90'!G21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H21" s="389">
        <f>SUMIF(85:85,G22,86:86)-SUMIF(85:85,C22,86:86)+100</f>
        <v>105</v>
      </c>
      <c r="I21" s="396" t="str">
        <f>'比较法-住宅-二居90'!I21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J21" s="389">
        <f>SUMIF(85:85,I22,86:86)-SUMIF(85:85,C22,86:86)+100</f>
        <v>105</v>
      </c>
      <c r="K21" s="365">
        <f>'比较法-住宅-一居'!K21</f>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1751" t="s">
        <v>3439</v>
      </c>
      <c r="H22" s="387"/>
      <c r="I22" s="1751" t="s">
        <v>3439</v>
      </c>
      <c r="J22" s="387"/>
      <c r="K22" s="1748">
        <f>'比较法-住宅-一居'!K22</f>
        <v>0</v>
      </c>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65">
        <f>'比较法-住宅-一居'!K23</f>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48">
        <f>'比较法-住宅-一居'!K24</f>
        <v>0</v>
      </c>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tr">
        <f>'比较法-住宅-二居'!G25</f>
        <v>5km内没有污染源</v>
      </c>
      <c r="F25" s="389">
        <f>SUMIF(89:89,E27,90:90)-SUMIF(89:89,C27,90:90)+100</f>
        <v>100</v>
      </c>
      <c r="G25" s="398" t="str">
        <f>'比较法-住宅-一居'!I25</f>
        <v>5km内没有污染源</v>
      </c>
      <c r="H25" s="389">
        <v>100</v>
      </c>
      <c r="I25" s="398" t="str">
        <f>'比较法-住宅-二居'!I25</f>
        <v>5km内没有污染源</v>
      </c>
      <c r="J25" s="389">
        <v>100</v>
      </c>
      <c r="K25" s="365">
        <f>'比较法-住宅-一居'!K25</f>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5.5">
      <c r="A26" s="367"/>
      <c r="B26" s="3212" t="s">
        <v>3969</v>
      </c>
      <c r="C26" s="1754" t="s">
        <v>3972</v>
      </c>
      <c r="D26" s="374">
        <v>100</v>
      </c>
      <c r="E26" s="398" t="str">
        <f>'比较法-住宅-二居'!G26</f>
        <v>周边有双拥文化公园等自然景观，自然与人文环境一般。周边5km内无污染源。</v>
      </c>
      <c r="F26" s="374">
        <v>100</v>
      </c>
      <c r="G26" s="398" t="str">
        <f>'比较法-住宅-一居'!I26</f>
        <v>周边有北运河、通州大运河森林公园等自然景观，自然与人文环境较好。周边5km内无污染源。</v>
      </c>
      <c r="H26" s="374">
        <v>101</v>
      </c>
      <c r="I26" s="398" t="str">
        <f>'比较法-住宅-二居'!I26</f>
        <v>周边有双拥文化公园等自然景观，自然与人文环境一般。周边5km内无污染源。</v>
      </c>
      <c r="J26" s="374">
        <v>100</v>
      </c>
      <c r="K26" s="365">
        <f>'比较法-住宅-一居'!K26</f>
        <v>1</v>
      </c>
      <c r="L26" s="2492"/>
      <c r="M26" s="2487"/>
      <c r="N26" s="2487"/>
      <c r="O26" s="2487"/>
      <c r="P26" s="3493"/>
      <c r="Q26" s="1263" t="str">
        <f t="shared" ref="Q26" si="18">B26</f>
        <v>自然及人文环境</v>
      </c>
      <c r="R26" s="667" t="s">
        <v>14</v>
      </c>
      <c r="S26" s="668">
        <f t="shared" ref="S26" si="19">F26</f>
        <v>100</v>
      </c>
      <c r="T26" s="667" t="s">
        <v>14</v>
      </c>
      <c r="U26" s="668">
        <f t="shared" ref="U26" si="20">H26</f>
        <v>101</v>
      </c>
      <c r="V26" s="667" t="s">
        <v>14</v>
      </c>
      <c r="W26" s="668">
        <f t="shared" ref="W26" si="21">J26</f>
        <v>100</v>
      </c>
      <c r="X26" s="1265"/>
      <c r="Y26" s="3495"/>
      <c r="Z26" s="1264" t="str">
        <f>Q26</f>
        <v>自然及人文环境</v>
      </c>
      <c r="AA26" s="1264">
        <f t="shared" ref="AA26" si="22">D26/F26</f>
        <v>1</v>
      </c>
      <c r="AB26" s="1264">
        <f t="shared" ref="AB26" si="23">D26/H26</f>
        <v>0.99009900990099009</v>
      </c>
      <c r="AC26" s="1264">
        <f t="shared" ref="AC26" si="24">D26/J26</f>
        <v>1</v>
      </c>
    </row>
    <row r="27" spans="1:29" ht="15" hidden="1">
      <c r="A27" s="367"/>
      <c r="B27" s="395"/>
      <c r="C27" s="1754" t="s">
        <v>3438</v>
      </c>
      <c r="D27" s="387"/>
      <c r="E27" s="398" t="str">
        <f>'比较法-住宅-二居'!G27</f>
        <v>一般</v>
      </c>
      <c r="F27" s="387"/>
      <c r="G27" s="398" t="str">
        <f>'比较法-住宅-一居'!I27</f>
        <v>较好</v>
      </c>
      <c r="H27" s="387"/>
      <c r="I27" s="398" t="str">
        <f>'比较法-住宅-二居'!I27</f>
        <v>较好</v>
      </c>
      <c r="J27" s="387"/>
      <c r="K27" s="365">
        <f>'比较法-住宅-一居'!K27</f>
        <v>0</v>
      </c>
      <c r="L27" s="2492"/>
      <c r="M27" s="2487"/>
      <c r="N27" s="2487"/>
      <c r="O27" s="2487"/>
      <c r="P27" s="3493"/>
      <c r="Q27" s="1263"/>
      <c r="R27" s="667"/>
      <c r="S27" s="668"/>
      <c r="T27" s="667"/>
      <c r="U27" s="668"/>
      <c r="V27" s="667"/>
      <c r="W27" s="668"/>
      <c r="X27" s="1265"/>
      <c r="Y27" s="3495"/>
      <c r="Z27" s="1264"/>
      <c r="AA27" s="1264">
        <v>1</v>
      </c>
      <c r="AB27" s="1264">
        <v>1</v>
      </c>
      <c r="AC27" s="1264">
        <v>1</v>
      </c>
    </row>
    <row r="28" spans="1:29" ht="42.75" hidden="1">
      <c r="A28" s="367"/>
      <c r="B28" s="3212" t="s">
        <v>3970</v>
      </c>
      <c r="C28" s="1754" t="s">
        <v>3971</v>
      </c>
      <c r="D28" s="374">
        <v>100</v>
      </c>
      <c r="E28" s="398" t="str">
        <f>'比较法-住宅-二居'!G28</f>
        <v>小区道路整洁、绿化率高、有景观设计、人车分流</v>
      </c>
      <c r="F28" s="374">
        <f>SUMIF(90:90,E28,91:91)-SUMIF(90:90,C28,91:91)+100</f>
        <v>100</v>
      </c>
      <c r="G28" s="398" t="str">
        <f>'比较法-住宅-一居'!I28</f>
        <v>小区道路整洁、绿化率高、有景观设计、人车分流</v>
      </c>
      <c r="H28" s="374">
        <f>SUMIF(90:90,G28,91:91)-SUMIF(90:90,C28,91:91)+100</f>
        <v>100</v>
      </c>
      <c r="I28" s="398" t="str">
        <f>'比较法-住宅-二居'!I28</f>
        <v>小区道路整洁、绿化率高、有景观设计、人车分流</v>
      </c>
      <c r="J28" s="374">
        <f>SUMIF(90:90,I28,91:91)-SUMIF(90:90,C28,91:91)+100</f>
        <v>100</v>
      </c>
      <c r="K28" s="365">
        <f>'比较法-住宅-一居'!K28</f>
        <v>2</v>
      </c>
      <c r="L28" s="2492"/>
      <c r="M28" s="2487"/>
      <c r="N28" s="2487"/>
      <c r="O28" s="2487"/>
      <c r="P28" s="3493"/>
      <c r="Q28" s="1263" t="str">
        <f t="shared" ref="Q28:Q51" si="25">B28</f>
        <v>小区环境</v>
      </c>
      <c r="R28" s="667" t="s">
        <v>14</v>
      </c>
      <c r="S28" s="668">
        <f t="shared" ref="S28:S51" si="26">F28</f>
        <v>100</v>
      </c>
      <c r="T28" s="667" t="s">
        <v>14</v>
      </c>
      <c r="U28" s="668">
        <f t="shared" ref="U28:U51" si="27">H28</f>
        <v>100</v>
      </c>
      <c r="V28" s="667" t="s">
        <v>14</v>
      </c>
      <c r="W28" s="668">
        <f t="shared" ref="W28:W51" si="28">J28</f>
        <v>100</v>
      </c>
      <c r="X28" s="1265"/>
      <c r="Y28" s="3495"/>
      <c r="Z28" s="1264" t="str">
        <f>Q28</f>
        <v>小区环境</v>
      </c>
      <c r="AA28" s="1264">
        <f t="shared" ref="AA28:AA51" si="29">D28/F28</f>
        <v>1</v>
      </c>
      <c r="AB28" s="1264">
        <f t="shared" ref="AB28:AB51" si="30">D28/H28</f>
        <v>1</v>
      </c>
      <c r="AC28" s="1264">
        <f t="shared" ref="AC28:AC51"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1748"/>
      <c r="L29" s="2492"/>
      <c r="M29" s="2487"/>
      <c r="N29" s="2487"/>
      <c r="O29" s="2487"/>
      <c r="P29" s="3493"/>
      <c r="Q29" s="1263" t="str">
        <f t="shared" si="25"/>
        <v>楼层</v>
      </c>
      <c r="R29" s="667" t="s">
        <v>14</v>
      </c>
      <c r="S29" s="668">
        <f t="shared" si="26"/>
        <v>100</v>
      </c>
      <c r="T29" s="667" t="s">
        <v>14</v>
      </c>
      <c r="U29" s="668">
        <f t="shared" si="27"/>
        <v>100</v>
      </c>
      <c r="V29" s="667" t="s">
        <v>14</v>
      </c>
      <c r="W29" s="668">
        <f t="shared" si="28"/>
        <v>100</v>
      </c>
      <c r="X29" s="1265"/>
      <c r="Y29" s="3495"/>
      <c r="Z29" s="1264" t="str">
        <f>Q29</f>
        <v>楼层</v>
      </c>
      <c r="AA29" s="1264">
        <f t="shared" si="29"/>
        <v>1</v>
      </c>
      <c r="AB29" s="1264">
        <f t="shared" si="30"/>
        <v>1</v>
      </c>
      <c r="AC29" s="1264">
        <f t="shared" si="31"/>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1748"/>
      <c r="L30" s="2492"/>
      <c r="M30" s="2487"/>
      <c r="N30" s="2487"/>
      <c r="O30" s="2487"/>
      <c r="P30" s="3493"/>
      <c r="Q30" s="1263" t="str">
        <f t="shared" si="25"/>
        <v>朝向</v>
      </c>
      <c r="R30" s="667" t="s">
        <v>14</v>
      </c>
      <c r="S30" s="668">
        <f t="shared" si="26"/>
        <v>100</v>
      </c>
      <c r="T30" s="667" t="s">
        <v>14</v>
      </c>
      <c r="U30" s="668">
        <f t="shared" si="27"/>
        <v>100</v>
      </c>
      <c r="V30" s="667" t="s">
        <v>14</v>
      </c>
      <c r="W30" s="668">
        <f t="shared" si="28"/>
        <v>100</v>
      </c>
      <c r="X30" s="1265"/>
      <c r="Y30" s="3495"/>
      <c r="Z30" s="1264" t="str">
        <f>Q30</f>
        <v>朝向</v>
      </c>
      <c r="AA30" s="1264">
        <f t="shared" si="29"/>
        <v>1</v>
      </c>
      <c r="AB30" s="1264">
        <f t="shared" si="30"/>
        <v>1</v>
      </c>
      <c r="AC30" s="1264">
        <f t="shared" si="31"/>
        <v>1</v>
      </c>
    </row>
    <row r="31" spans="1:29" s="102" customFormat="1" ht="15.75" hidden="1" thickBot="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25"/>
        <v>111</v>
      </c>
      <c r="R31" s="664" t="s">
        <v>14</v>
      </c>
      <c r="S31" s="665">
        <f t="shared" si="26"/>
        <v>100</v>
      </c>
      <c r="T31" s="664" t="s">
        <v>14</v>
      </c>
      <c r="U31" s="665">
        <f t="shared" si="27"/>
        <v>100</v>
      </c>
      <c r="V31" s="664" t="s">
        <v>14</v>
      </c>
      <c r="W31" s="665">
        <f t="shared" si="28"/>
        <v>100</v>
      </c>
      <c r="X31" s="666"/>
      <c r="Y31" s="3495"/>
      <c r="Z31" s="50">
        <f>Q31</f>
        <v>111</v>
      </c>
      <c r="AA31" s="1264">
        <f t="shared" si="29"/>
        <v>1</v>
      </c>
      <c r="AB31" s="1264">
        <f t="shared" si="30"/>
        <v>1</v>
      </c>
      <c r="AC31" s="1264">
        <f t="shared" si="31"/>
        <v>1</v>
      </c>
    </row>
    <row r="32" spans="1:29" ht="15.75" hidden="1" thickBot="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25"/>
        <v>111</v>
      </c>
      <c r="R32" s="667" t="s">
        <v>14</v>
      </c>
      <c r="S32" s="668">
        <f t="shared" si="26"/>
        <v>100</v>
      </c>
      <c r="T32" s="667" t="s">
        <v>14</v>
      </c>
      <c r="U32" s="668">
        <f t="shared" si="27"/>
        <v>100</v>
      </c>
      <c r="V32" s="667" t="s">
        <v>14</v>
      </c>
      <c r="W32" s="668">
        <f t="shared" si="28"/>
        <v>100</v>
      </c>
      <c r="X32" s="1265"/>
      <c r="Y32" s="3495"/>
      <c r="Z32" s="1264">
        <f t="shared" ref="Z32:Z51" si="32">Q32</f>
        <v>111</v>
      </c>
      <c r="AA32" s="1264">
        <f t="shared" si="29"/>
        <v>1</v>
      </c>
      <c r="AB32" s="1264">
        <f t="shared" si="30"/>
        <v>1</v>
      </c>
      <c r="AC32" s="1264">
        <f t="shared" si="31"/>
        <v>1</v>
      </c>
    </row>
    <row r="33" spans="1:29" ht="15.75" hidden="1" thickBot="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25"/>
        <v>111</v>
      </c>
      <c r="R33" s="667" t="s">
        <v>14</v>
      </c>
      <c r="S33" s="668">
        <f t="shared" si="26"/>
        <v>100</v>
      </c>
      <c r="T33" s="667" t="s">
        <v>14</v>
      </c>
      <c r="U33" s="668">
        <f t="shared" si="27"/>
        <v>100</v>
      </c>
      <c r="V33" s="667" t="s">
        <v>14</v>
      </c>
      <c r="W33" s="668">
        <f t="shared" si="28"/>
        <v>100</v>
      </c>
      <c r="X33" s="1265"/>
      <c r="Y33" s="3495"/>
      <c r="Z33" s="1264">
        <f t="shared" si="32"/>
        <v>111</v>
      </c>
      <c r="AA33" s="1264">
        <f t="shared" si="29"/>
        <v>1</v>
      </c>
      <c r="AB33" s="1264">
        <f t="shared" si="30"/>
        <v>1</v>
      </c>
      <c r="AC33" s="1264">
        <f t="shared" si="31"/>
        <v>1</v>
      </c>
    </row>
    <row r="34" spans="1:29" ht="15.75" hidden="1" thickBot="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25"/>
        <v>111</v>
      </c>
      <c r="R34" s="667" t="s">
        <v>14</v>
      </c>
      <c r="S34" s="668">
        <f t="shared" si="26"/>
        <v>100</v>
      </c>
      <c r="T34" s="667" t="s">
        <v>14</v>
      </c>
      <c r="U34" s="668">
        <f t="shared" si="27"/>
        <v>100</v>
      </c>
      <c r="V34" s="667" t="s">
        <v>14</v>
      </c>
      <c r="W34" s="668">
        <f t="shared" si="28"/>
        <v>100</v>
      </c>
      <c r="X34" s="1265"/>
      <c r="Y34" s="3495"/>
      <c r="Z34" s="1264">
        <f t="shared" si="32"/>
        <v>111</v>
      </c>
      <c r="AA34" s="1264">
        <f t="shared" si="29"/>
        <v>1</v>
      </c>
      <c r="AB34" s="1264">
        <f t="shared" si="30"/>
        <v>1</v>
      </c>
      <c r="AC34" s="1264">
        <f t="shared" si="31"/>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25"/>
        <v>111</v>
      </c>
      <c r="R35" s="667" t="s">
        <v>14</v>
      </c>
      <c r="S35" s="668">
        <f t="shared" si="26"/>
        <v>100</v>
      </c>
      <c r="T35" s="667" t="s">
        <v>14</v>
      </c>
      <c r="U35" s="668">
        <f t="shared" si="27"/>
        <v>100</v>
      </c>
      <c r="V35" s="667" t="s">
        <v>14</v>
      </c>
      <c r="W35" s="668">
        <f t="shared" si="28"/>
        <v>100</v>
      </c>
      <c r="X35" s="1265"/>
      <c r="Y35" s="3495"/>
      <c r="Z35" s="1264">
        <f t="shared" si="32"/>
        <v>111</v>
      </c>
      <c r="AA35" s="1264">
        <f t="shared" si="29"/>
        <v>1</v>
      </c>
      <c r="AB35" s="1264">
        <f t="shared" si="30"/>
        <v>1</v>
      </c>
      <c r="AC35" s="1264">
        <f t="shared" si="31"/>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1748"/>
      <c r="L36" s="2492"/>
      <c r="M36" s="2487"/>
      <c r="N36" s="2487"/>
      <c r="O36" s="2487"/>
      <c r="P36" s="3496" t="s">
        <v>1696</v>
      </c>
      <c r="Q36" s="1263" t="str">
        <f t="shared" si="25"/>
        <v>建筑类型</v>
      </c>
      <c r="R36" s="667" t="s">
        <v>14</v>
      </c>
      <c r="S36" s="668">
        <f t="shared" si="26"/>
        <v>100</v>
      </c>
      <c r="T36" s="667" t="s">
        <v>14</v>
      </c>
      <c r="U36" s="668">
        <f t="shared" si="27"/>
        <v>100</v>
      </c>
      <c r="V36" s="667" t="s">
        <v>14</v>
      </c>
      <c r="W36" s="668">
        <f t="shared" si="28"/>
        <v>100</v>
      </c>
      <c r="X36" s="1265"/>
      <c r="Y36" s="3499" t="s">
        <v>1696</v>
      </c>
      <c r="Z36" s="1264" t="str">
        <f t="shared" si="32"/>
        <v>建筑类型</v>
      </c>
      <c r="AA36" s="1264">
        <f t="shared" si="29"/>
        <v>1</v>
      </c>
      <c r="AB36" s="1264">
        <f t="shared" si="30"/>
        <v>1</v>
      </c>
      <c r="AC36" s="1264">
        <f t="shared" si="31"/>
        <v>1</v>
      </c>
    </row>
    <row r="37" spans="1:29" s="408" customFormat="1" ht="15">
      <c r="A37" s="3502" t="s">
        <v>1694</v>
      </c>
      <c r="B37" s="3212" t="s">
        <v>3986</v>
      </c>
      <c r="C37" s="407">
        <f>'比较法-住宅 -90二居'!C33</f>
        <v>90</v>
      </c>
      <c r="D37" s="119">
        <v>100</v>
      </c>
      <c r="E37" s="369">
        <f>'比较法-住宅 -90二居'!E33</f>
        <v>90</v>
      </c>
      <c r="F37" s="364">
        <f>LOOKUP(E37,108:108,109:109)-LOOKUP(C37,108:108,109:109)+100</f>
        <v>100</v>
      </c>
      <c r="G37" s="368">
        <f>'比较法-住宅 -90二居'!G33</f>
        <v>86</v>
      </c>
      <c r="H37" s="119">
        <f>LOOKUP(G37,108:108,109:109)-LOOKUP(C37,108:108,109:109)+100</f>
        <v>100</v>
      </c>
      <c r="I37" s="369">
        <f>'比较法-住宅 -90二居'!I33</f>
        <v>90</v>
      </c>
      <c r="J37" s="119">
        <f>LOOKUP(I37,108:108,109:109)-LOOKUP(C37,108:108,109:109)+100</f>
        <v>100</v>
      </c>
      <c r="K37" s="1748"/>
      <c r="L37" s="2491"/>
      <c r="M37" s="2493"/>
      <c r="N37" s="2493"/>
      <c r="O37" s="2493"/>
      <c r="P37" s="3497"/>
      <c r="Q37" s="531" t="str">
        <f t="shared" si="25"/>
        <v>建筑面积</v>
      </c>
      <c r="R37" s="669" t="s">
        <v>14</v>
      </c>
      <c r="S37" s="670">
        <f t="shared" si="26"/>
        <v>100</v>
      </c>
      <c r="T37" s="669" t="s">
        <v>14</v>
      </c>
      <c r="U37" s="670">
        <f t="shared" si="27"/>
        <v>100</v>
      </c>
      <c r="V37" s="669" t="s">
        <v>14</v>
      </c>
      <c r="W37" s="670">
        <f t="shared" si="28"/>
        <v>100</v>
      </c>
      <c r="X37" s="671"/>
      <c r="Y37" s="3499"/>
      <c r="Z37" s="672" t="str">
        <f t="shared" si="32"/>
        <v>建筑面积</v>
      </c>
      <c r="AA37" s="1264">
        <f t="shared" si="29"/>
        <v>1</v>
      </c>
      <c r="AB37" s="1264">
        <f t="shared" si="30"/>
        <v>1</v>
      </c>
      <c r="AC37" s="1264">
        <f t="shared" si="31"/>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f>'比较法-住宅-一居'!K38</f>
        <v>0</v>
      </c>
      <c r="L38" s="2492"/>
      <c r="M38" s="2487"/>
      <c r="N38" s="2487"/>
      <c r="O38" s="2487"/>
      <c r="P38" s="3497"/>
      <c r="Q38" s="1263" t="str">
        <f t="shared" si="25"/>
        <v>建筑结构</v>
      </c>
      <c r="R38" s="667" t="s">
        <v>14</v>
      </c>
      <c r="S38" s="668">
        <f t="shared" si="26"/>
        <v>100</v>
      </c>
      <c r="T38" s="667" t="s">
        <v>14</v>
      </c>
      <c r="U38" s="668">
        <f t="shared" si="27"/>
        <v>100</v>
      </c>
      <c r="V38" s="667" t="s">
        <v>14</v>
      </c>
      <c r="W38" s="668">
        <f t="shared" si="28"/>
        <v>100</v>
      </c>
      <c r="X38" s="1265"/>
      <c r="Y38" s="3499"/>
      <c r="Z38" s="1264" t="str">
        <f t="shared" si="32"/>
        <v>建筑结构</v>
      </c>
      <c r="AA38" s="1264">
        <f t="shared" si="29"/>
        <v>1</v>
      </c>
      <c r="AB38" s="1264">
        <f t="shared" si="30"/>
        <v>1</v>
      </c>
      <c r="AC38" s="1264">
        <f t="shared" si="31"/>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f>'比较法-住宅-一居'!K39</f>
        <v>0</v>
      </c>
      <c r="L39" s="2492"/>
      <c r="M39" s="2487"/>
      <c r="N39" s="2487"/>
      <c r="O39" s="2487"/>
      <c r="P39" s="3497"/>
      <c r="Q39" s="1263" t="str">
        <f t="shared" si="25"/>
        <v>建筑品质</v>
      </c>
      <c r="R39" s="667" t="s">
        <v>14</v>
      </c>
      <c r="S39" s="668">
        <f t="shared" si="26"/>
        <v>100</v>
      </c>
      <c r="T39" s="667" t="s">
        <v>14</v>
      </c>
      <c r="U39" s="668">
        <f t="shared" si="27"/>
        <v>100</v>
      </c>
      <c r="V39" s="667" t="s">
        <v>14</v>
      </c>
      <c r="W39" s="668">
        <f t="shared" si="28"/>
        <v>100</v>
      </c>
      <c r="X39" s="1265"/>
      <c r="Y39" s="3499"/>
      <c r="Z39" s="1264" t="str">
        <f t="shared" si="32"/>
        <v>建筑品质</v>
      </c>
      <c r="AA39" s="1264">
        <f t="shared" si="29"/>
        <v>1</v>
      </c>
      <c r="AB39" s="1264">
        <f t="shared" si="30"/>
        <v>1</v>
      </c>
      <c r="AC39" s="1264">
        <f t="shared" si="31"/>
        <v>1</v>
      </c>
    </row>
    <row r="40" spans="1:29" ht="15">
      <c r="A40" s="3503"/>
      <c r="B40" s="3212" t="s">
        <v>3979</v>
      </c>
      <c r="C40" s="1760" t="s">
        <v>3805</v>
      </c>
      <c r="D40" s="374">
        <v>100</v>
      </c>
      <c r="E40" s="1760" t="s">
        <v>3805</v>
      </c>
      <c r="F40" s="400">
        <f>SUMIF(114:114,E40,115:115)-SUMIF(114:114,C40,115:115)+100</f>
        <v>100</v>
      </c>
      <c r="G40" s="1760" t="s">
        <v>3805</v>
      </c>
      <c r="H40" s="374">
        <f>SUMIF(114:114,G40,115:115)-SUMIF(114:114,C40,115:115)+100</f>
        <v>100</v>
      </c>
      <c r="I40" s="1760" t="s">
        <v>3805</v>
      </c>
      <c r="J40" s="374">
        <f>SUMIF(114:114,I40,115:115)-SUMIF(114:114,C40,115:115)+100</f>
        <v>100</v>
      </c>
      <c r="K40" s="365">
        <f>'比较法-住宅-一居'!K40</f>
        <v>1</v>
      </c>
      <c r="L40" s="2492"/>
      <c r="M40" s="2487"/>
      <c r="N40" s="2487"/>
      <c r="O40" s="2487"/>
      <c r="P40" s="3497"/>
      <c r="Q40" s="1263" t="str">
        <f t="shared" si="25"/>
        <v>公共部分装修档次</v>
      </c>
      <c r="R40" s="667" t="s">
        <v>14</v>
      </c>
      <c r="S40" s="668">
        <f t="shared" si="26"/>
        <v>100</v>
      </c>
      <c r="T40" s="667" t="s">
        <v>14</v>
      </c>
      <c r="U40" s="668">
        <f t="shared" si="27"/>
        <v>100</v>
      </c>
      <c r="V40" s="667" t="s">
        <v>14</v>
      </c>
      <c r="W40" s="668">
        <f t="shared" si="28"/>
        <v>100</v>
      </c>
      <c r="X40" s="1265"/>
      <c r="Y40" s="3499"/>
      <c r="Z40" s="1264" t="str">
        <f t="shared" si="32"/>
        <v>公共部分装修档次</v>
      </c>
      <c r="AA40" s="1264">
        <f t="shared" si="29"/>
        <v>1</v>
      </c>
      <c r="AB40" s="1264">
        <f t="shared" si="30"/>
        <v>1</v>
      </c>
      <c r="AC40" s="1264">
        <f t="shared" si="31"/>
        <v>1</v>
      </c>
    </row>
    <row r="41" spans="1:29" s="102" customFormat="1" ht="15">
      <c r="A41" s="3503"/>
      <c r="B41" s="3212" t="s">
        <v>3980</v>
      </c>
      <c r="C41" s="3218" t="s">
        <v>3981</v>
      </c>
      <c r="D41" s="119">
        <v>100</v>
      </c>
      <c r="E41" s="3218" t="str">
        <f>'比较法-住宅-二居'!G41</f>
        <v>较高</v>
      </c>
      <c r="F41" s="364">
        <v>99</v>
      </c>
      <c r="G41" s="3218" t="s">
        <v>3981</v>
      </c>
      <c r="H41" s="119">
        <v>100</v>
      </c>
      <c r="I41" s="3218" t="s">
        <v>3982</v>
      </c>
      <c r="J41" s="119">
        <v>99</v>
      </c>
      <c r="K41" s="365">
        <f>'比较法-住宅-一居'!K41</f>
        <v>1</v>
      </c>
      <c r="L41" s="2488"/>
      <c r="M41" s="2439"/>
      <c r="N41" s="2439"/>
      <c r="O41" s="2439"/>
      <c r="P41" s="3497"/>
      <c r="Q41" s="530" t="str">
        <f t="shared" si="25"/>
        <v>公共部分装修成新</v>
      </c>
      <c r="R41" s="664" t="s">
        <v>14</v>
      </c>
      <c r="S41" s="665">
        <f t="shared" si="26"/>
        <v>99</v>
      </c>
      <c r="T41" s="664" t="s">
        <v>14</v>
      </c>
      <c r="U41" s="665">
        <f t="shared" si="27"/>
        <v>100</v>
      </c>
      <c r="V41" s="664" t="s">
        <v>14</v>
      </c>
      <c r="W41" s="665">
        <f t="shared" si="28"/>
        <v>99</v>
      </c>
      <c r="X41" s="666"/>
      <c r="Y41" s="3499"/>
      <c r="Z41" s="50" t="str">
        <f t="shared" si="32"/>
        <v>公共部分装修成新</v>
      </c>
      <c r="AA41" s="50">
        <f t="shared" si="29"/>
        <v>1.0101010101010102</v>
      </c>
      <c r="AB41" s="50">
        <f t="shared" si="30"/>
        <v>1</v>
      </c>
      <c r="AC41" s="50">
        <f t="shared" si="31"/>
        <v>1.0101010101010102</v>
      </c>
    </row>
    <row r="42" spans="1:29" s="102" customFormat="1" ht="15">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f>'比较法-住宅-一居'!K42</f>
        <v>1</v>
      </c>
      <c r="L42" s="2488"/>
      <c r="M42" s="2439"/>
      <c r="N42" s="2439"/>
      <c r="O42" s="2439"/>
      <c r="P42" s="3497"/>
      <c r="Q42" s="530" t="str">
        <f t="shared" si="25"/>
        <v>成新度</v>
      </c>
      <c r="R42" s="664" t="s">
        <v>14</v>
      </c>
      <c r="S42" s="665">
        <f t="shared" si="26"/>
        <v>100</v>
      </c>
      <c r="T42" s="664" t="s">
        <v>14</v>
      </c>
      <c r="U42" s="665">
        <f t="shared" si="27"/>
        <v>100</v>
      </c>
      <c r="V42" s="664" t="s">
        <v>14</v>
      </c>
      <c r="W42" s="665">
        <f t="shared" si="28"/>
        <v>100</v>
      </c>
      <c r="X42" s="666"/>
      <c r="Y42" s="3499"/>
      <c r="Z42" s="50" t="str">
        <f t="shared" si="32"/>
        <v>成新度</v>
      </c>
      <c r="AA42" s="50">
        <f t="shared" si="29"/>
        <v>1</v>
      </c>
      <c r="AB42" s="50">
        <f t="shared" si="30"/>
        <v>1</v>
      </c>
      <c r="AC42" s="50">
        <f t="shared" si="31"/>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f>'比较法-住宅-一居'!K43</f>
        <v>0</v>
      </c>
      <c r="L43" s="2492"/>
      <c r="M43" s="2487"/>
      <c r="N43" s="2487"/>
      <c r="O43" s="2487"/>
      <c r="P43" s="3497" t="s">
        <v>1696</v>
      </c>
      <c r="Q43" s="1263" t="str">
        <f t="shared" si="25"/>
        <v>物业管理</v>
      </c>
      <c r="R43" s="667" t="s">
        <v>14</v>
      </c>
      <c r="S43" s="668">
        <f t="shared" si="26"/>
        <v>100</v>
      </c>
      <c r="T43" s="667" t="s">
        <v>14</v>
      </c>
      <c r="U43" s="668">
        <f t="shared" si="27"/>
        <v>100</v>
      </c>
      <c r="V43" s="667" t="s">
        <v>14</v>
      </c>
      <c r="W43" s="668">
        <f t="shared" si="28"/>
        <v>100</v>
      </c>
      <c r="X43" s="1265"/>
      <c r="Y43" s="3499" t="s">
        <v>1696</v>
      </c>
      <c r="Z43" s="1264" t="str">
        <f t="shared" si="32"/>
        <v>物业管理</v>
      </c>
      <c r="AA43" s="1264">
        <f t="shared" si="29"/>
        <v>1</v>
      </c>
      <c r="AB43" s="1264">
        <f t="shared" si="30"/>
        <v>1</v>
      </c>
      <c r="AC43" s="1264">
        <f t="shared" si="31"/>
        <v>1</v>
      </c>
    </row>
    <row r="44" spans="1:29" ht="15">
      <c r="A44" s="3503"/>
      <c r="B44" s="364" t="s">
        <v>1703</v>
      </c>
      <c r="C44" s="1760" t="s">
        <v>3829</v>
      </c>
      <c r="D44" s="374">
        <v>100</v>
      </c>
      <c r="E44" s="1761" t="s">
        <v>3829</v>
      </c>
      <c r="F44" s="400">
        <f>SUMIF(121:121,E44,122:122)-SUMIF(121:121,C44,122:122)+100</f>
        <v>100</v>
      </c>
      <c r="G44" s="1761" t="s">
        <v>3829</v>
      </c>
      <c r="H44" s="374">
        <f>SUMIF(121:121,G44,122:122)-SUMIF(121:121,C44,122:122)+100</f>
        <v>100</v>
      </c>
      <c r="I44" s="1761" t="s">
        <v>3829</v>
      </c>
      <c r="J44" s="374">
        <f>SUMIF(121:121,I44,122:122)-SUMIF(121:121,C44,122:122)+100</f>
        <v>100</v>
      </c>
      <c r="K44" s="365">
        <f>'比较法-住宅-一居'!K44</f>
        <v>2</v>
      </c>
      <c r="L44" s="2492"/>
      <c r="M44" s="2487"/>
      <c r="N44" s="2487"/>
      <c r="O44" s="2487"/>
      <c r="P44" s="3497"/>
      <c r="Q44" s="1263" t="str">
        <f t="shared" si="25"/>
        <v>市政基础设施</v>
      </c>
      <c r="R44" s="667" t="s">
        <v>14</v>
      </c>
      <c r="S44" s="668">
        <f t="shared" si="26"/>
        <v>100</v>
      </c>
      <c r="T44" s="667" t="s">
        <v>14</v>
      </c>
      <c r="U44" s="668">
        <f t="shared" si="27"/>
        <v>100</v>
      </c>
      <c r="V44" s="667" t="s">
        <v>14</v>
      </c>
      <c r="W44" s="668">
        <f t="shared" si="28"/>
        <v>100</v>
      </c>
      <c r="X44" s="1265"/>
      <c r="Y44" s="3499"/>
      <c r="Z44" s="1264" t="str">
        <f t="shared" si="32"/>
        <v>市政基础设施</v>
      </c>
      <c r="AA44" s="1264">
        <f t="shared" si="29"/>
        <v>1</v>
      </c>
      <c r="AB44" s="1264">
        <f t="shared" si="30"/>
        <v>1</v>
      </c>
      <c r="AC44" s="1264">
        <f t="shared" si="31"/>
        <v>1</v>
      </c>
    </row>
    <row r="45" spans="1:29" ht="15">
      <c r="A45" s="3503"/>
      <c r="B45" s="3212" t="s">
        <v>3838</v>
      </c>
      <c r="C45" s="3216" t="s">
        <v>3993</v>
      </c>
      <c r="D45" s="374">
        <v>100</v>
      </c>
      <c r="E45" s="3216" t="s">
        <v>3994</v>
      </c>
      <c r="F45" s="400">
        <f>SUMIF(123:123,E45,124:124)-SUMIF(123:123,C45,124:124)+100</f>
        <v>100</v>
      </c>
      <c r="G45" s="3216" t="s">
        <v>3994</v>
      </c>
      <c r="H45" s="374">
        <f>SUMIF(123:123,G45,124:124)-SUMIF(123:123,C45,124:124)+100</f>
        <v>100</v>
      </c>
      <c r="I45" s="3216" t="s">
        <v>3994</v>
      </c>
      <c r="J45" s="374">
        <f>SUMIF(123:123,I45,124:124)-SUMIF(123:123,C45,124:124)+100</f>
        <v>100</v>
      </c>
      <c r="K45" s="365">
        <f>'比较法-住宅-一居'!K45</f>
        <v>1</v>
      </c>
      <c r="L45" s="2492"/>
      <c r="M45" s="2487"/>
      <c r="N45" s="2487"/>
      <c r="O45" s="2487"/>
      <c r="P45" s="3497"/>
      <c r="Q45" s="1263" t="str">
        <f t="shared" si="25"/>
        <v>户型</v>
      </c>
      <c r="R45" s="667" t="s">
        <v>14</v>
      </c>
      <c r="S45" s="668">
        <f t="shared" si="26"/>
        <v>100</v>
      </c>
      <c r="T45" s="667" t="s">
        <v>14</v>
      </c>
      <c r="U45" s="668">
        <f t="shared" si="27"/>
        <v>100</v>
      </c>
      <c r="V45" s="667" t="s">
        <v>14</v>
      </c>
      <c r="W45" s="668">
        <f t="shared" si="28"/>
        <v>100</v>
      </c>
      <c r="X45" s="1265"/>
      <c r="Y45" s="3499"/>
      <c r="Z45" s="1264" t="str">
        <f t="shared" si="32"/>
        <v>户型</v>
      </c>
      <c r="AA45" s="1264">
        <f t="shared" si="29"/>
        <v>1</v>
      </c>
      <c r="AB45" s="1264">
        <f t="shared" si="30"/>
        <v>1</v>
      </c>
      <c r="AC45" s="1264">
        <f t="shared" si="31"/>
        <v>1</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365">
        <f>'比较法-住宅-一居'!K46</f>
        <v>1</v>
      </c>
      <c r="L46" s="2491"/>
      <c r="M46" s="2493">
        <f>1-(2024-E55)/60</f>
        <v>0.71666666666666667</v>
      </c>
      <c r="N46" s="2493"/>
      <c r="O46" s="2493"/>
      <c r="P46" s="3497"/>
      <c r="Q46" s="531" t="str">
        <f t="shared" si="25"/>
        <v>设施设备</v>
      </c>
      <c r="R46" s="669" t="s">
        <v>14</v>
      </c>
      <c r="S46" s="670">
        <f t="shared" si="26"/>
        <v>100</v>
      </c>
      <c r="T46" s="669" t="s">
        <v>14</v>
      </c>
      <c r="U46" s="670">
        <f t="shared" si="27"/>
        <v>100</v>
      </c>
      <c r="V46" s="669" t="s">
        <v>14</v>
      </c>
      <c r="W46" s="670">
        <f t="shared" si="28"/>
        <v>100</v>
      </c>
      <c r="X46" s="671"/>
      <c r="Y46" s="3499"/>
      <c r="Z46" s="672" t="str">
        <f t="shared" si="32"/>
        <v>设施设备</v>
      </c>
      <c r="AA46" s="1264">
        <f t="shared" si="29"/>
        <v>1</v>
      </c>
      <c r="AB46" s="1264">
        <f t="shared" si="30"/>
        <v>1</v>
      </c>
      <c r="AC46" s="1264">
        <f t="shared" si="31"/>
        <v>1</v>
      </c>
    </row>
    <row r="47" spans="1:29" ht="15">
      <c r="A47" s="3503"/>
      <c r="B47" s="364" t="s">
        <v>1706</v>
      </c>
      <c r="C47" s="1760" t="s">
        <v>3442</v>
      </c>
      <c r="D47" s="374">
        <v>100</v>
      </c>
      <c r="E47" s="1761" t="s">
        <v>3442</v>
      </c>
      <c r="F47" s="400">
        <f>SUMIF(127:127,E47,128:128)-SUMIF(127:127,C47,128:128)+100</f>
        <v>100</v>
      </c>
      <c r="G47" s="1761" t="s">
        <v>3442</v>
      </c>
      <c r="H47" s="374">
        <f>SUMIF(127:127,G47,128:128)-SUMIF(127:127,C47,128:128)+100</f>
        <v>100</v>
      </c>
      <c r="I47" s="1761" t="s">
        <v>3995</v>
      </c>
      <c r="J47" s="374">
        <f>SUMIF(127:127,I47,128:128)-SUMIF(127:127,C47,128:128)+100</f>
        <v>98</v>
      </c>
      <c r="K47" s="365">
        <f>'比较法-住宅-一居'!K47</f>
        <v>2</v>
      </c>
      <c r="L47" s="2492"/>
      <c r="M47" s="2493">
        <f>1-(2024-2014)/60</f>
        <v>0.83333333333333337</v>
      </c>
      <c r="N47" s="2487"/>
      <c r="O47" s="2487"/>
      <c r="P47" s="3497"/>
      <c r="Q47" s="1263" t="str">
        <f t="shared" si="25"/>
        <v>内部装修</v>
      </c>
      <c r="R47" s="667" t="s">
        <v>14</v>
      </c>
      <c r="S47" s="668">
        <f t="shared" si="26"/>
        <v>100</v>
      </c>
      <c r="T47" s="667" t="s">
        <v>14</v>
      </c>
      <c r="U47" s="668">
        <f t="shared" si="27"/>
        <v>100</v>
      </c>
      <c r="V47" s="667" t="s">
        <v>14</v>
      </c>
      <c r="W47" s="668">
        <f t="shared" si="28"/>
        <v>98</v>
      </c>
      <c r="X47" s="1265"/>
      <c r="Y47" s="3499"/>
      <c r="Z47" s="1264" t="str">
        <f t="shared" si="32"/>
        <v>内部装修</v>
      </c>
      <c r="AA47" s="1264">
        <f t="shared" si="29"/>
        <v>1</v>
      </c>
      <c r="AB47" s="1264">
        <f t="shared" si="30"/>
        <v>1</v>
      </c>
      <c r="AC47" s="1264">
        <f t="shared" si="31"/>
        <v>1.0204081632653061</v>
      </c>
    </row>
    <row r="48" spans="1:29" ht="15">
      <c r="A48" s="3503"/>
      <c r="B48" s="3212" t="s">
        <v>3983</v>
      </c>
      <c r="C48" s="3218" t="s">
        <v>3981</v>
      </c>
      <c r="D48" s="374">
        <v>100</v>
      </c>
      <c r="E48" s="3218" t="s">
        <v>3981</v>
      </c>
      <c r="F48" s="400">
        <v>100</v>
      </c>
      <c r="G48" s="3218" t="s">
        <v>3982</v>
      </c>
      <c r="H48" s="374">
        <v>99</v>
      </c>
      <c r="I48" s="3218" t="s">
        <v>3982</v>
      </c>
      <c r="J48" s="374">
        <v>99</v>
      </c>
      <c r="K48" s="365">
        <f>'比较法-住宅-一居'!K48</f>
        <v>1</v>
      </c>
      <c r="L48" s="2492"/>
      <c r="M48" s="2493">
        <f>1-(2024-I55)/60</f>
        <v>0.85</v>
      </c>
      <c r="N48" s="2487"/>
      <c r="O48" s="2487"/>
      <c r="P48" s="3497"/>
      <c r="Q48" s="1263" t="str">
        <f t="shared" si="25"/>
        <v>内部装修成新</v>
      </c>
      <c r="R48" s="667" t="s">
        <v>14</v>
      </c>
      <c r="S48" s="668">
        <f t="shared" si="26"/>
        <v>100</v>
      </c>
      <c r="T48" s="667" t="s">
        <v>14</v>
      </c>
      <c r="U48" s="668">
        <f t="shared" si="27"/>
        <v>99</v>
      </c>
      <c r="V48" s="667" t="s">
        <v>14</v>
      </c>
      <c r="W48" s="668">
        <f t="shared" si="28"/>
        <v>99</v>
      </c>
      <c r="X48" s="1265"/>
      <c r="Y48" s="3499"/>
      <c r="Z48" s="1264" t="str">
        <f t="shared" si="32"/>
        <v>内部装修成新</v>
      </c>
      <c r="AA48" s="1264">
        <f t="shared" si="29"/>
        <v>1</v>
      </c>
      <c r="AB48" s="1264">
        <f t="shared" si="30"/>
        <v>1.0101010101010102</v>
      </c>
      <c r="AC48" s="1264">
        <f t="shared" si="31"/>
        <v>1.0101010101010102</v>
      </c>
    </row>
    <row r="49" spans="1:29" s="102" customFormat="1" ht="15">
      <c r="A49" s="3503"/>
      <c r="B49" s="3189" t="s">
        <v>3843</v>
      </c>
      <c r="C49" s="3190" t="s">
        <v>3844</v>
      </c>
      <c r="D49" s="119">
        <v>100</v>
      </c>
      <c r="E49" s="3190" t="s">
        <v>3845</v>
      </c>
      <c r="F49" s="364">
        <f>SUMIF(131:131,E49,132:132)-SUMIF(131:131,C49,132:132)+100</f>
        <v>105</v>
      </c>
      <c r="G49" s="3190" t="s">
        <v>3845</v>
      </c>
      <c r="H49" s="119">
        <f>SUMIF(131:131,G49,132:132)-SUMIF(131:131,C49,132:132)+100</f>
        <v>105</v>
      </c>
      <c r="I49" s="3190" t="s">
        <v>3845</v>
      </c>
      <c r="J49" s="119">
        <f>SUMIF(131:131,I49,132:132)-SUMIF(131:131,C49,132:132)+100</f>
        <v>105</v>
      </c>
      <c r="K49" s="1748"/>
      <c r="L49" s="2488"/>
      <c r="M49" s="2493"/>
      <c r="N49" s="2439"/>
      <c r="O49" s="2439"/>
      <c r="P49" s="3497"/>
      <c r="Q49" s="530" t="str">
        <f t="shared" si="25"/>
        <v>家具家电</v>
      </c>
      <c r="R49" s="664" t="s">
        <v>14</v>
      </c>
      <c r="S49" s="665">
        <f t="shared" si="26"/>
        <v>105</v>
      </c>
      <c r="T49" s="664" t="s">
        <v>14</v>
      </c>
      <c r="U49" s="665">
        <f t="shared" si="27"/>
        <v>105</v>
      </c>
      <c r="V49" s="664" t="s">
        <v>14</v>
      </c>
      <c r="W49" s="665">
        <f t="shared" si="28"/>
        <v>105</v>
      </c>
      <c r="X49" s="666"/>
      <c r="Y49" s="3499"/>
      <c r="Z49" s="50" t="str">
        <f t="shared" si="32"/>
        <v>家具家电</v>
      </c>
      <c r="AA49" s="50">
        <f t="shared" si="29"/>
        <v>0.95238095238095233</v>
      </c>
      <c r="AB49" s="50">
        <f t="shared" si="30"/>
        <v>0.95238095238095233</v>
      </c>
      <c r="AC49" s="50">
        <f t="shared" si="31"/>
        <v>0.95238095238095233</v>
      </c>
    </row>
    <row r="50" spans="1:29" ht="15">
      <c r="A50" s="3503"/>
      <c r="B50" s="3189" t="s">
        <v>3987</v>
      </c>
      <c r="C50" s="3219" t="s">
        <v>3988</v>
      </c>
      <c r="D50" s="374">
        <v>100</v>
      </c>
      <c r="E50" s="3219" t="s">
        <v>3989</v>
      </c>
      <c r="F50" s="400">
        <v>99</v>
      </c>
      <c r="G50" s="3219" t="s">
        <v>3989</v>
      </c>
      <c r="H50" s="374">
        <v>99</v>
      </c>
      <c r="I50" s="3219" t="s">
        <v>3989</v>
      </c>
      <c r="J50" s="374">
        <v>99</v>
      </c>
      <c r="K50" s="1748"/>
      <c r="L50" s="2492"/>
      <c r="M50" s="2493"/>
      <c r="N50" s="2487"/>
      <c r="O50" s="2487"/>
      <c r="P50" s="3497"/>
      <c r="Q50" s="1263" t="str">
        <f t="shared" si="25"/>
        <v>服务及管理水平</v>
      </c>
      <c r="R50" s="667" t="s">
        <v>14</v>
      </c>
      <c r="S50" s="668">
        <f t="shared" si="26"/>
        <v>99</v>
      </c>
      <c r="T50" s="667" t="s">
        <v>14</v>
      </c>
      <c r="U50" s="668">
        <f t="shared" si="27"/>
        <v>99</v>
      </c>
      <c r="V50" s="667" t="s">
        <v>14</v>
      </c>
      <c r="W50" s="668">
        <f t="shared" si="28"/>
        <v>99</v>
      </c>
      <c r="X50" s="1265"/>
      <c r="Y50" s="3499"/>
      <c r="Z50" s="1264" t="str">
        <f t="shared" si="32"/>
        <v>服务及管理水平</v>
      </c>
      <c r="AA50" s="1264">
        <f t="shared" si="29"/>
        <v>1.0101010101010102</v>
      </c>
      <c r="AB50" s="1264">
        <f t="shared" si="30"/>
        <v>1.0101010101010102</v>
      </c>
      <c r="AC50" s="1264">
        <f t="shared" si="31"/>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25"/>
        <v>水电气非执行标准</v>
      </c>
      <c r="R51" s="667" t="s">
        <v>14</v>
      </c>
      <c r="S51" s="668">
        <f t="shared" si="26"/>
        <v>100</v>
      </c>
      <c r="T51" s="667" t="s">
        <v>14</v>
      </c>
      <c r="U51" s="668">
        <f t="shared" si="27"/>
        <v>100</v>
      </c>
      <c r="V51" s="667" t="s">
        <v>14</v>
      </c>
      <c r="W51" s="668">
        <f t="shared" si="28"/>
        <v>100</v>
      </c>
      <c r="X51" s="1265"/>
      <c r="Y51" s="3500"/>
      <c r="Z51" s="1264" t="str">
        <f t="shared" si="32"/>
        <v>水电气非执行标准</v>
      </c>
      <c r="AA51" s="1264">
        <f t="shared" si="29"/>
        <v>1</v>
      </c>
      <c r="AB51" s="1264">
        <f t="shared" si="30"/>
        <v>1</v>
      </c>
      <c r="AC51" s="1264">
        <f t="shared" si="31"/>
        <v>1</v>
      </c>
    </row>
    <row r="52" spans="1:29" ht="15">
      <c r="A52" s="416" t="s">
        <v>1708</v>
      </c>
      <c r="B52" s="417"/>
      <c r="C52" s="1081" t="s">
        <v>0</v>
      </c>
      <c r="D52" s="418"/>
      <c r="E52" s="419">
        <f>'比较法-住宅 -90二居'!E47</f>
        <v>30</v>
      </c>
      <c r="F52" s="420"/>
      <c r="G52" s="421">
        <f>'比较法-住宅 -90二居'!G47</f>
        <v>28.01</v>
      </c>
      <c r="H52" s="422"/>
      <c r="I52" s="419">
        <f>'比较法-住宅 -90二居'!I47</f>
        <v>31.11</v>
      </c>
      <c r="J52" s="422"/>
      <c r="K52" s="1767"/>
      <c r="L52" s="2494"/>
      <c r="M52" s="2487"/>
      <c r="N52" s="2487"/>
      <c r="O52" s="2487"/>
      <c r="P52" s="3501" t="str">
        <f>A52</f>
        <v>成交单价（元/平方米）</v>
      </c>
      <c r="Q52" s="3501"/>
      <c r="R52" s="3484">
        <f>E52</f>
        <v>30</v>
      </c>
      <c r="S52" s="3484"/>
      <c r="T52" s="3484">
        <f>G52</f>
        <v>28.01</v>
      </c>
      <c r="U52" s="3484"/>
      <c r="V52" s="3484">
        <f>I52</f>
        <v>31.11</v>
      </c>
      <c r="W52" s="3484"/>
      <c r="X52" s="385"/>
      <c r="Y52" s="673"/>
      <c r="Z52" s="385"/>
      <c r="AA52" s="385"/>
      <c r="AB52" s="385"/>
      <c r="AC52" s="385"/>
    </row>
    <row r="53" spans="1:29" ht="15.75" thickBot="1">
      <c r="A53" s="423" t="s">
        <v>1709</v>
      </c>
      <c r="B53" s="424"/>
      <c r="C53" s="1082">
        <f>R54</f>
        <v>26.8</v>
      </c>
      <c r="D53" s="2141" t="s">
        <v>2138</v>
      </c>
      <c r="E53" s="1083">
        <f>R53</f>
        <v>27</v>
      </c>
      <c r="F53" s="2142"/>
      <c r="G53" s="1082">
        <f>T53</f>
        <v>24.7</v>
      </c>
      <c r="H53" s="2142"/>
      <c r="I53" s="1083">
        <f>V53</f>
        <v>28.8</v>
      </c>
      <c r="J53" s="2142"/>
      <c r="K53" s="2143">
        <f>F53+H53+J53</f>
        <v>0</v>
      </c>
      <c r="L53" s="2494"/>
      <c r="M53" s="2487"/>
      <c r="N53" s="2487"/>
      <c r="O53" s="2487"/>
      <c r="P53" s="3501" t="str">
        <f>A53</f>
        <v>比较价值（元/平方米）</v>
      </c>
      <c r="Q53" s="3501"/>
      <c r="R53" s="3484">
        <f>IF(F1="售价",ROUND(PRODUCT(R52,AA7:AA51),0),ROUND(PRODUCT(R52,AA7:AA51),1))</f>
        <v>27</v>
      </c>
      <c r="S53" s="3484"/>
      <c r="T53" s="3484">
        <f>IF(F1="售价",ROUND(PRODUCT(T52,AB7:AB51),0),ROUND(PRODUCT(T52,AB7:AB51),1))</f>
        <v>24.7</v>
      </c>
      <c r="U53" s="3484"/>
      <c r="V53" s="3484">
        <f>IF(F1="售价",ROUND(PRODUCT(V52,AC7:AC51),0),ROUND(PRODUCT(V52,AC7:AC51),1))</f>
        <v>28.8</v>
      </c>
      <c r="W53" s="3484"/>
      <c r="X53" s="385"/>
      <c r="Y53" s="385"/>
      <c r="Z53" s="385"/>
      <c r="AA53" s="385"/>
      <c r="AB53" s="385"/>
      <c r="AC53" s="385"/>
    </row>
    <row r="54" spans="1:29" ht="15.75" thickBot="1">
      <c r="A54" s="427" t="s">
        <v>1710</v>
      </c>
      <c r="B54" s="428"/>
      <c r="C54" s="1084">
        <f>R54</f>
        <v>26.8</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26.8</v>
      </c>
      <c r="S54" s="3491"/>
      <c r="T54" s="3491"/>
      <c r="U54" s="3491"/>
      <c r="V54" s="3491"/>
      <c r="W54" s="3491"/>
      <c r="X54" s="385"/>
      <c r="Y54" s="385"/>
      <c r="Z54" s="385"/>
      <c r="AA54" s="385"/>
      <c r="AB54" s="385"/>
      <c r="AC54" s="385"/>
    </row>
    <row r="55" spans="1:29">
      <c r="A55" s="2487"/>
      <c r="B55" s="2487"/>
      <c r="C55" s="2487"/>
      <c r="D55" s="2487"/>
      <c r="E55" s="2487">
        <f>'比较法-住宅 -90二居'!E50</f>
        <v>2007</v>
      </c>
      <c r="F55" s="2487"/>
      <c r="G55" s="2498">
        <f>'比较法-住宅 -90二居'!G50</f>
        <v>2024</v>
      </c>
      <c r="H55" s="2487"/>
      <c r="I55" s="2487">
        <f>'比较法-住宅 -90二居'!I50</f>
        <v>2015</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0.11111111111111116</v>
      </c>
      <c r="F57" s="435" t="str">
        <f>IF(OR(E57&gt;=0.3,E57&lt;=-0.3),"超过30%","")</f>
        <v/>
      </c>
      <c r="G57" s="434">
        <f>IF(G52&lt;G53,G53/G52-1,G52/G53-1)</f>
        <v>0.13400809716599205</v>
      </c>
      <c r="H57" s="435" t="str">
        <f>IF(OR(G57&gt;=0.3,G57&lt;=-0.3),"超过30%","")</f>
        <v/>
      </c>
      <c r="I57" s="434">
        <f>IF(I52&lt;I53,I53/I52-1,I52/I53-1)</f>
        <v>8.0208333333333215E-2</v>
      </c>
      <c r="J57" s="435" t="str">
        <f>IF(OR(I57&gt;=0.3,I57&lt;=-0.3),"超过30%","")</f>
        <v/>
      </c>
      <c r="K57" s="2499"/>
      <c r="L57" s="2495"/>
      <c r="M57" s="2487"/>
      <c r="N57" s="2487"/>
      <c r="O57" s="2487"/>
    </row>
    <row r="58" spans="1:29" ht="13.5" customHeight="1">
      <c r="A58" s="2487"/>
      <c r="B58" s="2487"/>
      <c r="C58" s="432" t="s">
        <v>1712</v>
      </c>
      <c r="D58" s="436"/>
      <c r="E58" s="434">
        <f>IF(E53&lt;G53,G53/E53-1,E53/G53-1)</f>
        <v>9.3117408906882693E-2</v>
      </c>
      <c r="F58" s="435" t="str">
        <f>IF(OR(E58&gt;=0.2,E58&lt;=-0.2),"超过20%","")</f>
        <v/>
      </c>
      <c r="G58" s="434">
        <f>IF(G53&lt;I53,I53/G53-1,G53/I53-1)</f>
        <v>0.16599190283400822</v>
      </c>
      <c r="H58" s="435" t="str">
        <f>IF(OR(G58&gt;=0.2,G58&lt;=-0.2),"超过20%","")</f>
        <v/>
      </c>
      <c r="I58" s="434">
        <f>IF(I53&lt;E53,E53/I53-1,I53/E53-1)</f>
        <v>6.6666666666666652E-2</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7.1046054980364204E-2</v>
      </c>
      <c r="F59" s="435" t="str">
        <f>IF(OR(E59&gt;=0.3,E59&lt;=-0.3),"超过30%","")</f>
        <v/>
      </c>
      <c r="G59" s="434">
        <f>IF(G52&lt;I52,I52/G52-1,G52/I52-1)</f>
        <v>0.11067475901463752</v>
      </c>
      <c r="H59" s="435" t="str">
        <f>IF(OR(G59&gt;=0.3,G59&lt;=-0.3),"超过30%","")</f>
        <v/>
      </c>
      <c r="I59" s="434">
        <f>IF(I52&lt;E52,E52/I52-1,I52/E52-1)</f>
        <v>3.6999999999999922E-2</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33">EDATE(E63,-1)</f>
        <v>45536</v>
      </c>
      <c r="G63" s="1104">
        <f t="shared" si="33"/>
        <v>45505</v>
      </c>
      <c r="H63" s="1104">
        <f t="shared" si="33"/>
        <v>45474</v>
      </c>
      <c r="I63" s="1104">
        <f t="shared" si="33"/>
        <v>45444</v>
      </c>
      <c r="J63" s="1104">
        <f t="shared" si="33"/>
        <v>45413</v>
      </c>
      <c r="K63" s="1104">
        <f t="shared" si="33"/>
        <v>45383</v>
      </c>
      <c r="L63" s="1104">
        <f t="shared" si="33"/>
        <v>45352</v>
      </c>
      <c r="M63" s="1104">
        <f t="shared" si="33"/>
        <v>45323</v>
      </c>
      <c r="N63" s="1104">
        <f t="shared" si="33"/>
        <v>45292</v>
      </c>
      <c r="O63" s="1104">
        <f t="shared" si="33"/>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34">D73&amp;"（含）"&amp;"-"&amp;E73</f>
        <v>1（含）-2</v>
      </c>
      <c r="E72" s="478" t="str">
        <f t="shared" si="34"/>
        <v>2（含）-</v>
      </c>
      <c r="F72" s="478" t="str">
        <f t="shared" si="34"/>
        <v>（含）-</v>
      </c>
      <c r="G72" s="478" t="str">
        <f t="shared" si="34"/>
        <v>（含）-</v>
      </c>
      <c r="H72" s="478" t="str">
        <f t="shared" si="34"/>
        <v>（含）-</v>
      </c>
      <c r="I72" s="478" t="str">
        <f t="shared" si="34"/>
        <v>（含）-</v>
      </c>
      <c r="J72" s="478" t="str">
        <f t="shared" si="34"/>
        <v>（含）-</v>
      </c>
      <c r="K72" s="478" t="str">
        <f>K73&amp;"（含）"&amp;"-"&amp;L73</f>
        <v>（含）-</v>
      </c>
      <c r="L72" s="478" t="str">
        <f t="shared" si="34"/>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35">C74-$K11</f>
        <v>100</v>
      </c>
      <c r="E74" s="475">
        <f t="shared" si="35"/>
        <v>100</v>
      </c>
      <c r="F74" s="475">
        <f t="shared" si="35"/>
        <v>100</v>
      </c>
      <c r="G74" s="475">
        <f t="shared" si="35"/>
        <v>100</v>
      </c>
      <c r="H74" s="475">
        <f t="shared" si="35"/>
        <v>100</v>
      </c>
      <c r="I74" s="475">
        <f t="shared" si="35"/>
        <v>100</v>
      </c>
      <c r="J74" s="475">
        <f t="shared" si="35"/>
        <v>100</v>
      </c>
      <c r="K74" s="475">
        <f t="shared" si="35"/>
        <v>100</v>
      </c>
      <c r="L74" s="475">
        <f t="shared" si="35"/>
        <v>100</v>
      </c>
      <c r="M74" s="476">
        <f t="shared" si="35"/>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36">D88-$K23</f>
        <v>96</v>
      </c>
      <c r="F88" s="581">
        <f t="shared" si="36"/>
        <v>94</v>
      </c>
      <c r="G88" s="581">
        <f t="shared" si="36"/>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37">$C$92-($C$91-D91)*$K$29</f>
        <v>100</v>
      </c>
      <c r="E92" s="475">
        <f t="shared" si="37"/>
        <v>100</v>
      </c>
      <c r="F92" s="475">
        <f t="shared" si="37"/>
        <v>100</v>
      </c>
      <c r="G92" s="475">
        <f t="shared" si="37"/>
        <v>100</v>
      </c>
      <c r="H92" s="475">
        <f t="shared" si="37"/>
        <v>100</v>
      </c>
      <c r="I92" s="475">
        <f t="shared" si="37"/>
        <v>100</v>
      </c>
      <c r="J92" s="475">
        <f t="shared" si="37"/>
        <v>100</v>
      </c>
      <c r="K92" s="475">
        <f t="shared" si="37"/>
        <v>100</v>
      </c>
      <c r="L92" s="475">
        <f t="shared" si="37"/>
        <v>100</v>
      </c>
      <c r="M92" s="475">
        <f t="shared" si="37"/>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38">C94-$K30</f>
        <v>100</v>
      </c>
      <c r="E94" s="475">
        <f t="shared" si="38"/>
        <v>100</v>
      </c>
      <c r="F94" s="475">
        <f t="shared" si="38"/>
        <v>100</v>
      </c>
      <c r="G94" s="475">
        <f t="shared" si="38"/>
        <v>100</v>
      </c>
      <c r="H94" s="475">
        <f t="shared" si="38"/>
        <v>100</v>
      </c>
      <c r="I94" s="475">
        <f t="shared" si="38"/>
        <v>100</v>
      </c>
      <c r="J94" s="475">
        <f t="shared" si="38"/>
        <v>100</v>
      </c>
      <c r="K94" s="475">
        <f t="shared" si="38"/>
        <v>100</v>
      </c>
      <c r="L94" s="475">
        <f t="shared" si="38"/>
        <v>100</v>
      </c>
      <c r="M94" s="475">
        <f t="shared" si="38"/>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39">C106-$K36</f>
        <v>100</v>
      </c>
      <c r="E106" s="475">
        <f t="shared" si="39"/>
        <v>100</v>
      </c>
      <c r="F106" s="475">
        <f t="shared" si="39"/>
        <v>100</v>
      </c>
      <c r="G106" s="475">
        <f t="shared" si="39"/>
        <v>100</v>
      </c>
      <c r="H106" s="475">
        <f t="shared" si="39"/>
        <v>100</v>
      </c>
      <c r="I106" s="475">
        <f t="shared" si="39"/>
        <v>100</v>
      </c>
      <c r="J106" s="475">
        <f t="shared" si="39"/>
        <v>100</v>
      </c>
      <c r="K106" s="475">
        <f t="shared" si="39"/>
        <v>100</v>
      </c>
      <c r="L106" s="475">
        <f t="shared" si="39"/>
        <v>100</v>
      </c>
      <c r="M106" s="475">
        <f t="shared" si="39"/>
        <v>100</v>
      </c>
      <c r="N106" s="880"/>
      <c r="O106" s="880"/>
      <c r="P106" s="1775"/>
      <c r="Q106" s="439"/>
    </row>
    <row r="107" spans="1:17" ht="15.75" thickTop="1">
      <c r="A107" s="367"/>
      <c r="B107" s="469" t="s">
        <v>1737</v>
      </c>
      <c r="C107" s="509" t="str">
        <f>C108&amp;"(含)"&amp;"-"&amp;D108</f>
        <v>0(含)-100</v>
      </c>
      <c r="D107" s="509" t="str">
        <f t="shared" ref="D107:L107" si="40">D108&amp;"(含)"&amp;"-"&amp;E108</f>
        <v>100(含)-200</v>
      </c>
      <c r="E107" s="509" t="str">
        <f t="shared" si="40"/>
        <v>200(含)-</v>
      </c>
      <c r="F107" s="509" t="str">
        <f t="shared" si="40"/>
        <v>(含)-</v>
      </c>
      <c r="G107" s="509" t="str">
        <f t="shared" si="40"/>
        <v>(含)-</v>
      </c>
      <c r="H107" s="509" t="str">
        <f t="shared" si="40"/>
        <v>(含)-</v>
      </c>
      <c r="I107" s="509" t="str">
        <f t="shared" si="40"/>
        <v>(含)-</v>
      </c>
      <c r="J107" s="509" t="str">
        <f t="shared" si="40"/>
        <v>(含)-</v>
      </c>
      <c r="K107" s="509" t="str">
        <f>K108&amp;"(含)"&amp;"-"&amp;L108</f>
        <v>(含)-</v>
      </c>
      <c r="L107" s="509" t="str">
        <f t="shared" si="40"/>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41">C111-$K38</f>
        <v>100</v>
      </c>
      <c r="E111" s="475">
        <f t="shared" si="41"/>
        <v>100</v>
      </c>
      <c r="F111" s="475">
        <f t="shared" si="41"/>
        <v>100</v>
      </c>
      <c r="G111" s="475">
        <f t="shared" si="41"/>
        <v>100</v>
      </c>
      <c r="H111" s="475">
        <f t="shared" si="41"/>
        <v>100</v>
      </c>
      <c r="I111" s="475">
        <f t="shared" si="41"/>
        <v>100</v>
      </c>
      <c r="J111" s="475">
        <f t="shared" si="41"/>
        <v>100</v>
      </c>
      <c r="K111" s="475">
        <f t="shared" si="41"/>
        <v>100</v>
      </c>
      <c r="L111" s="475">
        <f t="shared" si="41"/>
        <v>100</v>
      </c>
      <c r="M111" s="475">
        <f t="shared" si="41"/>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42">C113-$K39</f>
        <v>100</v>
      </c>
      <c r="E113" s="475">
        <f t="shared" si="42"/>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880"/>
      <c r="O113" s="880"/>
      <c r="P113" s="1775"/>
      <c r="Q113" s="439"/>
    </row>
    <row r="114" spans="1:17" ht="15" thickTop="1">
      <c r="A114" s="409"/>
      <c r="B114" s="469" t="s">
        <v>1740</v>
      </c>
      <c r="C114" s="3150" t="s">
        <v>3441</v>
      </c>
      <c r="D114" s="3150" t="s">
        <v>3443</v>
      </c>
      <c r="E114" s="3150" t="s">
        <v>3472</v>
      </c>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43">C115-$K40</f>
        <v>99</v>
      </c>
      <c r="E115" s="475">
        <f t="shared" si="43"/>
        <v>98</v>
      </c>
      <c r="F115" s="475">
        <f t="shared" si="43"/>
        <v>97</v>
      </c>
      <c r="G115" s="475">
        <f t="shared" si="43"/>
        <v>96</v>
      </c>
      <c r="H115" s="475">
        <f t="shared" si="43"/>
        <v>95</v>
      </c>
      <c r="I115" s="475">
        <f t="shared" si="43"/>
        <v>94</v>
      </c>
      <c r="J115" s="475">
        <f t="shared" si="43"/>
        <v>93</v>
      </c>
      <c r="K115" s="475">
        <f t="shared" si="43"/>
        <v>92</v>
      </c>
      <c r="L115" s="475">
        <f t="shared" si="43"/>
        <v>91</v>
      </c>
      <c r="M115" s="475">
        <f t="shared" si="43"/>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44">C120-$K43</f>
        <v>100</v>
      </c>
      <c r="E120" s="475">
        <f t="shared" si="44"/>
        <v>100</v>
      </c>
      <c r="F120" s="475">
        <f t="shared" si="44"/>
        <v>100</v>
      </c>
      <c r="G120" s="475">
        <f t="shared" si="44"/>
        <v>100</v>
      </c>
      <c r="H120" s="475">
        <f t="shared" si="44"/>
        <v>100</v>
      </c>
      <c r="I120" s="475">
        <f t="shared" si="44"/>
        <v>100</v>
      </c>
      <c r="J120" s="475">
        <f t="shared" si="44"/>
        <v>100</v>
      </c>
      <c r="K120" s="475">
        <f t="shared" si="44"/>
        <v>100</v>
      </c>
      <c r="L120" s="475">
        <f t="shared" si="44"/>
        <v>100</v>
      </c>
      <c r="M120" s="475">
        <f t="shared" si="44"/>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3994</v>
      </c>
      <c r="D123" s="3187" t="s">
        <v>3992</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45">C124-$K45</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5">
        <f t="shared" si="45"/>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3150" t="s">
        <v>3472</v>
      </c>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46">C128-$K47</f>
        <v>98</v>
      </c>
      <c r="E128" s="475">
        <f t="shared" si="46"/>
        <v>96</v>
      </c>
      <c r="F128" s="475">
        <f t="shared" si="46"/>
        <v>94</v>
      </c>
      <c r="G128" s="475">
        <f t="shared" si="46"/>
        <v>92</v>
      </c>
      <c r="H128" s="475">
        <f t="shared" si="46"/>
        <v>90</v>
      </c>
      <c r="I128" s="475">
        <f t="shared" si="46"/>
        <v>88</v>
      </c>
      <c r="J128" s="475">
        <f t="shared" si="46"/>
        <v>86</v>
      </c>
      <c r="K128" s="475">
        <f t="shared" si="46"/>
        <v>84</v>
      </c>
      <c r="L128" s="475">
        <f t="shared" si="46"/>
        <v>82</v>
      </c>
      <c r="M128" s="475">
        <f t="shared" si="46"/>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51"/>
    <mergeCell ref="Y36:Y51"/>
    <mergeCell ref="A37:A51"/>
    <mergeCell ref="P54:Q54"/>
    <mergeCell ref="R54:W54"/>
    <mergeCell ref="P52:Q52"/>
    <mergeCell ref="R52:S52"/>
    <mergeCell ref="T52:U52"/>
    <mergeCell ref="V52:W52"/>
    <mergeCell ref="P53:Q53"/>
    <mergeCell ref="R53:S53"/>
    <mergeCell ref="T53:U53"/>
    <mergeCell ref="V53:W53"/>
  </mergeCells>
  <phoneticPr fontId="134" type="noConversion"/>
  <conditionalFormatting sqref="E57">
    <cfRule type="expression" dxfId="149" priority="13" stopIfTrue="1">
      <formula>$F$57="超过30%"</formula>
    </cfRule>
  </conditionalFormatting>
  <conditionalFormatting sqref="E58">
    <cfRule type="expression" dxfId="148" priority="11" stopIfTrue="1">
      <formula>$F$58="超过20%"</formula>
    </cfRule>
  </conditionalFormatting>
  <conditionalFormatting sqref="E59">
    <cfRule type="expression" dxfId="147" priority="10" stopIfTrue="1">
      <formula>$F$59="超过30%"</formula>
    </cfRule>
  </conditionalFormatting>
  <conditionalFormatting sqref="F7:F51 H7:H51 J7:J51">
    <cfRule type="cellIs" dxfId="146" priority="1" operator="notEqual">
      <formula>100</formula>
    </cfRule>
  </conditionalFormatting>
  <conditionalFormatting sqref="F53">
    <cfRule type="expression" dxfId="145" priority="4">
      <formula>$D$53="简单平均"</formula>
    </cfRule>
  </conditionalFormatting>
  <conditionalFormatting sqref="F57:F59 H57:H59 J57:J59">
    <cfRule type="containsText" dxfId="144" priority="14" stopIfTrue="1" operator="containsText" text="超过">
      <formula>NOT(ISERROR(SEARCH("超过",F57)))</formula>
    </cfRule>
  </conditionalFormatting>
  <conditionalFormatting sqref="G57">
    <cfRule type="expression" dxfId="143" priority="9" stopIfTrue="1">
      <formula>$H$57="超过30%"</formula>
    </cfRule>
  </conditionalFormatting>
  <conditionalFormatting sqref="G58">
    <cfRule type="expression" dxfId="142" priority="8" stopIfTrue="1">
      <formula>$H$58="超过20%"</formula>
    </cfRule>
  </conditionalFormatting>
  <conditionalFormatting sqref="G59">
    <cfRule type="expression" dxfId="141" priority="12" stopIfTrue="1">
      <formula>$H$59="超过30%"</formula>
    </cfRule>
  </conditionalFormatting>
  <conditionalFormatting sqref="H53">
    <cfRule type="expression" dxfId="140" priority="3">
      <formula>$D$53="简单平均"</formula>
    </cfRule>
  </conditionalFormatting>
  <conditionalFormatting sqref="I57">
    <cfRule type="expression" dxfId="139" priority="7" stopIfTrue="1">
      <formula>$J$57="超过30%"</formula>
    </cfRule>
  </conditionalFormatting>
  <conditionalFormatting sqref="I58">
    <cfRule type="expression" dxfId="138" priority="6" stopIfTrue="1">
      <formula>$J$58="超过20%"</formula>
    </cfRule>
  </conditionalFormatting>
  <conditionalFormatting sqref="I59">
    <cfRule type="expression" dxfId="137" priority="5" stopIfTrue="1">
      <formula>$J$59="超过30%"</formula>
    </cfRule>
  </conditionalFormatting>
  <conditionalFormatting sqref="J53">
    <cfRule type="expression" dxfId="136" priority="2">
      <formula>$D$53="简单平均"</formula>
    </cfRule>
  </conditionalFormatting>
  <dataValidations count="23">
    <dataValidation type="list" allowBlank="1" showInputMessage="1" showErrorMessage="1" sqref="E1" xr:uid="{AF8DF0A1-814D-4B12-B5F5-B55518B34F9B}">
      <formula1>"项目模式,单套模式"</formula1>
    </dataValidation>
    <dataValidation type="list" allowBlank="1" showInputMessage="1" showErrorMessage="1" sqref="D53" xr:uid="{3B2B2F2E-994E-4426-9EA8-27405303EFE4}">
      <formula1>"简单平均,加权平均"</formula1>
    </dataValidation>
    <dataValidation type="list" allowBlank="1" showInputMessage="1" showErrorMessage="1" sqref="F2" xr:uid="{D70777F9-B5D1-4C72-AD51-A82118D1F3D6}">
      <formula1>估价方法</formula1>
    </dataValidation>
    <dataValidation type="list" allowBlank="1" showInputMessage="1" showErrorMessage="1" sqref="C2" xr:uid="{767F0010-F134-4167-B828-84AEFCAEEF47}">
      <formula1>"需扣减承租人权益,——"</formula1>
    </dataValidation>
    <dataValidation type="list" allowBlank="1" showInputMessage="1" showErrorMessage="1" sqref="F1" xr:uid="{C6EC61DA-D857-44B8-A672-4E1256EABF25}">
      <formula1>"售价,租金"</formula1>
    </dataValidation>
    <dataValidation type="list" allowBlank="1" showInputMessage="1" showErrorMessage="1" sqref="C24 E24 G24 I24" xr:uid="{D17C1428-C7E7-4E47-A252-3FC38C2B12AB}">
      <formula1>基础设施水平</formula1>
    </dataValidation>
    <dataValidation type="list" allowBlank="1" showInputMessage="1" showErrorMessage="1" sqref="E9 G9 I9" xr:uid="{27AC201D-08A5-40D7-8F18-AC72E7C90565}">
      <formula1>住宅用途</formula1>
    </dataValidation>
    <dataValidation type="list" allowBlank="1" showInputMessage="1" showErrorMessage="1" sqref="D1" xr:uid="{8C6378C1-D42C-4E80-BE35-9C608F3792AD}">
      <formula1>项目类型</formula1>
    </dataValidation>
    <dataValidation type="list" allowBlank="1" showInputMessage="1" showErrorMessage="1" sqref="E8 G8 I8 C8" xr:uid="{4EDDE488-18AC-4EF2-8407-240357ABC0BD}">
      <formula1>住宅交易情况</formula1>
    </dataValidation>
    <dataValidation type="list" allowBlank="1" showInputMessage="1" showErrorMessage="1" sqref="E47 G47 I47 C47" xr:uid="{387E5941-EC5C-4F83-9E38-BEAD3A71B205}">
      <formula1>住宅内部装修</formula1>
    </dataValidation>
    <dataValidation type="list" allowBlank="1" showInputMessage="1" showErrorMessage="1" sqref="C45 E45 G45 I45" xr:uid="{1358AA73-9C82-4F56-AC14-337B1C2B04AF}">
      <formula1>住宅房型</formula1>
    </dataValidation>
    <dataValidation type="list" allowBlank="1" showInputMessage="1" showErrorMessage="1" sqref="E44 G44 I44 C44" xr:uid="{A796EE1A-E40D-4236-97A1-5ED6B51A07F8}">
      <formula1>住宅基础设施水平</formula1>
    </dataValidation>
    <dataValidation type="list" allowBlank="1" showInputMessage="1" showErrorMessage="1" sqref="E43 G43 I43 C43" xr:uid="{EC96F6DC-F2A0-423D-9E90-C9A73AD7A9E7}">
      <formula1>住宅物业管理</formula1>
    </dataValidation>
    <dataValidation type="list" allowBlank="1" showInputMessage="1" showErrorMessage="1" sqref="E40 G40 C40 I40" xr:uid="{04BB1E09-D09B-492D-A011-CF956397A381}">
      <formula1>住宅公共部分装修</formula1>
    </dataValidation>
    <dataValidation type="list" allowBlank="1" showInputMessage="1" showErrorMessage="1" sqref="E39 G39 I39 C39" xr:uid="{384E1057-5010-4C9F-9F95-45D5C772060D}">
      <formula1>住宅建筑品质</formula1>
    </dataValidation>
    <dataValidation type="list" allowBlank="1" showInputMessage="1" showErrorMessage="1" sqref="E38 G38 I38 C38" xr:uid="{A63522D5-1EB4-4C46-A547-0786B2C1F3FF}">
      <formula1>住宅建筑结构</formula1>
    </dataValidation>
    <dataValidation type="list" allowBlank="1" showInputMessage="1" showErrorMessage="1" sqref="E36 G36 I36 C36" xr:uid="{97E3482D-CAE8-414D-AB60-1801752B85FA}">
      <formula1>住宅建筑类型</formula1>
    </dataValidation>
    <dataValidation type="list" allowBlank="1" showInputMessage="1" showErrorMessage="1" sqref="E30 G30 I30 C30" xr:uid="{06926E5D-59D7-418F-8ECE-92BE800C6F5B}">
      <formula1>住宅朝向</formula1>
    </dataValidation>
    <dataValidation type="list" allowBlank="1" showInputMessage="1" showErrorMessage="1" sqref="C29 E29 G29 I29" xr:uid="{EBD3AD6A-328B-4930-849C-50C7CCF5A8C5}">
      <formula1>住宅楼层</formula1>
    </dataValidation>
    <dataValidation type="list" allowBlank="1" showInputMessage="1" showErrorMessage="1" sqref="C22 G22 E22 I22" xr:uid="{FF588CA7-6317-4499-8690-C640840645DA}">
      <formula1>公共配套设施</formula1>
    </dataValidation>
    <dataValidation type="list" allowBlank="1" showInputMessage="1" showErrorMessage="1" sqref="C20 G20" xr:uid="{079E023C-509E-4CE8-B8FF-AD207BF0C4F8}">
      <formula1>交通便捷度</formula1>
    </dataValidation>
    <dataValidation type="list" allowBlank="1" showInputMessage="1" showErrorMessage="1" sqref="G16 I16 C16 E16" xr:uid="{A11D881C-8AC3-4A46-833B-DC2F939B8BBB}">
      <formula1>居住社区成熟度</formula1>
    </dataValidation>
    <dataValidation type="list" allowBlank="1" showInputMessage="1" showErrorMessage="1" sqref="C27" xr:uid="{7EF18A3C-48F3-4F91-8FC1-C92129AB1168}">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D1FD3-9E5C-40AD-8058-AF3CBF273D3C}">
  <sheetPr>
    <tabColor rgb="FF92D050"/>
    <pageSetUpPr fitToPage="1"/>
  </sheetPr>
  <dimension ref="A1:AC153"/>
  <sheetViews>
    <sheetView view="pageBreakPreview" topLeftCell="A10" zoomScaleNormal="60" zoomScaleSheetLayoutView="100" workbookViewId="0">
      <selection activeCell="G5" sqref="G5:H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IF(E1="项目模式",IF(C2="——",ROUND(C54*D3/10000,0),ROUND(C54*D3/10000,0)-D2),IF(E1="单套模式",IF(C2="——",ROUND(C54*D3/10000,4),ROUND(C54*D3/10000,4)-D2)))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IF(C2="——",C54,ROUND(B2*10000/D3,0))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'比较法-住宅 -120'!E5:F5</f>
        <v>环湖小镇</v>
      </c>
      <c r="F5" s="3477"/>
      <c r="G5" s="3474" t="str">
        <f>'比较法-住宅 -90二居'!G5:H5</f>
        <v>福运佳园</v>
      </c>
      <c r="H5" s="3475"/>
      <c r="I5" s="3474" t="str">
        <f>'比较法-住宅 -90二居'!I5:J5</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v>45597</v>
      </c>
      <c r="F7" s="357">
        <f>SUMIF(63:63,YEAR(E7)&amp;"-"&amp;MONTH(E7),64:64)</f>
        <v>100</v>
      </c>
      <c r="G7" s="356">
        <f>E7</f>
        <v>45597</v>
      </c>
      <c r="H7" s="355">
        <f>SUMIF(63:63,YEAR(G7)&amp;"-"&amp;MONTH(G7),64:64)</f>
        <v>100</v>
      </c>
      <c r="I7" s="356">
        <f>G7</f>
        <v>45597</v>
      </c>
      <c r="J7" s="355">
        <f>SUMIF(63:63,YEAR(I7)&amp;"-"&amp;MONTH(I7),64:64)</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SUMIF(66:66,E8,67:67)-SUMIF(66:66,C8,67:67)+100</f>
        <v>100</v>
      </c>
      <c r="G8" s="358"/>
      <c r="H8" s="355">
        <f>SUMIF(66:66,G8,67:67)-SUMIF(66:66,C8,67:67)+100</f>
        <v>100</v>
      </c>
      <c r="I8" s="1747"/>
      <c r="J8" s="355">
        <f>SUMIF(66:66,I8,67:67)-SUMIF(66:66,C8,67:67)+100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21" si="3">D8/F8</f>
        <v>1</v>
      </c>
      <c r="AB8" s="50">
        <f t="shared" ref="AB8:AB21" si="4">D8/H8</f>
        <v>1</v>
      </c>
      <c r="AC8" s="50">
        <f t="shared" ref="AC8:AC21" si="5">D8/J8</f>
        <v>1</v>
      </c>
    </row>
    <row r="9" spans="1:29" s="102" customFormat="1">
      <c r="A9" s="359" t="s">
        <v>1684</v>
      </c>
      <c r="B9" s="60" t="s">
        <v>1685</v>
      </c>
      <c r="C9" s="360"/>
      <c r="D9" s="59">
        <v>100</v>
      </c>
      <c r="E9" s="361"/>
      <c r="F9" s="60">
        <f>SUMIF(68:68,E9,69:69)-SUMIF(68:68,C9,69:69)+100</f>
        <v>100</v>
      </c>
      <c r="G9" s="362"/>
      <c r="H9" s="59">
        <f>SUMIF(68:68,G9,69:69)-SUMIF(68:68,C9,69:69)+100</f>
        <v>100</v>
      </c>
      <c r="I9" s="362"/>
      <c r="J9" s="59">
        <f>SUMIF(68:68,I9,69:69)-SUMIF(68:68,C9,69:69)+100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SUMIF(70:70,E10,71:71)-SUMIF(70:70,C10,71:71)+100</f>
        <v>100</v>
      </c>
      <c r="G10" s="3132"/>
      <c r="H10" s="119">
        <f>SUMIF(70:70,G10,71:71)-SUMIF(70:70,C10,71:71)+100</f>
        <v>100</v>
      </c>
      <c r="I10" s="3132"/>
      <c r="J10" s="119">
        <f>SUMIF(70:70,I10,71:71)-SUMIF(70:70,C10,71:71)+100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LOOKUP(E11,73:73,74:74)-LOOKUP(C11,73:73,74:74)+100</f>
        <v>100</v>
      </c>
      <c r="G11" s="368"/>
      <c r="H11" s="119">
        <f>LOOKUP(G11,73:73,74:74)-LOOKUP(C11,73:73,74:74)+100</f>
        <v>100</v>
      </c>
      <c r="I11" s="368"/>
      <c r="J11" s="119">
        <f>LOOKUP(I11,73:73,74:74)-LOOKUP(C11,73:73,74:74)+100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SUMIF(75:75,E12,76:76)-SUMIF(75:75,C12,76:76)+100</f>
        <v>100</v>
      </c>
      <c r="G12" s="371"/>
      <c r="H12" s="119">
        <f>SUMIF(75:75,G12,76:76)-SUMIF(75:75,C12,76:76)+100</f>
        <v>100</v>
      </c>
      <c r="I12" s="371"/>
      <c r="J12" s="119">
        <f>SUMIF(75:75,I12,76:76)-SUMIF(75:75,C12,76:76)+100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SUMIF(77:77,E13,78:78)-SUMIF(77:77,C13,78:78)+100</f>
        <v>100</v>
      </c>
      <c r="G13" s="373"/>
      <c r="H13" s="374">
        <f>SUMIF(77:77,G13,78:78)-SUMIF(77:77,C13,78:78)+100</f>
        <v>100</v>
      </c>
      <c r="I13" s="373"/>
      <c r="J13" s="374">
        <f>SUMIF(77:77,I13,78:78)-SUMIF(77:77,C13,78:78)+100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SUMIF(79:79,E14,80:80)-SUMIF(79:79,C14,80:80)+100</f>
        <v>100</v>
      </c>
      <c r="G14" s="376"/>
      <c r="H14" s="377">
        <f>SUMIF(79:79,G14,80:80)-SUMIF(79:79,C14,80:80)+100</f>
        <v>100</v>
      </c>
      <c r="I14" s="376"/>
      <c r="J14" s="377">
        <f>SUMIF(79:79,I14,80:80)-SUMIF(79:79,C14,80:80)+100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85.5">
      <c r="A15" s="379" t="s">
        <v>1690</v>
      </c>
      <c r="B15" s="58" t="s">
        <v>1257</v>
      </c>
      <c r="C15" s="1750" t="str">
        <f>估价对象房地状况!C3</f>
        <v>估价对象周边多为民宅，无规模性小区，居住社区成熟度一般</v>
      </c>
      <c r="D15" s="380">
        <v>100</v>
      </c>
      <c r="E15" s="383" t="str">
        <f>'比较法-住宅-三居90)'!E15</f>
        <v>周边2公里内有福运佳园、月亮湾晓镇等，居住小区规模较大，入住率较好，综合评价居住区成熟度较好。</v>
      </c>
      <c r="F15" s="380">
        <f>SUMIF(81:81,E16,82:82)-SUMIF(81:81,C16,82:82)+100</f>
        <v>103</v>
      </c>
      <c r="G15" s="381" t="str">
        <f>'比较法-住宅-三居90)'!G15</f>
        <v>周边2公里内有芳草园小区、环湖小镇等，居住小区规模较大，入住率较好，综合评价居住区成熟度较好。</v>
      </c>
      <c r="H15" s="380">
        <f>SUMIF(81:81,G16,82:82)-SUMIF(81:81,C16,82:82)+100</f>
        <v>103</v>
      </c>
      <c r="I15" s="381" t="str">
        <f>'比较法-住宅-三居90)'!I15</f>
        <v>周边2公里内有环湖小镇等，居住小区规模较大，入住率较好，综合评价居住区成熟度较好。</v>
      </c>
      <c r="J15" s="380">
        <f>SUMIF(81:81,I16,82:82)-SUMIF(81:81,C16,82:82)+100</f>
        <v>103</v>
      </c>
      <c r="K15" s="384">
        <f>'比较法-住宅-一居'!K15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
        <v>3439</v>
      </c>
      <c r="F16" s="387"/>
      <c r="G16" s="1752" t="s">
        <v>3439</v>
      </c>
      <c r="H16" s="389"/>
      <c r="I16" s="1752" t="s">
        <v>3439</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27">
      <c r="A17" s="367"/>
      <c r="B17" s="3213" t="s">
        <v>3965</v>
      </c>
      <c r="C17" s="3214" t="s">
        <v>3975</v>
      </c>
      <c r="D17" s="374">
        <v>100</v>
      </c>
      <c r="E17" s="3240" t="str">
        <f>'比较法-住宅-三居90)'!E17</f>
        <v>＜0.5km有次干道</v>
      </c>
      <c r="F17" s="374">
        <v>100</v>
      </c>
      <c r="G17" s="3240" t="str">
        <f>'比较法-住宅-三居90)'!G17</f>
        <v>[0.5,1)km有主干道</v>
      </c>
      <c r="H17" s="374">
        <v>101</v>
      </c>
      <c r="I17" s="3240" t="str">
        <f>'比较法-住宅-三居90)'!I17</f>
        <v>＜0.5km有次干道</v>
      </c>
      <c r="J17" s="374">
        <v>100</v>
      </c>
      <c r="K17" s="365">
        <f>'比较法-住宅-一居'!K17</f>
        <v>1</v>
      </c>
      <c r="L17" s="2492"/>
      <c r="M17" s="2487"/>
      <c r="N17" s="2487"/>
      <c r="O17" s="2487"/>
      <c r="P17" s="3493"/>
      <c r="Q17" s="1263" t="str">
        <f t="shared" ref="Q17:Q18" si="8">B17</f>
        <v>道路通达度</v>
      </c>
      <c r="R17" s="667" t="s">
        <v>14</v>
      </c>
      <c r="S17" s="668">
        <f t="shared" ref="S17:S18" si="9">F17</f>
        <v>100</v>
      </c>
      <c r="T17" s="667" t="s">
        <v>14</v>
      </c>
      <c r="U17" s="668">
        <f t="shared" ref="U17:U18" si="10">H17</f>
        <v>101</v>
      </c>
      <c r="V17" s="667" t="s">
        <v>14</v>
      </c>
      <c r="W17" s="668">
        <f t="shared" ref="W17:W18" si="11">J17</f>
        <v>100</v>
      </c>
      <c r="X17" s="1265"/>
      <c r="Y17" s="3495"/>
      <c r="Z17" s="1264" t="str">
        <f>Q17</f>
        <v>道路通达度</v>
      </c>
      <c r="AA17" s="1264">
        <f t="shared" ref="AA17:AA18" si="12">D17/F17</f>
        <v>1</v>
      </c>
      <c r="AB17" s="1264">
        <f t="shared" ref="AB17:AB18" si="13">D17/H17</f>
        <v>0.99009900990099009</v>
      </c>
      <c r="AC17" s="1264">
        <f t="shared" ref="AC17:AC18" si="14">D17/J17</f>
        <v>1</v>
      </c>
    </row>
    <row r="18" spans="1:29" ht="27">
      <c r="A18" s="367"/>
      <c r="B18" s="3213" t="s">
        <v>3966</v>
      </c>
      <c r="C18" s="3214" t="s">
        <v>3976</v>
      </c>
      <c r="D18" s="374">
        <v>100</v>
      </c>
      <c r="E18" s="3217" t="str">
        <f>'比较法-住宅-二居'!G18</f>
        <v>≥2km</v>
      </c>
      <c r="F18" s="374">
        <f>SUMIF(82:82,E18,83:83)-SUMIF(82:82,C18,83:83)+100</f>
        <v>100</v>
      </c>
      <c r="G18" s="3217" t="str">
        <f>'比较法-住宅-一居'!I18</f>
        <v>≥2km</v>
      </c>
      <c r="H18" s="374">
        <f>SUMIF(82:82,G18,83:83)-SUMIF(82:82,C18,83:83)+100</f>
        <v>100</v>
      </c>
      <c r="I18" s="3217" t="str">
        <f>'比较法-住宅-二居'!I18</f>
        <v>≥2km</v>
      </c>
      <c r="J18" s="374">
        <f>SUMIF(82:82,I18,83:83)-SUMIF(82:82,C18,83:83)+100</f>
        <v>100</v>
      </c>
      <c r="K18" s="365">
        <f>'比较法-住宅-一居'!K18</f>
        <v>2</v>
      </c>
      <c r="L18" s="2492"/>
      <c r="M18" s="2487"/>
      <c r="N18" s="2487"/>
      <c r="O18" s="2487"/>
      <c r="P18" s="3493"/>
      <c r="Q18" s="1263" t="str">
        <f t="shared" si="8"/>
        <v>距离轨道交通站点距离</v>
      </c>
      <c r="R18" s="667" t="s">
        <v>14</v>
      </c>
      <c r="S18" s="668">
        <f t="shared" si="9"/>
        <v>100</v>
      </c>
      <c r="T18" s="667" t="s">
        <v>14</v>
      </c>
      <c r="U18" s="668">
        <f t="shared" si="10"/>
        <v>100</v>
      </c>
      <c r="V18" s="667" t="s">
        <v>14</v>
      </c>
      <c r="W18" s="668">
        <f t="shared" si="11"/>
        <v>100</v>
      </c>
      <c r="X18" s="1265"/>
      <c r="Y18" s="3495"/>
      <c r="Z18" s="1264" t="str">
        <f>Q18</f>
        <v>距离轨道交通站点距离</v>
      </c>
      <c r="AA18" s="1264">
        <f t="shared" si="12"/>
        <v>1</v>
      </c>
      <c r="AB18" s="1264">
        <f t="shared" si="13"/>
        <v>1</v>
      </c>
      <c r="AC18" s="1264">
        <f t="shared" si="14"/>
        <v>1</v>
      </c>
    </row>
    <row r="19" spans="1:29" ht="54">
      <c r="A19" s="367"/>
      <c r="B19" s="3213" t="s">
        <v>3967</v>
      </c>
      <c r="C19" s="3214" t="s">
        <v>3975</v>
      </c>
      <c r="D19" s="389">
        <v>100</v>
      </c>
      <c r="E19" s="3240" t="str">
        <f>'比较法-住宅-二居'!G19</f>
        <v>周边500米内有T5路、T58路、T105路并设立站点</v>
      </c>
      <c r="F19" s="389">
        <v>100</v>
      </c>
      <c r="G19" s="3240" t="str">
        <f>'比较法-住宅-一居'!I19</f>
        <v>周边500米内有通805路、810路、T13路等公交线路途径并设立站点</v>
      </c>
      <c r="H19" s="394">
        <v>100</v>
      </c>
      <c r="I19" s="3240" t="str">
        <f>'比较法-住宅-二居'!I19</f>
        <v>周边500米内有通805路、810路、T13路等公交线路途径并设立站点</v>
      </c>
      <c r="J19" s="394">
        <f>SUMIF(83:83,I20,84:84)-SUMIF(83:83,C20,84:84)+100</f>
        <v>100</v>
      </c>
      <c r="K19" s="365">
        <f>'比较法-住宅-一居'!K19</f>
        <v>2</v>
      </c>
      <c r="L19" s="2492"/>
      <c r="M19" s="2487"/>
      <c r="N19" s="2487"/>
      <c r="O19" s="2487"/>
      <c r="P19" s="3493"/>
      <c r="Q19" s="1263" t="str">
        <f>B19</f>
        <v>距离公交站点距离</v>
      </c>
      <c r="R19" s="667" t="s">
        <v>14</v>
      </c>
      <c r="S19" s="668">
        <f>F19</f>
        <v>100</v>
      </c>
      <c r="T19" s="667" t="s">
        <v>14</v>
      </c>
      <c r="U19" s="668">
        <f>H19</f>
        <v>100</v>
      </c>
      <c r="V19" s="667" t="s">
        <v>14</v>
      </c>
      <c r="W19" s="668">
        <f>J19</f>
        <v>100</v>
      </c>
      <c r="X19" s="1265"/>
      <c r="Y19" s="3495"/>
      <c r="Z19" s="1264" t="str">
        <f>Q19</f>
        <v>距离公交站点距离</v>
      </c>
      <c r="AA19" s="1264">
        <f t="shared" si="3"/>
        <v>1</v>
      </c>
      <c r="AB19" s="1264">
        <f t="shared" si="4"/>
        <v>1</v>
      </c>
      <c r="AC19" s="1264">
        <f t="shared" si="5"/>
        <v>1</v>
      </c>
    </row>
    <row r="20" spans="1:29" ht="15" hidden="1">
      <c r="A20" s="367"/>
      <c r="B20" s="395"/>
      <c r="C20" s="1755" t="s">
        <v>3438</v>
      </c>
      <c r="D20" s="389"/>
      <c r="E20" s="3217" t="str">
        <f>'比较法-住宅-二居'!G20</f>
        <v>较好</v>
      </c>
      <c r="F20" s="389"/>
      <c r="G20" s="1755" t="s">
        <v>3439</v>
      </c>
      <c r="H20" s="387"/>
      <c r="I20" s="3217" t="str">
        <f>'比较法-住宅-一居'!I20</f>
        <v>一般</v>
      </c>
      <c r="J20" s="387"/>
      <c r="K20" s="365">
        <f>'比较法-住宅-一居'!K20</f>
        <v>0</v>
      </c>
      <c r="L20" s="2492"/>
      <c r="M20" s="2487"/>
      <c r="N20" s="2487"/>
      <c r="O20" s="2487"/>
      <c r="P20" s="3493"/>
      <c r="Q20" s="1263"/>
      <c r="R20" s="667"/>
      <c r="S20" s="668"/>
      <c r="T20" s="667"/>
      <c r="U20" s="668"/>
      <c r="V20" s="667"/>
      <c r="W20" s="668"/>
      <c r="X20" s="1265"/>
      <c r="Y20" s="3495"/>
      <c r="Z20" s="1264"/>
      <c r="AA20" s="1264">
        <v>1</v>
      </c>
      <c r="AB20" s="1264">
        <v>1</v>
      </c>
      <c r="AC20" s="1264">
        <v>1</v>
      </c>
    </row>
    <row r="21" spans="1:29" ht="213.75">
      <c r="A21" s="367"/>
      <c r="B21" s="390" t="s">
        <v>1258</v>
      </c>
      <c r="C21"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21" s="394">
        <v>100</v>
      </c>
      <c r="E21" s="398" t="str">
        <f>'比较法-住宅-三居90)'!E21</f>
        <v>所在区域周边3公里范围内有世纪华联超市、福廉美超市等商业场所；张家湾中心小学、上店小学等教育机构；贾各庄村卫生室、通州妇幼、通州运通中医医院等医疗机构；有中国建设银行、中国邮政银行、北京农商银行等金融网点，公共配套设施状况较好</v>
      </c>
      <c r="F21" s="394">
        <f>SUMIF(85:85,E22,86:86)-SUMIF(85:85,C22,86:86)+100</f>
        <v>105</v>
      </c>
      <c r="G21" s="396" t="str">
        <f>'比较法-住宅-三居90)'!G21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H21" s="389">
        <f>SUMIF(85:85,G22,86:86)-SUMIF(85:85,C22,86:86)+100</f>
        <v>105</v>
      </c>
      <c r="I21" s="396" t="str">
        <f>'比较法-住宅-三居90)'!I21</f>
        <v>所在区域周边3公里范围内有世纪华联超市、福廉美超市等商业场所；张家湾中心小学、上店小学等教育机构；梁各庄社区卫生服务站、通州妇幼、通州运通中医医院等医疗机构；有中国建设银行、中国邮政银行、北京农商银行等金融网点，公共配套设施状况较好</v>
      </c>
      <c r="J21" s="389">
        <f>SUMIF(85:85,I22,86:86)-SUMIF(85:85,C22,86:86)+100</f>
        <v>105</v>
      </c>
      <c r="K21" s="365">
        <f>'比较法-住宅-一居'!K21</f>
        <v>5</v>
      </c>
      <c r="L21" s="2492"/>
      <c r="M21" s="2487"/>
      <c r="N21" s="2487"/>
      <c r="O21" s="2487"/>
      <c r="P21" s="3493"/>
      <c r="Q21" s="1263" t="str">
        <f>B21</f>
        <v>公共配套设施</v>
      </c>
      <c r="R21" s="667" t="s">
        <v>14</v>
      </c>
      <c r="S21" s="668">
        <f>F21</f>
        <v>105</v>
      </c>
      <c r="T21" s="667" t="s">
        <v>14</v>
      </c>
      <c r="U21" s="668">
        <f>H21</f>
        <v>105</v>
      </c>
      <c r="V21" s="667" t="s">
        <v>14</v>
      </c>
      <c r="W21" s="668">
        <f>J21</f>
        <v>105</v>
      </c>
      <c r="X21" s="1265"/>
      <c r="Y21" s="3495"/>
      <c r="Z21" s="1264" t="str">
        <f>Q21</f>
        <v>公共配套设施</v>
      </c>
      <c r="AA21" s="1264">
        <f t="shared" si="3"/>
        <v>0.95238095238095233</v>
      </c>
      <c r="AB21" s="1264">
        <f t="shared" si="4"/>
        <v>0.95238095238095233</v>
      </c>
      <c r="AC21" s="1264">
        <f t="shared" si="5"/>
        <v>0.95238095238095233</v>
      </c>
    </row>
    <row r="22" spans="1:29" ht="15">
      <c r="A22" s="367"/>
      <c r="B22" s="395"/>
      <c r="C22" s="386" t="s">
        <v>3438</v>
      </c>
      <c r="D22" s="387"/>
      <c r="E22" s="1751" t="s">
        <v>3439</v>
      </c>
      <c r="F22" s="387"/>
      <c r="G22" s="1751" t="s">
        <v>3439</v>
      </c>
      <c r="H22" s="387"/>
      <c r="I22" s="1751" t="s">
        <v>3439</v>
      </c>
      <c r="J22" s="387"/>
      <c r="K22" s="1748">
        <f>'比较法-住宅-一居'!K22</f>
        <v>0</v>
      </c>
      <c r="L22" s="2492"/>
      <c r="M22" s="2487"/>
      <c r="N22" s="2487"/>
      <c r="O22" s="2487"/>
      <c r="P22" s="3493"/>
      <c r="Q22" s="1263"/>
      <c r="R22" s="667"/>
      <c r="S22" s="668"/>
      <c r="T22" s="667"/>
      <c r="U22" s="668"/>
      <c r="V22" s="667"/>
      <c r="W22" s="668"/>
      <c r="X22" s="1265"/>
      <c r="Y22" s="3495"/>
      <c r="Z22" s="1264"/>
      <c r="AA22" s="1264">
        <v>1</v>
      </c>
      <c r="AB22" s="1264">
        <v>1</v>
      </c>
      <c r="AC22" s="1264">
        <v>1</v>
      </c>
    </row>
    <row r="23" spans="1:29" ht="28.5" hidden="1">
      <c r="A23" s="367"/>
      <c r="B23" s="586" t="s">
        <v>1260</v>
      </c>
      <c r="C23" s="1754" t="str">
        <f>估价对象房地状况!C8</f>
        <v>估价对象所在区域基础设施水平</v>
      </c>
      <c r="D23" s="389">
        <v>100</v>
      </c>
      <c r="E23" s="398"/>
      <c r="F23" s="394">
        <f>SUMIF(87:87,E24,88:88)-SUMIF(87:87,C24,88:88)+100</f>
        <v>100</v>
      </c>
      <c r="G23" s="396"/>
      <c r="H23" s="389">
        <f>SUMIF(87:87,G24,88:88)-SUMIF(87:87,C24,88:88)+100</f>
        <v>100</v>
      </c>
      <c r="I23" s="396"/>
      <c r="J23" s="389">
        <f>SUMIF(87:87,I24,88:88)-SUMIF(87:87,C24,88:88)+100</f>
        <v>100</v>
      </c>
      <c r="K23" s="365">
        <f>'比较法-住宅-一居'!K23</f>
        <v>2</v>
      </c>
      <c r="L23" s="2492"/>
      <c r="M23" s="2487"/>
      <c r="N23" s="2487"/>
      <c r="O23" s="2487"/>
      <c r="P23" s="3493"/>
      <c r="Q23" s="1263" t="str">
        <f>B23</f>
        <v>基础设施水平</v>
      </c>
      <c r="R23" s="667" t="s">
        <v>14</v>
      </c>
      <c r="S23" s="668">
        <f>F23</f>
        <v>100</v>
      </c>
      <c r="T23" s="667" t="s">
        <v>14</v>
      </c>
      <c r="U23" s="668">
        <f>H23</f>
        <v>100</v>
      </c>
      <c r="V23" s="667" t="s">
        <v>14</v>
      </c>
      <c r="W23" s="668">
        <f>J23</f>
        <v>100</v>
      </c>
      <c r="X23" s="1265"/>
      <c r="Y23" s="3495"/>
      <c r="Z23" s="1264" t="str">
        <f>Q23</f>
        <v>基础设施水平</v>
      </c>
      <c r="AA23" s="1264">
        <f t="shared" ref="AA23" si="15">D23/F23</f>
        <v>1</v>
      </c>
      <c r="AB23" s="1264">
        <f t="shared" ref="AB23" si="16">D23/H23</f>
        <v>1</v>
      </c>
      <c r="AC23" s="1264">
        <f t="shared" ref="AC23" si="17">D23/J23</f>
        <v>1</v>
      </c>
    </row>
    <row r="24" spans="1:29" ht="15" hidden="1">
      <c r="A24" s="367"/>
      <c r="B24" s="586"/>
      <c r="C24" s="1755" t="s">
        <v>3440</v>
      </c>
      <c r="D24" s="387"/>
      <c r="E24" s="1755" t="s">
        <v>3440</v>
      </c>
      <c r="F24" s="387"/>
      <c r="G24" s="1755" t="s">
        <v>3440</v>
      </c>
      <c r="H24" s="387"/>
      <c r="I24" s="1755" t="s">
        <v>3440</v>
      </c>
      <c r="J24" s="387"/>
      <c r="K24" s="1748">
        <f>'比较法-住宅-一居'!K24</f>
        <v>0</v>
      </c>
      <c r="L24" s="2492"/>
      <c r="M24" s="2487"/>
      <c r="N24" s="2487"/>
      <c r="O24" s="2487"/>
      <c r="P24" s="3493"/>
      <c r="Q24" s="1263"/>
      <c r="R24" s="667"/>
      <c r="S24" s="668"/>
      <c r="T24" s="667"/>
      <c r="U24" s="668"/>
      <c r="V24" s="667"/>
      <c r="W24" s="668"/>
      <c r="X24" s="1265"/>
      <c r="Y24" s="3495"/>
      <c r="Z24" s="1264"/>
      <c r="AA24" s="1264">
        <v>1</v>
      </c>
      <c r="AB24" s="1264">
        <v>1</v>
      </c>
      <c r="AC24" s="1264">
        <v>1</v>
      </c>
    </row>
    <row r="25" spans="1:29" ht="15" hidden="1">
      <c r="A25" s="367"/>
      <c r="B25" s="3213" t="s">
        <v>3968</v>
      </c>
      <c r="C25" s="1754" t="s">
        <v>3974</v>
      </c>
      <c r="D25" s="389">
        <v>100</v>
      </c>
      <c r="E25" s="398" t="str">
        <f>'比较法-住宅-二居'!G25</f>
        <v>5km内没有污染源</v>
      </c>
      <c r="F25" s="389">
        <f>SUMIF(89:89,E27,90:90)-SUMIF(89:89,C27,90:90)+100</f>
        <v>100</v>
      </c>
      <c r="G25" s="398" t="str">
        <f>'比较法-住宅-一居'!I25</f>
        <v>5km内没有污染源</v>
      </c>
      <c r="H25" s="389">
        <v>100</v>
      </c>
      <c r="I25" s="398" t="str">
        <f>'比较法-住宅-二居'!I25</f>
        <v>5km内没有污染源</v>
      </c>
      <c r="J25" s="389">
        <v>100</v>
      </c>
      <c r="K25" s="365">
        <f>'比较法-住宅-一居'!K25</f>
        <v>2</v>
      </c>
      <c r="L25" s="2492"/>
      <c r="M25" s="2487"/>
      <c r="N25" s="2487"/>
      <c r="O25" s="2487"/>
      <c r="P25" s="3493"/>
      <c r="Q25" s="1263" t="str">
        <f>B25</f>
        <v>环境质量优劣度</v>
      </c>
      <c r="R25" s="667" t="s">
        <v>14</v>
      </c>
      <c r="S25" s="668">
        <f>F25</f>
        <v>100</v>
      </c>
      <c r="T25" s="667" t="s">
        <v>14</v>
      </c>
      <c r="U25" s="668">
        <f>H25</f>
        <v>100</v>
      </c>
      <c r="V25" s="667" t="s">
        <v>14</v>
      </c>
      <c r="W25" s="668">
        <f>J25</f>
        <v>100</v>
      </c>
      <c r="X25" s="1265"/>
      <c r="Y25" s="3495"/>
      <c r="Z25" s="1264" t="str">
        <f>Q25</f>
        <v>环境质量优劣度</v>
      </c>
      <c r="AA25" s="1264">
        <f>D25/F25</f>
        <v>1</v>
      </c>
      <c r="AB25" s="1264">
        <f>D25/H25</f>
        <v>1</v>
      </c>
      <c r="AC25" s="1264">
        <f>D25/J25</f>
        <v>1</v>
      </c>
    </row>
    <row r="26" spans="1:29" ht="85.5">
      <c r="A26" s="367"/>
      <c r="B26" s="3212" t="s">
        <v>3969</v>
      </c>
      <c r="C26" s="1754" t="s">
        <v>3972</v>
      </c>
      <c r="D26" s="374">
        <v>100</v>
      </c>
      <c r="E26" s="3222" t="str">
        <f>'比较法-住宅-二居'!G26</f>
        <v>周边有双拥文化公园等自然景观，自然与人文环境一般。周边5km内无污染源。</v>
      </c>
      <c r="F26" s="374">
        <v>100</v>
      </c>
      <c r="G26" s="3222" t="str">
        <f>'比较法-住宅-一居'!I26</f>
        <v>周边有北运河、通州大运河森林公园等自然景观，自然与人文环境较好。周边5km内无污染源。</v>
      </c>
      <c r="H26" s="374">
        <v>101</v>
      </c>
      <c r="I26" s="3222" t="str">
        <f>'比较法-住宅-二居'!I26</f>
        <v>周边有双拥文化公园等自然景观，自然与人文环境一般。周边5km内无污染源。</v>
      </c>
      <c r="J26" s="374">
        <v>100</v>
      </c>
      <c r="K26" s="365">
        <f>'比较法-住宅-一居'!K26</f>
        <v>1</v>
      </c>
      <c r="L26" s="2492"/>
      <c r="M26" s="2487"/>
      <c r="N26" s="2487"/>
      <c r="O26" s="2487"/>
      <c r="P26" s="3493"/>
      <c r="Q26" s="1263" t="str">
        <f t="shared" ref="Q26" si="18">B26</f>
        <v>自然及人文环境</v>
      </c>
      <c r="R26" s="667" t="s">
        <v>14</v>
      </c>
      <c r="S26" s="668">
        <f t="shared" ref="S26" si="19">F26</f>
        <v>100</v>
      </c>
      <c r="T26" s="667" t="s">
        <v>14</v>
      </c>
      <c r="U26" s="668">
        <f t="shared" ref="U26" si="20">H26</f>
        <v>101</v>
      </c>
      <c r="V26" s="667" t="s">
        <v>14</v>
      </c>
      <c r="W26" s="668">
        <f t="shared" ref="W26" si="21">J26</f>
        <v>100</v>
      </c>
      <c r="X26" s="1265"/>
      <c r="Y26" s="3495"/>
      <c r="Z26" s="1264" t="str">
        <f>Q26</f>
        <v>自然及人文环境</v>
      </c>
      <c r="AA26" s="1264">
        <f t="shared" ref="AA26" si="22">D26/F26</f>
        <v>1</v>
      </c>
      <c r="AB26" s="1264">
        <f t="shared" ref="AB26" si="23">D26/H26</f>
        <v>0.99009900990099009</v>
      </c>
      <c r="AC26" s="1264">
        <f t="shared" ref="AC26" si="24">D26/J26</f>
        <v>1</v>
      </c>
    </row>
    <row r="27" spans="1:29" ht="15" hidden="1">
      <c r="A27" s="367"/>
      <c r="B27" s="395"/>
      <c r="C27" s="1754" t="s">
        <v>3438</v>
      </c>
      <c r="D27" s="387"/>
      <c r="E27" s="398" t="str">
        <f>'比较法-住宅-二居'!G27</f>
        <v>一般</v>
      </c>
      <c r="F27" s="387"/>
      <c r="G27" s="398" t="str">
        <f>'比较法-住宅-一居'!I27</f>
        <v>较好</v>
      </c>
      <c r="H27" s="387"/>
      <c r="I27" s="398" t="str">
        <f>'比较法-住宅-二居'!I27</f>
        <v>较好</v>
      </c>
      <c r="J27" s="387"/>
      <c r="K27" s="365">
        <f>'比较法-住宅-一居'!K27</f>
        <v>0</v>
      </c>
      <c r="L27" s="2492"/>
      <c r="M27" s="2487"/>
      <c r="N27" s="2487"/>
      <c r="O27" s="2487"/>
      <c r="P27" s="3493"/>
      <c r="Q27" s="1263"/>
      <c r="R27" s="667"/>
      <c r="S27" s="668"/>
      <c r="T27" s="667"/>
      <c r="U27" s="668"/>
      <c r="V27" s="667"/>
      <c r="W27" s="668"/>
      <c r="X27" s="1265"/>
      <c r="Y27" s="3495"/>
      <c r="Z27" s="1264"/>
      <c r="AA27" s="1264">
        <v>1</v>
      </c>
      <c r="AB27" s="1264">
        <v>1</v>
      </c>
      <c r="AC27" s="1264">
        <v>1</v>
      </c>
    </row>
    <row r="28" spans="1:29" ht="42.75" hidden="1">
      <c r="A28" s="367"/>
      <c r="B28" s="3212" t="s">
        <v>3970</v>
      </c>
      <c r="C28" s="1754" t="s">
        <v>3971</v>
      </c>
      <c r="D28" s="374">
        <v>100</v>
      </c>
      <c r="E28" s="398" t="str">
        <f>'比较法-住宅-二居'!G28</f>
        <v>小区道路整洁、绿化率高、有景观设计、人车分流</v>
      </c>
      <c r="F28" s="374">
        <f>SUMIF(90:90,E28,91:91)-SUMIF(90:90,C28,91:91)+100</f>
        <v>100</v>
      </c>
      <c r="G28" s="398" t="str">
        <f>'比较法-住宅-一居'!I28</f>
        <v>小区道路整洁、绿化率高、有景观设计、人车分流</v>
      </c>
      <c r="H28" s="374">
        <f>SUMIF(90:90,G28,91:91)-SUMIF(90:90,C28,91:91)+100</f>
        <v>100</v>
      </c>
      <c r="I28" s="398" t="str">
        <f>'比较法-住宅-二居'!I28</f>
        <v>小区道路整洁、绿化率高、有景观设计、人车分流</v>
      </c>
      <c r="J28" s="374">
        <f>SUMIF(90:90,I28,91:91)-SUMIF(90:90,C28,91:91)+100</f>
        <v>100</v>
      </c>
      <c r="K28" s="365">
        <f>'比较法-住宅-一居'!K28</f>
        <v>2</v>
      </c>
      <c r="L28" s="2492"/>
      <c r="M28" s="2487"/>
      <c r="N28" s="2487"/>
      <c r="O28" s="2487"/>
      <c r="P28" s="3493"/>
      <c r="Q28" s="1263" t="str">
        <f t="shared" ref="Q28:Q51" si="25">B28</f>
        <v>小区环境</v>
      </c>
      <c r="R28" s="667" t="s">
        <v>14</v>
      </c>
      <c r="S28" s="668">
        <f t="shared" ref="S28:S51" si="26">F28</f>
        <v>100</v>
      </c>
      <c r="T28" s="667" t="s">
        <v>14</v>
      </c>
      <c r="U28" s="668">
        <f t="shared" ref="U28:U51" si="27">H28</f>
        <v>100</v>
      </c>
      <c r="V28" s="667" t="s">
        <v>14</v>
      </c>
      <c r="W28" s="668">
        <f t="shared" ref="W28:W51" si="28">J28</f>
        <v>100</v>
      </c>
      <c r="X28" s="1265"/>
      <c r="Y28" s="3495"/>
      <c r="Z28" s="1264" t="str">
        <f>Q28</f>
        <v>小区环境</v>
      </c>
      <c r="AA28" s="1264">
        <f t="shared" ref="AA28:AA51" si="29">D28/F28</f>
        <v>1</v>
      </c>
      <c r="AB28" s="1264">
        <f t="shared" ref="AB28:AB51" si="30">D28/H28</f>
        <v>1</v>
      </c>
      <c r="AC28" s="1264">
        <f t="shared" ref="AC28:AC51" si="31">D28/J28</f>
        <v>1</v>
      </c>
    </row>
    <row r="29" spans="1:29" ht="15.75" customHeight="1">
      <c r="A29" s="367"/>
      <c r="B29" s="3212" t="s">
        <v>3964</v>
      </c>
      <c r="C29" s="399"/>
      <c r="D29" s="374">
        <v>100</v>
      </c>
      <c r="E29" s="1760"/>
      <c r="F29" s="374">
        <f>SUMIF(91:91,E29,92:92)-SUMIF(91:91,C29,92:92)+100</f>
        <v>100</v>
      </c>
      <c r="G29" s="1761"/>
      <c r="H29" s="374">
        <f>SUMIF(91:91,G29,92:92)-SUMIF(91:91,C29,92:92)+100</f>
        <v>100</v>
      </c>
      <c r="I29" s="1761"/>
      <c r="J29" s="374">
        <f>SUMIF(91:91,I29,92:92)-SUMIF(91:91,C29,92:92)+100</f>
        <v>100</v>
      </c>
      <c r="K29" s="1748"/>
      <c r="L29" s="2492"/>
      <c r="M29" s="2487"/>
      <c r="N29" s="2487"/>
      <c r="O29" s="2487"/>
      <c r="P29" s="3493"/>
      <c r="Q29" s="1263" t="str">
        <f t="shared" si="25"/>
        <v>楼层</v>
      </c>
      <c r="R29" s="667" t="s">
        <v>14</v>
      </c>
      <c r="S29" s="668">
        <f t="shared" si="26"/>
        <v>100</v>
      </c>
      <c r="T29" s="667" t="s">
        <v>14</v>
      </c>
      <c r="U29" s="668">
        <f t="shared" si="27"/>
        <v>100</v>
      </c>
      <c r="V29" s="667" t="s">
        <v>14</v>
      </c>
      <c r="W29" s="668">
        <f t="shared" si="28"/>
        <v>100</v>
      </c>
      <c r="X29" s="1265"/>
      <c r="Y29" s="3495"/>
      <c r="Z29" s="1264" t="str">
        <f>Q29</f>
        <v>楼层</v>
      </c>
      <c r="AA29" s="1264">
        <f t="shared" si="29"/>
        <v>1</v>
      </c>
      <c r="AB29" s="1264">
        <f t="shared" si="30"/>
        <v>1</v>
      </c>
      <c r="AC29" s="1264">
        <f t="shared" si="31"/>
        <v>1</v>
      </c>
    </row>
    <row r="30" spans="1:29" ht="15.75" thickBot="1">
      <c r="A30" s="367"/>
      <c r="B30" s="364" t="s">
        <v>1693</v>
      </c>
      <c r="C30" s="399"/>
      <c r="D30" s="374">
        <v>100</v>
      </c>
      <c r="E30" s="1760"/>
      <c r="F30" s="374">
        <f>SUMIF(93:93,E30,94:94)-SUMIF(93:93,C30,94:94)+100</f>
        <v>100</v>
      </c>
      <c r="G30" s="1761"/>
      <c r="H30" s="374">
        <f>SUMIF(93:93,G30,94:94)-SUMIF(93:93,C30,94:94)+100</f>
        <v>100</v>
      </c>
      <c r="I30" s="1761"/>
      <c r="J30" s="374">
        <f>SUMIF(93:93,I30,94:94)-SUMIF(93:93,C30,94:94)+100</f>
        <v>100</v>
      </c>
      <c r="K30" s="1748"/>
      <c r="L30" s="2492"/>
      <c r="M30" s="2487"/>
      <c r="N30" s="2487"/>
      <c r="O30" s="2487"/>
      <c r="P30" s="3493"/>
      <c r="Q30" s="1263" t="str">
        <f t="shared" si="25"/>
        <v>朝向</v>
      </c>
      <c r="R30" s="667" t="s">
        <v>14</v>
      </c>
      <c r="S30" s="668">
        <f t="shared" si="26"/>
        <v>100</v>
      </c>
      <c r="T30" s="667" t="s">
        <v>14</v>
      </c>
      <c r="U30" s="668">
        <f t="shared" si="27"/>
        <v>100</v>
      </c>
      <c r="V30" s="667" t="s">
        <v>14</v>
      </c>
      <c r="W30" s="668">
        <f t="shared" si="28"/>
        <v>100</v>
      </c>
      <c r="X30" s="1265"/>
      <c r="Y30" s="3495"/>
      <c r="Z30" s="1264" t="str">
        <f>Q30</f>
        <v>朝向</v>
      </c>
      <c r="AA30" s="1264">
        <f t="shared" si="29"/>
        <v>1</v>
      </c>
      <c r="AB30" s="1264">
        <f t="shared" si="30"/>
        <v>1</v>
      </c>
      <c r="AC30" s="1264">
        <f t="shared" si="31"/>
        <v>1</v>
      </c>
    </row>
    <row r="31" spans="1:29" s="102" customFormat="1" ht="15.75" hidden="1" thickBot="1">
      <c r="A31" s="370"/>
      <c r="B31" s="1066">
        <v>111</v>
      </c>
      <c r="C31" s="371"/>
      <c r="D31" s="401">
        <v>100</v>
      </c>
      <c r="E31" s="403"/>
      <c r="F31" s="401">
        <f>SUMIF(95:95,E31,96:96)-SUMIF(95:95,C31,96:96)+100</f>
        <v>100</v>
      </c>
      <c r="G31" s="402"/>
      <c r="H31" s="401">
        <f>SUMIF(95:95,G31,96:96)-SUMIF(95:95,C31,96:96)+100</f>
        <v>100</v>
      </c>
      <c r="I31" s="402"/>
      <c r="J31" s="401">
        <f>SUMIF(95:95,I31,96:96)-SUMIF(95:95,C31,96:96)+100</f>
        <v>100</v>
      </c>
      <c r="K31" s="1748"/>
      <c r="L31" s="2488"/>
      <c r="M31" s="2439"/>
      <c r="N31" s="2439"/>
      <c r="O31" s="2439"/>
      <c r="P31" s="3493"/>
      <c r="Q31" s="530">
        <f t="shared" si="25"/>
        <v>111</v>
      </c>
      <c r="R31" s="664" t="s">
        <v>14</v>
      </c>
      <c r="S31" s="665">
        <f t="shared" si="26"/>
        <v>100</v>
      </c>
      <c r="T31" s="664" t="s">
        <v>14</v>
      </c>
      <c r="U31" s="665">
        <f t="shared" si="27"/>
        <v>100</v>
      </c>
      <c r="V31" s="664" t="s">
        <v>14</v>
      </c>
      <c r="W31" s="665">
        <f t="shared" si="28"/>
        <v>100</v>
      </c>
      <c r="X31" s="666"/>
      <c r="Y31" s="3495"/>
      <c r="Z31" s="50">
        <f>Q31</f>
        <v>111</v>
      </c>
      <c r="AA31" s="1264">
        <f t="shared" si="29"/>
        <v>1</v>
      </c>
      <c r="AB31" s="1264">
        <f t="shared" si="30"/>
        <v>1</v>
      </c>
      <c r="AC31" s="1264">
        <f t="shared" si="31"/>
        <v>1</v>
      </c>
    </row>
    <row r="32" spans="1:29" ht="15.75" hidden="1" thickBot="1">
      <c r="A32" s="367"/>
      <c r="B32" s="1066">
        <v>111</v>
      </c>
      <c r="C32" s="373"/>
      <c r="D32" s="374">
        <v>100</v>
      </c>
      <c r="E32" s="373"/>
      <c r="F32" s="374">
        <f>SUMIF(97:97,E32,98:98)-SUMIF(97:97,C32,98:98)+100</f>
        <v>100</v>
      </c>
      <c r="G32" s="1762"/>
      <c r="H32" s="374">
        <f>SUMIF(97:97,G32,98:98)-SUMIF(97:97,C32,98:98)+100</f>
        <v>100</v>
      </c>
      <c r="I32" s="373"/>
      <c r="J32" s="374">
        <f>SUMIF(97:97,I32,98:98)-SUMIF(97:97,C32,98:98)+100</f>
        <v>100</v>
      </c>
      <c r="K32" s="1748"/>
      <c r="L32" s="2492"/>
      <c r="M32" s="2487"/>
      <c r="N32" s="2487"/>
      <c r="O32" s="2487"/>
      <c r="P32" s="3493"/>
      <c r="Q32" s="1263">
        <f t="shared" si="25"/>
        <v>111</v>
      </c>
      <c r="R32" s="667" t="s">
        <v>14</v>
      </c>
      <c r="S32" s="668">
        <f t="shared" si="26"/>
        <v>100</v>
      </c>
      <c r="T32" s="667" t="s">
        <v>14</v>
      </c>
      <c r="U32" s="668">
        <f t="shared" si="27"/>
        <v>100</v>
      </c>
      <c r="V32" s="667" t="s">
        <v>14</v>
      </c>
      <c r="W32" s="668">
        <f t="shared" si="28"/>
        <v>100</v>
      </c>
      <c r="X32" s="1265"/>
      <c r="Y32" s="3495"/>
      <c r="Z32" s="1264">
        <f t="shared" ref="Z32:Z51" si="32">Q32</f>
        <v>111</v>
      </c>
      <c r="AA32" s="1264">
        <f t="shared" si="29"/>
        <v>1</v>
      </c>
      <c r="AB32" s="1264">
        <f t="shared" si="30"/>
        <v>1</v>
      </c>
      <c r="AC32" s="1264">
        <f t="shared" si="31"/>
        <v>1</v>
      </c>
    </row>
    <row r="33" spans="1:29" ht="15.75" hidden="1" thickBot="1">
      <c r="A33" s="367"/>
      <c r="B33" s="1066">
        <v>111</v>
      </c>
      <c r="C33" s="373"/>
      <c r="D33" s="374">
        <v>100</v>
      </c>
      <c r="E33" s="373"/>
      <c r="F33" s="374">
        <f>SUMIF(99:99,E33,100:100)-SUMIF(99:99,C33,100:100)+100</f>
        <v>100</v>
      </c>
      <c r="G33" s="1762"/>
      <c r="H33" s="374">
        <f>SUMIF(99:99,G33,100:100)-SUMIF(99:99,C33,100:100)+100</f>
        <v>100</v>
      </c>
      <c r="I33" s="373"/>
      <c r="J33" s="374">
        <f>SUMIF(99:99,I33,100:100)-SUMIF(99:99,C33,100:100)+100</f>
        <v>100</v>
      </c>
      <c r="K33" s="1748"/>
      <c r="L33" s="2492"/>
      <c r="M33" s="2487"/>
      <c r="N33" s="2487"/>
      <c r="O33" s="2487"/>
      <c r="P33" s="3493"/>
      <c r="Q33" s="1263">
        <f t="shared" si="25"/>
        <v>111</v>
      </c>
      <c r="R33" s="667" t="s">
        <v>14</v>
      </c>
      <c r="S33" s="668">
        <f t="shared" si="26"/>
        <v>100</v>
      </c>
      <c r="T33" s="667" t="s">
        <v>14</v>
      </c>
      <c r="U33" s="668">
        <f t="shared" si="27"/>
        <v>100</v>
      </c>
      <c r="V33" s="667" t="s">
        <v>14</v>
      </c>
      <c r="W33" s="668">
        <f t="shared" si="28"/>
        <v>100</v>
      </c>
      <c r="X33" s="1265"/>
      <c r="Y33" s="3495"/>
      <c r="Z33" s="1264">
        <f t="shared" si="32"/>
        <v>111</v>
      </c>
      <c r="AA33" s="1264">
        <f t="shared" si="29"/>
        <v>1</v>
      </c>
      <c r="AB33" s="1264">
        <f t="shared" si="30"/>
        <v>1</v>
      </c>
      <c r="AC33" s="1264">
        <f t="shared" si="31"/>
        <v>1</v>
      </c>
    </row>
    <row r="34" spans="1:29" ht="15.75" hidden="1" thickBot="1">
      <c r="A34" s="367"/>
      <c r="B34" s="1066">
        <v>111</v>
      </c>
      <c r="C34" s="373"/>
      <c r="D34" s="374">
        <v>100</v>
      </c>
      <c r="E34" s="373"/>
      <c r="F34" s="374">
        <f>SUMIF(101:101,E34,102:102)-SUMIF(101:101,C34,102:102)+100</f>
        <v>100</v>
      </c>
      <c r="G34" s="1762"/>
      <c r="H34" s="374">
        <f>SUMIF(101:101,G34,102:102)-SUMIF(101:101,C34,102:102)+100</f>
        <v>100</v>
      </c>
      <c r="I34" s="373"/>
      <c r="J34" s="374">
        <f>SUMIF(101:101,I34,102:102)-SUMIF(101:101,C34,102:102)+100</f>
        <v>100</v>
      </c>
      <c r="K34" s="1748"/>
      <c r="L34" s="2492"/>
      <c r="M34" s="2487"/>
      <c r="N34" s="2487"/>
      <c r="O34" s="2487"/>
      <c r="P34" s="3493"/>
      <c r="Q34" s="1263">
        <f t="shared" si="25"/>
        <v>111</v>
      </c>
      <c r="R34" s="667" t="s">
        <v>14</v>
      </c>
      <c r="S34" s="668">
        <f t="shared" si="26"/>
        <v>100</v>
      </c>
      <c r="T34" s="667" t="s">
        <v>14</v>
      </c>
      <c r="U34" s="668">
        <f t="shared" si="27"/>
        <v>100</v>
      </c>
      <c r="V34" s="667" t="s">
        <v>14</v>
      </c>
      <c r="W34" s="668">
        <f t="shared" si="28"/>
        <v>100</v>
      </c>
      <c r="X34" s="1265"/>
      <c r="Y34" s="3495"/>
      <c r="Z34" s="1264">
        <f t="shared" si="32"/>
        <v>111</v>
      </c>
      <c r="AA34" s="1264">
        <f t="shared" si="29"/>
        <v>1</v>
      </c>
      <c r="AB34" s="1264">
        <f t="shared" si="30"/>
        <v>1</v>
      </c>
      <c r="AC34" s="1264">
        <f t="shared" si="31"/>
        <v>1</v>
      </c>
    </row>
    <row r="35" spans="1:29" ht="15.75" hidden="1" thickBot="1">
      <c r="A35" s="375"/>
      <c r="B35" s="1066">
        <v>111</v>
      </c>
      <c r="C35" s="376"/>
      <c r="D35" s="377">
        <v>100</v>
      </c>
      <c r="E35" s="376"/>
      <c r="F35" s="377">
        <f>SUMIF(103:103,E35,104:104)-SUMIF(103:103,C35,104:104)+100</f>
        <v>100</v>
      </c>
      <c r="G35" s="1763"/>
      <c r="H35" s="377">
        <f>SUMIF(103:103,G35,104:104)-SUMIF(103:103,C35,104:104)+100</f>
        <v>100</v>
      </c>
      <c r="I35" s="376"/>
      <c r="J35" s="377">
        <f>SUMIF(103:103,I35,104:104)-SUMIF(103:103,C35,104:104)+100</f>
        <v>100</v>
      </c>
      <c r="K35" s="1748"/>
      <c r="L35" s="2492"/>
      <c r="M35" s="2487"/>
      <c r="N35" s="2487"/>
      <c r="O35" s="2487"/>
      <c r="P35" s="3493"/>
      <c r="Q35" s="1263">
        <f t="shared" si="25"/>
        <v>111</v>
      </c>
      <c r="R35" s="667" t="s">
        <v>14</v>
      </c>
      <c r="S35" s="668">
        <f t="shared" si="26"/>
        <v>100</v>
      </c>
      <c r="T35" s="667" t="s">
        <v>14</v>
      </c>
      <c r="U35" s="668">
        <f t="shared" si="27"/>
        <v>100</v>
      </c>
      <c r="V35" s="667" t="s">
        <v>14</v>
      </c>
      <c r="W35" s="668">
        <f t="shared" si="28"/>
        <v>100</v>
      </c>
      <c r="X35" s="1265"/>
      <c r="Y35" s="3495"/>
      <c r="Z35" s="1264">
        <f t="shared" si="32"/>
        <v>111</v>
      </c>
      <c r="AA35" s="1264">
        <f t="shared" si="29"/>
        <v>1</v>
      </c>
      <c r="AB35" s="1264">
        <f t="shared" si="30"/>
        <v>1</v>
      </c>
      <c r="AC35" s="1264">
        <f t="shared" si="31"/>
        <v>1</v>
      </c>
    </row>
    <row r="36" spans="1:29" ht="15.75" hidden="1" thickBot="1">
      <c r="A36" s="379" t="s">
        <v>1694</v>
      </c>
      <c r="B36" s="60" t="s">
        <v>1695</v>
      </c>
      <c r="C36" s="1764" t="s">
        <v>3827</v>
      </c>
      <c r="D36" s="405">
        <v>100</v>
      </c>
      <c r="E36" s="1765" t="s">
        <v>3825</v>
      </c>
      <c r="F36" s="400">
        <f>SUMIF(105:105,E36,106:106)-SUMIF(105:105,C36,106:106)+100</f>
        <v>100</v>
      </c>
      <c r="G36" s="1764" t="s">
        <v>3825</v>
      </c>
      <c r="H36" s="405">
        <f>SUMIF(105:105,G36,106:106)-SUMIF(105:105,C36,106:106)+100</f>
        <v>100</v>
      </c>
      <c r="I36" s="1765" t="s">
        <v>3825</v>
      </c>
      <c r="J36" s="374">
        <f>SUMIF(105:105,I36,106:106)-SUMIF(105:105,C36,106:106)+100</f>
        <v>100</v>
      </c>
      <c r="K36" s="1748"/>
      <c r="L36" s="2492"/>
      <c r="M36" s="2487"/>
      <c r="N36" s="2487"/>
      <c r="O36" s="2487"/>
      <c r="P36" s="3496" t="s">
        <v>1696</v>
      </c>
      <c r="Q36" s="1263" t="str">
        <f t="shared" si="25"/>
        <v>建筑类型</v>
      </c>
      <c r="R36" s="667" t="s">
        <v>14</v>
      </c>
      <c r="S36" s="668">
        <f t="shared" si="26"/>
        <v>100</v>
      </c>
      <c r="T36" s="667" t="s">
        <v>14</v>
      </c>
      <c r="U36" s="668">
        <f t="shared" si="27"/>
        <v>100</v>
      </c>
      <c r="V36" s="667" t="s">
        <v>14</v>
      </c>
      <c r="W36" s="668">
        <f t="shared" si="28"/>
        <v>100</v>
      </c>
      <c r="X36" s="1265"/>
      <c r="Y36" s="3499" t="s">
        <v>1696</v>
      </c>
      <c r="Z36" s="1264" t="str">
        <f t="shared" si="32"/>
        <v>建筑类型</v>
      </c>
      <c r="AA36" s="1264">
        <f t="shared" si="29"/>
        <v>1</v>
      </c>
      <c r="AB36" s="1264">
        <f t="shared" si="30"/>
        <v>1</v>
      </c>
      <c r="AC36" s="1264">
        <f t="shared" si="31"/>
        <v>1</v>
      </c>
    </row>
    <row r="37" spans="1:29" s="408" customFormat="1" ht="15">
      <c r="A37" s="3502" t="s">
        <v>1694</v>
      </c>
      <c r="B37" s="3212" t="s">
        <v>3986</v>
      </c>
      <c r="C37" s="407">
        <f>'比较法-住宅 -120'!C33</f>
        <v>120</v>
      </c>
      <c r="D37" s="119">
        <v>100</v>
      </c>
      <c r="E37" s="369">
        <f>'比较法-住宅 -120'!E33</f>
        <v>157</v>
      </c>
      <c r="F37" s="364">
        <f>LOOKUP(E37,108:108,109:109)-LOOKUP(C37,108:108,109:109)+100</f>
        <v>100</v>
      </c>
      <c r="G37" s="368">
        <f>'比较法-住宅 -120'!G33</f>
        <v>122</v>
      </c>
      <c r="H37" s="119">
        <f>LOOKUP(G37,108:108,109:109)-LOOKUP(C37,108:108,109:109)+100</f>
        <v>100</v>
      </c>
      <c r="I37" s="369">
        <f>'比较法-住宅 -120'!I33</f>
        <v>125</v>
      </c>
      <c r="J37" s="119">
        <f>LOOKUP(I37,108:108,109:109)-LOOKUP(C37,108:108,109:109)+100</f>
        <v>100</v>
      </c>
      <c r="K37" s="1748"/>
      <c r="L37" s="2491"/>
      <c r="M37" s="2493"/>
      <c r="N37" s="2493"/>
      <c r="O37" s="2493"/>
      <c r="P37" s="3497"/>
      <c r="Q37" s="531" t="str">
        <f t="shared" si="25"/>
        <v>建筑面积</v>
      </c>
      <c r="R37" s="669" t="s">
        <v>14</v>
      </c>
      <c r="S37" s="670">
        <f t="shared" si="26"/>
        <v>100</v>
      </c>
      <c r="T37" s="669" t="s">
        <v>14</v>
      </c>
      <c r="U37" s="670">
        <f t="shared" si="27"/>
        <v>100</v>
      </c>
      <c r="V37" s="669" t="s">
        <v>14</v>
      </c>
      <c r="W37" s="670">
        <f t="shared" si="28"/>
        <v>100</v>
      </c>
      <c r="X37" s="671"/>
      <c r="Y37" s="3499"/>
      <c r="Z37" s="672" t="str">
        <f t="shared" si="32"/>
        <v>建筑面积</v>
      </c>
      <c r="AA37" s="1264">
        <f t="shared" si="29"/>
        <v>1</v>
      </c>
      <c r="AB37" s="1264">
        <f t="shared" si="30"/>
        <v>1</v>
      </c>
      <c r="AC37" s="1264">
        <f t="shared" si="31"/>
        <v>1</v>
      </c>
    </row>
    <row r="38" spans="1:29" ht="15" hidden="1">
      <c r="A38" s="3503"/>
      <c r="B38" s="364" t="s">
        <v>1698</v>
      </c>
      <c r="C38" s="399"/>
      <c r="D38" s="374">
        <v>100</v>
      </c>
      <c r="E38" s="1766"/>
      <c r="F38" s="400">
        <f>SUMIF(110:110,E38,111:111)-SUMIF(110:110,C38,111:111)+100</f>
        <v>100</v>
      </c>
      <c r="G38" s="399"/>
      <c r="H38" s="374">
        <f>SUMIF(110:110,G38,111:111)-SUMIF(110:110,C38,111:111)+100</f>
        <v>100</v>
      </c>
      <c r="I38" s="1766"/>
      <c r="J38" s="374">
        <f>SUMIF(110:110,I38,111:111)-SUMIF(110:110,C38,111:111)+100</f>
        <v>100</v>
      </c>
      <c r="K38" s="365">
        <f>'比较法-住宅-一居'!K38</f>
        <v>0</v>
      </c>
      <c r="L38" s="2492"/>
      <c r="M38" s="2487"/>
      <c r="N38" s="2487"/>
      <c r="O38" s="2487"/>
      <c r="P38" s="3497"/>
      <c r="Q38" s="1263" t="str">
        <f t="shared" si="25"/>
        <v>建筑结构</v>
      </c>
      <c r="R38" s="667" t="s">
        <v>14</v>
      </c>
      <c r="S38" s="668">
        <f t="shared" si="26"/>
        <v>100</v>
      </c>
      <c r="T38" s="667" t="s">
        <v>14</v>
      </c>
      <c r="U38" s="668">
        <f t="shared" si="27"/>
        <v>100</v>
      </c>
      <c r="V38" s="667" t="s">
        <v>14</v>
      </c>
      <c r="W38" s="668">
        <f t="shared" si="28"/>
        <v>100</v>
      </c>
      <c r="X38" s="1265"/>
      <c r="Y38" s="3499"/>
      <c r="Z38" s="1264" t="str">
        <f t="shared" si="32"/>
        <v>建筑结构</v>
      </c>
      <c r="AA38" s="1264">
        <f t="shared" si="29"/>
        <v>1</v>
      </c>
      <c r="AB38" s="1264">
        <f t="shared" si="30"/>
        <v>1</v>
      </c>
      <c r="AC38" s="1264">
        <f t="shared" si="31"/>
        <v>1</v>
      </c>
    </row>
    <row r="39" spans="1:29" ht="15" hidden="1">
      <c r="A39" s="3503"/>
      <c r="B39" s="364" t="s">
        <v>1699</v>
      </c>
      <c r="C39" s="1760"/>
      <c r="D39" s="374">
        <v>100</v>
      </c>
      <c r="E39" s="1761"/>
      <c r="F39" s="400">
        <f>SUMIF(112:112,E39,113:113)-SUMIF(112:112,C39,113:113)+100</f>
        <v>100</v>
      </c>
      <c r="G39" s="1760"/>
      <c r="H39" s="374">
        <f>SUMIF(112:112,G39,113:113)-SUMIF(112:112,C39,113:113)+100</f>
        <v>100</v>
      </c>
      <c r="I39" s="1761"/>
      <c r="J39" s="374">
        <f>SUMIF(112:112,I39,113:113)-SUMIF(112:112,C39,113:113)+100</f>
        <v>100</v>
      </c>
      <c r="K39" s="365">
        <f>'比较法-住宅-一居'!K39</f>
        <v>0</v>
      </c>
      <c r="L39" s="2492"/>
      <c r="M39" s="2487"/>
      <c r="N39" s="2487"/>
      <c r="O39" s="2487"/>
      <c r="P39" s="3497"/>
      <c r="Q39" s="1263" t="str">
        <f t="shared" si="25"/>
        <v>建筑品质</v>
      </c>
      <c r="R39" s="667" t="s">
        <v>14</v>
      </c>
      <c r="S39" s="668">
        <f t="shared" si="26"/>
        <v>100</v>
      </c>
      <c r="T39" s="667" t="s">
        <v>14</v>
      </c>
      <c r="U39" s="668">
        <f t="shared" si="27"/>
        <v>100</v>
      </c>
      <c r="V39" s="667" t="s">
        <v>14</v>
      </c>
      <c r="W39" s="668">
        <f t="shared" si="28"/>
        <v>100</v>
      </c>
      <c r="X39" s="1265"/>
      <c r="Y39" s="3499"/>
      <c r="Z39" s="1264" t="str">
        <f t="shared" si="32"/>
        <v>建筑品质</v>
      </c>
      <c r="AA39" s="1264">
        <f t="shared" si="29"/>
        <v>1</v>
      </c>
      <c r="AB39" s="1264">
        <f t="shared" si="30"/>
        <v>1</v>
      </c>
      <c r="AC39" s="1264">
        <f t="shared" si="31"/>
        <v>1</v>
      </c>
    </row>
    <row r="40" spans="1:29" ht="15">
      <c r="A40" s="3503"/>
      <c r="B40" s="3212" t="s">
        <v>3979</v>
      </c>
      <c r="C40" s="1760" t="s">
        <v>3805</v>
      </c>
      <c r="D40" s="374">
        <v>100</v>
      </c>
      <c r="E40" s="1760" t="s">
        <v>3805</v>
      </c>
      <c r="F40" s="400">
        <f>SUMIF(114:114,E40,115:115)-SUMIF(114:114,C40,115:115)+100</f>
        <v>100</v>
      </c>
      <c r="G40" s="1760" t="s">
        <v>3805</v>
      </c>
      <c r="H40" s="374">
        <f>SUMIF(114:114,G40,115:115)-SUMIF(114:114,C40,115:115)+100</f>
        <v>100</v>
      </c>
      <c r="I40" s="1760" t="s">
        <v>3805</v>
      </c>
      <c r="J40" s="374">
        <f>SUMIF(114:114,I40,115:115)-SUMIF(114:114,C40,115:115)+100</f>
        <v>100</v>
      </c>
      <c r="K40" s="365">
        <f>'比较法-住宅-一居'!K40</f>
        <v>1</v>
      </c>
      <c r="L40" s="2492"/>
      <c r="M40" s="2487"/>
      <c r="N40" s="2487"/>
      <c r="O40" s="2487"/>
      <c r="P40" s="3497"/>
      <c r="Q40" s="1263" t="str">
        <f t="shared" si="25"/>
        <v>公共部分装修档次</v>
      </c>
      <c r="R40" s="667" t="s">
        <v>14</v>
      </c>
      <c r="S40" s="668">
        <f t="shared" si="26"/>
        <v>100</v>
      </c>
      <c r="T40" s="667" t="s">
        <v>14</v>
      </c>
      <c r="U40" s="668">
        <f t="shared" si="27"/>
        <v>100</v>
      </c>
      <c r="V40" s="667" t="s">
        <v>14</v>
      </c>
      <c r="W40" s="668">
        <f t="shared" si="28"/>
        <v>100</v>
      </c>
      <c r="X40" s="1265"/>
      <c r="Y40" s="3499"/>
      <c r="Z40" s="1264" t="str">
        <f t="shared" si="32"/>
        <v>公共部分装修档次</v>
      </c>
      <c r="AA40" s="1264">
        <f t="shared" si="29"/>
        <v>1</v>
      </c>
      <c r="AB40" s="1264">
        <f t="shared" si="30"/>
        <v>1</v>
      </c>
      <c r="AC40" s="1264">
        <f t="shared" si="31"/>
        <v>1</v>
      </c>
    </row>
    <row r="41" spans="1:29" s="102" customFormat="1" ht="15">
      <c r="A41" s="3503"/>
      <c r="B41" s="3212" t="s">
        <v>3980</v>
      </c>
      <c r="C41" s="3218" t="s">
        <v>3981</v>
      </c>
      <c r="D41" s="119">
        <v>100</v>
      </c>
      <c r="E41" s="3218" t="str">
        <f>'比较法-住宅-二居'!G41</f>
        <v>较高</v>
      </c>
      <c r="F41" s="364">
        <v>99</v>
      </c>
      <c r="G41" s="3218" t="s">
        <v>3981</v>
      </c>
      <c r="H41" s="119">
        <v>100</v>
      </c>
      <c r="I41" s="3218" t="s">
        <v>3982</v>
      </c>
      <c r="J41" s="119">
        <v>99</v>
      </c>
      <c r="K41" s="365">
        <f>'比较法-住宅-一居'!K41</f>
        <v>1</v>
      </c>
      <c r="L41" s="2488"/>
      <c r="M41" s="2439"/>
      <c r="N41" s="2439"/>
      <c r="O41" s="2439"/>
      <c r="P41" s="3497"/>
      <c r="Q41" s="530" t="str">
        <f t="shared" si="25"/>
        <v>公共部分装修成新</v>
      </c>
      <c r="R41" s="664" t="s">
        <v>14</v>
      </c>
      <c r="S41" s="665">
        <f t="shared" si="26"/>
        <v>99</v>
      </c>
      <c r="T41" s="664" t="s">
        <v>14</v>
      </c>
      <c r="U41" s="665">
        <f t="shared" si="27"/>
        <v>100</v>
      </c>
      <c r="V41" s="664" t="s">
        <v>14</v>
      </c>
      <c r="W41" s="665">
        <f t="shared" si="28"/>
        <v>99</v>
      </c>
      <c r="X41" s="666"/>
      <c r="Y41" s="3499"/>
      <c r="Z41" s="50" t="str">
        <f t="shared" si="32"/>
        <v>公共部分装修成新</v>
      </c>
      <c r="AA41" s="50">
        <f t="shared" si="29"/>
        <v>1.0101010101010102</v>
      </c>
      <c r="AB41" s="50">
        <f t="shared" si="30"/>
        <v>1</v>
      </c>
      <c r="AC41" s="50">
        <f t="shared" si="31"/>
        <v>1.0101010101010102</v>
      </c>
    </row>
    <row r="42" spans="1:29" s="102" customFormat="1" ht="15">
      <c r="A42" s="3503"/>
      <c r="B42" s="364" t="s">
        <v>1701</v>
      </c>
      <c r="C42" s="411">
        <v>1</v>
      </c>
      <c r="D42" s="119">
        <v>100</v>
      </c>
      <c r="E42" s="411">
        <v>1</v>
      </c>
      <c r="F42" s="364">
        <f>LOOKUP(E42,117:117,118:118)-LOOKUP(C42,117:117,118:118)+100</f>
        <v>100</v>
      </c>
      <c r="G42" s="413">
        <v>1</v>
      </c>
      <c r="H42" s="119">
        <f>LOOKUP(G42,117:117,118:118)-LOOKUP(C42,117:117,118:118)+100</f>
        <v>100</v>
      </c>
      <c r="I42" s="412">
        <v>1</v>
      </c>
      <c r="J42" s="119">
        <f>LOOKUP(I42,117:117,118:118)-LOOKUP(C42,117:117,118:118)+100</f>
        <v>100</v>
      </c>
      <c r="K42" s="365">
        <f>'比较法-住宅-一居'!K42</f>
        <v>1</v>
      </c>
      <c r="L42" s="2488"/>
      <c r="M42" s="2439"/>
      <c r="N42" s="2439"/>
      <c r="O42" s="2439"/>
      <c r="P42" s="3497"/>
      <c r="Q42" s="530" t="str">
        <f t="shared" si="25"/>
        <v>成新度</v>
      </c>
      <c r="R42" s="664" t="s">
        <v>14</v>
      </c>
      <c r="S42" s="665">
        <f t="shared" si="26"/>
        <v>100</v>
      </c>
      <c r="T42" s="664" t="s">
        <v>14</v>
      </c>
      <c r="U42" s="665">
        <f t="shared" si="27"/>
        <v>100</v>
      </c>
      <c r="V42" s="664" t="s">
        <v>14</v>
      </c>
      <c r="W42" s="665">
        <f t="shared" si="28"/>
        <v>100</v>
      </c>
      <c r="X42" s="666"/>
      <c r="Y42" s="3499"/>
      <c r="Z42" s="50" t="str">
        <f t="shared" si="32"/>
        <v>成新度</v>
      </c>
      <c r="AA42" s="50">
        <f t="shared" si="29"/>
        <v>1</v>
      </c>
      <c r="AB42" s="50">
        <f t="shared" si="30"/>
        <v>1</v>
      </c>
      <c r="AC42" s="50">
        <f t="shared" si="31"/>
        <v>1</v>
      </c>
    </row>
    <row r="43" spans="1:29" ht="15" hidden="1">
      <c r="A43" s="3503"/>
      <c r="B43" s="364" t="s">
        <v>1702</v>
      </c>
      <c r="C43" s="1760" t="s">
        <v>3444</v>
      </c>
      <c r="D43" s="374">
        <v>100</v>
      </c>
      <c r="E43" s="1761" t="s">
        <v>3446</v>
      </c>
      <c r="F43" s="400">
        <f>SUMIF(119:119,E43,120:120)-SUMIF(119:119,C43,120:120)+100</f>
        <v>100</v>
      </c>
      <c r="G43" s="1761" t="s">
        <v>3446</v>
      </c>
      <c r="H43" s="374">
        <f>SUMIF(119:119,G43,120:120)-SUMIF(119:119,C43,120:120)+100</f>
        <v>100</v>
      </c>
      <c r="I43" s="1761" t="s">
        <v>3446</v>
      </c>
      <c r="J43" s="374">
        <f>SUMIF(119:119,I43,120:120)-SUMIF(119:119,C43,120:120)+100</f>
        <v>100</v>
      </c>
      <c r="K43" s="365">
        <f>'比较法-住宅-一居'!K43</f>
        <v>0</v>
      </c>
      <c r="L43" s="2492"/>
      <c r="M43" s="2487"/>
      <c r="N43" s="2487"/>
      <c r="O43" s="2487"/>
      <c r="P43" s="3497" t="s">
        <v>1696</v>
      </c>
      <c r="Q43" s="1263" t="str">
        <f t="shared" si="25"/>
        <v>物业管理</v>
      </c>
      <c r="R43" s="667" t="s">
        <v>14</v>
      </c>
      <c r="S43" s="668">
        <f t="shared" si="26"/>
        <v>100</v>
      </c>
      <c r="T43" s="667" t="s">
        <v>14</v>
      </c>
      <c r="U43" s="668">
        <f t="shared" si="27"/>
        <v>100</v>
      </c>
      <c r="V43" s="667" t="s">
        <v>14</v>
      </c>
      <c r="W43" s="668">
        <f t="shared" si="28"/>
        <v>100</v>
      </c>
      <c r="X43" s="1265"/>
      <c r="Y43" s="3499" t="s">
        <v>1696</v>
      </c>
      <c r="Z43" s="1264" t="str">
        <f t="shared" si="32"/>
        <v>物业管理</v>
      </c>
      <c r="AA43" s="1264">
        <f t="shared" si="29"/>
        <v>1</v>
      </c>
      <c r="AB43" s="1264">
        <f t="shared" si="30"/>
        <v>1</v>
      </c>
      <c r="AC43" s="1264">
        <f t="shared" si="31"/>
        <v>1</v>
      </c>
    </row>
    <row r="44" spans="1:29" ht="15">
      <c r="A44" s="3503"/>
      <c r="B44" s="364" t="s">
        <v>1703</v>
      </c>
      <c r="C44" s="1760" t="s">
        <v>3829</v>
      </c>
      <c r="D44" s="374">
        <v>100</v>
      </c>
      <c r="E44" s="1761" t="s">
        <v>3829</v>
      </c>
      <c r="F44" s="400">
        <f>SUMIF(121:121,E44,122:122)-SUMIF(121:121,C44,122:122)+100</f>
        <v>100</v>
      </c>
      <c r="G44" s="1761" t="s">
        <v>3829</v>
      </c>
      <c r="H44" s="374">
        <f>SUMIF(121:121,G44,122:122)-SUMIF(121:121,C44,122:122)+100</f>
        <v>100</v>
      </c>
      <c r="I44" s="1761" t="s">
        <v>3829</v>
      </c>
      <c r="J44" s="374">
        <f>SUMIF(121:121,I44,122:122)-SUMIF(121:121,C44,122:122)+100</f>
        <v>100</v>
      </c>
      <c r="K44" s="365">
        <f>'比较法-住宅-一居'!K44</f>
        <v>2</v>
      </c>
      <c r="L44" s="2492"/>
      <c r="M44" s="2487"/>
      <c r="N44" s="2487"/>
      <c r="O44" s="2487"/>
      <c r="P44" s="3497"/>
      <c r="Q44" s="1263" t="str">
        <f t="shared" si="25"/>
        <v>市政基础设施</v>
      </c>
      <c r="R44" s="667" t="s">
        <v>14</v>
      </c>
      <c r="S44" s="668">
        <f t="shared" si="26"/>
        <v>100</v>
      </c>
      <c r="T44" s="667" t="s">
        <v>14</v>
      </c>
      <c r="U44" s="668">
        <f t="shared" si="27"/>
        <v>100</v>
      </c>
      <c r="V44" s="667" t="s">
        <v>14</v>
      </c>
      <c r="W44" s="668">
        <f t="shared" si="28"/>
        <v>100</v>
      </c>
      <c r="X44" s="1265"/>
      <c r="Y44" s="3499"/>
      <c r="Z44" s="1264" t="str">
        <f t="shared" si="32"/>
        <v>市政基础设施</v>
      </c>
      <c r="AA44" s="1264">
        <f t="shared" si="29"/>
        <v>1</v>
      </c>
      <c r="AB44" s="1264">
        <f t="shared" si="30"/>
        <v>1</v>
      </c>
      <c r="AC44" s="1264">
        <f t="shared" si="31"/>
        <v>1</v>
      </c>
    </row>
    <row r="45" spans="1:29" ht="15">
      <c r="A45" s="3503"/>
      <c r="B45" s="3212" t="s">
        <v>3985</v>
      </c>
      <c r="C45" s="3216" t="s">
        <v>3993</v>
      </c>
      <c r="D45" s="374">
        <v>100</v>
      </c>
      <c r="E45" s="3216" t="s">
        <v>3994</v>
      </c>
      <c r="F45" s="400">
        <f>SUMIF(123:123,E45,124:124)-SUMIF(123:123,C45,124:124)+100</f>
        <v>100</v>
      </c>
      <c r="G45" s="3216" t="s">
        <v>3994</v>
      </c>
      <c r="H45" s="374">
        <f>SUMIF(123:123,G45,124:124)-SUMIF(123:123,C45,124:124)+100</f>
        <v>100</v>
      </c>
      <c r="I45" s="3216" t="s">
        <v>3994</v>
      </c>
      <c r="J45" s="374">
        <f>SUMIF(123:123,I45,124:124)-SUMIF(123:123,C45,124:124)+100</f>
        <v>100</v>
      </c>
      <c r="K45" s="365">
        <f>'比较法-住宅-一居'!K45</f>
        <v>1</v>
      </c>
      <c r="L45" s="2492"/>
      <c r="M45" s="2487"/>
      <c r="N45" s="2487"/>
      <c r="O45" s="2487"/>
      <c r="P45" s="3497"/>
      <c r="Q45" s="1263" t="str">
        <f t="shared" si="25"/>
        <v>户型</v>
      </c>
      <c r="R45" s="667" t="s">
        <v>14</v>
      </c>
      <c r="S45" s="668">
        <f t="shared" si="26"/>
        <v>100</v>
      </c>
      <c r="T45" s="667" t="s">
        <v>14</v>
      </c>
      <c r="U45" s="668">
        <f t="shared" si="27"/>
        <v>100</v>
      </c>
      <c r="V45" s="667" t="s">
        <v>14</v>
      </c>
      <c r="W45" s="668">
        <f t="shared" si="28"/>
        <v>100</v>
      </c>
      <c r="X45" s="1265"/>
      <c r="Y45" s="3499"/>
      <c r="Z45" s="1264" t="str">
        <f t="shared" si="32"/>
        <v>户型</v>
      </c>
      <c r="AA45" s="1264">
        <f t="shared" si="29"/>
        <v>1</v>
      </c>
      <c r="AB45" s="1264">
        <f t="shared" si="30"/>
        <v>1</v>
      </c>
      <c r="AC45" s="1264">
        <f t="shared" si="31"/>
        <v>1</v>
      </c>
    </row>
    <row r="46" spans="1:29" s="408" customFormat="1" ht="15">
      <c r="A46" s="3503"/>
      <c r="B46" s="3212" t="s">
        <v>3963</v>
      </c>
      <c r="C46" s="3190" t="s">
        <v>3984</v>
      </c>
      <c r="D46" s="119">
        <v>100</v>
      </c>
      <c r="E46" s="3190" t="s">
        <v>3984</v>
      </c>
      <c r="F46" s="364">
        <f>SUMIF(125:125,E46,126:126)-SUMIF(125:125,C46,126:126)+100</f>
        <v>100</v>
      </c>
      <c r="G46" s="3190" t="s">
        <v>3984</v>
      </c>
      <c r="H46" s="119">
        <f>SUMIF(125:125,G46,126:126)-SUMIF(125:125,C46,126:126)+100</f>
        <v>100</v>
      </c>
      <c r="I46" s="3190" t="s">
        <v>3984</v>
      </c>
      <c r="J46" s="374">
        <f>SUMIF(125:125,I46,126:126)-SUMIF(125:125,C46,126:126)+100</f>
        <v>100</v>
      </c>
      <c r="K46" s="365">
        <f>'比较法-住宅-一居'!K46</f>
        <v>1</v>
      </c>
      <c r="L46" s="2491"/>
      <c r="M46" s="2493">
        <f>1-(2024-E55)/60</f>
        <v>0.71666666666666667</v>
      </c>
      <c r="N46" s="2493"/>
      <c r="O46" s="2493"/>
      <c r="P46" s="3497"/>
      <c r="Q46" s="531" t="str">
        <f t="shared" si="25"/>
        <v>设施设备</v>
      </c>
      <c r="R46" s="669" t="s">
        <v>14</v>
      </c>
      <c r="S46" s="670">
        <f t="shared" si="26"/>
        <v>100</v>
      </c>
      <c r="T46" s="669" t="s">
        <v>14</v>
      </c>
      <c r="U46" s="670">
        <f t="shared" si="27"/>
        <v>100</v>
      </c>
      <c r="V46" s="669" t="s">
        <v>14</v>
      </c>
      <c r="W46" s="670">
        <f t="shared" si="28"/>
        <v>100</v>
      </c>
      <c r="X46" s="671"/>
      <c r="Y46" s="3499"/>
      <c r="Z46" s="672" t="str">
        <f t="shared" si="32"/>
        <v>设施设备</v>
      </c>
      <c r="AA46" s="1264">
        <f t="shared" si="29"/>
        <v>1</v>
      </c>
      <c r="AB46" s="1264">
        <f t="shared" si="30"/>
        <v>1</v>
      </c>
      <c r="AC46" s="1264">
        <f t="shared" si="31"/>
        <v>1</v>
      </c>
    </row>
    <row r="47" spans="1:29" ht="15">
      <c r="A47" s="3503"/>
      <c r="B47" s="364" t="s">
        <v>1706</v>
      </c>
      <c r="C47" s="1760" t="s">
        <v>3442</v>
      </c>
      <c r="D47" s="374">
        <v>100</v>
      </c>
      <c r="E47" s="1761" t="s">
        <v>3442</v>
      </c>
      <c r="F47" s="400">
        <f>SUMIF(127:127,E47,128:128)-SUMIF(127:127,C47,128:128)+100</f>
        <v>100</v>
      </c>
      <c r="G47" s="1761" t="s">
        <v>3442</v>
      </c>
      <c r="H47" s="374">
        <f>SUMIF(127:127,G47,128:128)-SUMIF(127:127,C47,128:128)+100</f>
        <v>100</v>
      </c>
      <c r="I47" s="1761" t="s">
        <v>3442</v>
      </c>
      <c r="J47" s="374">
        <f>SUMIF(127:127,I47,128:128)-SUMIF(127:127,C47,128:128)+100</f>
        <v>100</v>
      </c>
      <c r="K47" s="365">
        <f>'比较法-住宅-一居'!K47</f>
        <v>2</v>
      </c>
      <c r="L47" s="2492"/>
      <c r="M47" s="2493">
        <f>1-(2024-2014)/60</f>
        <v>0.83333333333333337</v>
      </c>
      <c r="N47" s="2487"/>
      <c r="O47" s="2487"/>
      <c r="P47" s="3497"/>
      <c r="Q47" s="1263" t="str">
        <f t="shared" si="25"/>
        <v>内部装修</v>
      </c>
      <c r="R47" s="667" t="s">
        <v>14</v>
      </c>
      <c r="S47" s="668">
        <f t="shared" si="26"/>
        <v>100</v>
      </c>
      <c r="T47" s="667" t="s">
        <v>14</v>
      </c>
      <c r="U47" s="668">
        <f t="shared" si="27"/>
        <v>100</v>
      </c>
      <c r="V47" s="667" t="s">
        <v>14</v>
      </c>
      <c r="W47" s="668">
        <f t="shared" si="28"/>
        <v>100</v>
      </c>
      <c r="X47" s="1265"/>
      <c r="Y47" s="3499"/>
      <c r="Z47" s="1264" t="str">
        <f t="shared" si="32"/>
        <v>内部装修</v>
      </c>
      <c r="AA47" s="1264">
        <f t="shared" si="29"/>
        <v>1</v>
      </c>
      <c r="AB47" s="1264">
        <f t="shared" si="30"/>
        <v>1</v>
      </c>
      <c r="AC47" s="1264">
        <f t="shared" si="31"/>
        <v>1</v>
      </c>
    </row>
    <row r="48" spans="1:29" ht="15">
      <c r="A48" s="3503"/>
      <c r="B48" s="3212" t="s">
        <v>3983</v>
      </c>
      <c r="C48" s="3218" t="s">
        <v>3981</v>
      </c>
      <c r="D48" s="374">
        <v>100</v>
      </c>
      <c r="E48" s="3218" t="s">
        <v>3981</v>
      </c>
      <c r="F48" s="400">
        <v>100</v>
      </c>
      <c r="G48" s="3218" t="s">
        <v>3982</v>
      </c>
      <c r="H48" s="374">
        <v>99</v>
      </c>
      <c r="I48" s="3218" t="s">
        <v>3982</v>
      </c>
      <c r="J48" s="374">
        <v>99</v>
      </c>
      <c r="K48" s="365">
        <f>'比较法-住宅-一居'!K48</f>
        <v>1</v>
      </c>
      <c r="L48" s="2492"/>
      <c r="M48" s="2493">
        <f>1-(2024-I55)/60</f>
        <v>0.85</v>
      </c>
      <c r="N48" s="2487"/>
      <c r="O48" s="2487"/>
      <c r="P48" s="3497"/>
      <c r="Q48" s="1263" t="str">
        <f t="shared" si="25"/>
        <v>内部装修成新</v>
      </c>
      <c r="R48" s="667" t="s">
        <v>14</v>
      </c>
      <c r="S48" s="668">
        <f t="shared" si="26"/>
        <v>100</v>
      </c>
      <c r="T48" s="667" t="s">
        <v>14</v>
      </c>
      <c r="U48" s="668">
        <f t="shared" si="27"/>
        <v>99</v>
      </c>
      <c r="V48" s="667" t="s">
        <v>14</v>
      </c>
      <c r="W48" s="668">
        <f t="shared" si="28"/>
        <v>99</v>
      </c>
      <c r="X48" s="1265"/>
      <c r="Y48" s="3499"/>
      <c r="Z48" s="1264" t="str">
        <f t="shared" si="32"/>
        <v>内部装修成新</v>
      </c>
      <c r="AA48" s="1264">
        <f t="shared" si="29"/>
        <v>1</v>
      </c>
      <c r="AB48" s="1264">
        <f t="shared" si="30"/>
        <v>1.0101010101010102</v>
      </c>
      <c r="AC48" s="1264">
        <f t="shared" si="31"/>
        <v>1.0101010101010102</v>
      </c>
    </row>
    <row r="49" spans="1:29" s="102" customFormat="1" ht="15">
      <c r="A49" s="3503"/>
      <c r="B49" s="3189" t="s">
        <v>3843</v>
      </c>
      <c r="C49" s="3190" t="s">
        <v>3844</v>
      </c>
      <c r="D49" s="119">
        <v>100</v>
      </c>
      <c r="E49" s="3190" t="s">
        <v>3845</v>
      </c>
      <c r="F49" s="364">
        <f>SUMIF(131:131,E49,132:132)-SUMIF(131:131,C49,132:132)+100</f>
        <v>105</v>
      </c>
      <c r="G49" s="3190" t="s">
        <v>3845</v>
      </c>
      <c r="H49" s="119">
        <f>SUMIF(131:131,G49,132:132)-SUMIF(131:131,C49,132:132)+100</f>
        <v>105</v>
      </c>
      <c r="I49" s="3190" t="s">
        <v>3845</v>
      </c>
      <c r="J49" s="119">
        <f>SUMIF(131:131,I49,132:132)-SUMIF(131:131,C49,132:132)+100</f>
        <v>105</v>
      </c>
      <c r="K49" s="1748"/>
      <c r="L49" s="2488"/>
      <c r="M49" s="2493"/>
      <c r="N49" s="2439"/>
      <c r="O49" s="2439"/>
      <c r="P49" s="3497"/>
      <c r="Q49" s="530" t="str">
        <f t="shared" si="25"/>
        <v>家具家电</v>
      </c>
      <c r="R49" s="664" t="s">
        <v>14</v>
      </c>
      <c r="S49" s="665">
        <f t="shared" si="26"/>
        <v>105</v>
      </c>
      <c r="T49" s="664" t="s">
        <v>14</v>
      </c>
      <c r="U49" s="665">
        <f t="shared" si="27"/>
        <v>105</v>
      </c>
      <c r="V49" s="664" t="s">
        <v>14</v>
      </c>
      <c r="W49" s="665">
        <f t="shared" si="28"/>
        <v>105</v>
      </c>
      <c r="X49" s="666"/>
      <c r="Y49" s="3499"/>
      <c r="Z49" s="50" t="str">
        <f t="shared" si="32"/>
        <v>家具家电</v>
      </c>
      <c r="AA49" s="50">
        <f t="shared" si="29"/>
        <v>0.95238095238095233</v>
      </c>
      <c r="AB49" s="50">
        <f t="shared" si="30"/>
        <v>0.95238095238095233</v>
      </c>
      <c r="AC49" s="50">
        <f t="shared" si="31"/>
        <v>0.95238095238095233</v>
      </c>
    </row>
    <row r="50" spans="1:29" ht="15">
      <c r="A50" s="3503"/>
      <c r="B50" s="3189" t="s">
        <v>3987</v>
      </c>
      <c r="C50" s="3219" t="s">
        <v>3988</v>
      </c>
      <c r="D50" s="374">
        <v>100</v>
      </c>
      <c r="E50" s="3219" t="s">
        <v>3989</v>
      </c>
      <c r="F50" s="400">
        <v>99</v>
      </c>
      <c r="G50" s="3219" t="s">
        <v>3989</v>
      </c>
      <c r="H50" s="374">
        <v>99</v>
      </c>
      <c r="I50" s="3219" t="s">
        <v>3989</v>
      </c>
      <c r="J50" s="374">
        <v>99</v>
      </c>
      <c r="K50" s="1748"/>
      <c r="L50" s="2492"/>
      <c r="M50" s="2493"/>
      <c r="N50" s="2487"/>
      <c r="O50" s="2487"/>
      <c r="P50" s="3497"/>
      <c r="Q50" s="1263" t="str">
        <f t="shared" si="25"/>
        <v>服务及管理水平</v>
      </c>
      <c r="R50" s="667" t="s">
        <v>14</v>
      </c>
      <c r="S50" s="668">
        <f t="shared" si="26"/>
        <v>99</v>
      </c>
      <c r="T50" s="667" t="s">
        <v>14</v>
      </c>
      <c r="U50" s="668">
        <f t="shared" si="27"/>
        <v>99</v>
      </c>
      <c r="V50" s="667" t="s">
        <v>14</v>
      </c>
      <c r="W50" s="668">
        <f t="shared" si="28"/>
        <v>99</v>
      </c>
      <c r="X50" s="1265"/>
      <c r="Y50" s="3499"/>
      <c r="Z50" s="1264" t="str">
        <f t="shared" si="32"/>
        <v>服务及管理水平</v>
      </c>
      <c r="AA50" s="1264">
        <f t="shared" si="29"/>
        <v>1.0101010101010102</v>
      </c>
      <c r="AB50" s="1264">
        <f t="shared" si="30"/>
        <v>1.0101010101010102</v>
      </c>
      <c r="AC50" s="1264">
        <f t="shared" si="31"/>
        <v>1.0101010101010102</v>
      </c>
    </row>
    <row r="51" spans="1:29" ht="15.75" thickBot="1">
      <c r="A51" s="3504"/>
      <c r="B51" s="3220" t="s">
        <v>3990</v>
      </c>
      <c r="C51" s="3221" t="s">
        <v>3991</v>
      </c>
      <c r="D51" s="377">
        <v>100</v>
      </c>
      <c r="E51" s="3221" t="s">
        <v>3991</v>
      </c>
      <c r="F51" s="378">
        <f>SUMIF(135:135,E51,136:136)-SUMIF(135:135,C51,136:136)+100</f>
        <v>100</v>
      </c>
      <c r="G51" s="3221" t="s">
        <v>3991</v>
      </c>
      <c r="H51" s="377">
        <f>SUMIF(135:135,G51,136:136)-SUMIF(135:135,C51,136:136)+100</f>
        <v>100</v>
      </c>
      <c r="I51" s="3221" t="s">
        <v>3991</v>
      </c>
      <c r="J51" s="377">
        <f>SUMIF(135:135,I51,136:136)-SUMIF(135:135,C51,136:136)+100</f>
        <v>100</v>
      </c>
      <c r="K51" s="1748"/>
      <c r="L51" s="2492"/>
      <c r="M51" s="2487"/>
      <c r="N51" s="2487"/>
      <c r="O51" s="2487"/>
      <c r="P51" s="3498"/>
      <c r="Q51" s="1263" t="str">
        <f t="shared" si="25"/>
        <v>水电气非执行标准</v>
      </c>
      <c r="R51" s="667" t="s">
        <v>14</v>
      </c>
      <c r="S51" s="668">
        <f t="shared" si="26"/>
        <v>100</v>
      </c>
      <c r="T51" s="667" t="s">
        <v>14</v>
      </c>
      <c r="U51" s="668">
        <f t="shared" si="27"/>
        <v>100</v>
      </c>
      <c r="V51" s="667" t="s">
        <v>14</v>
      </c>
      <c r="W51" s="668">
        <f t="shared" si="28"/>
        <v>100</v>
      </c>
      <c r="X51" s="1265"/>
      <c r="Y51" s="3500"/>
      <c r="Z51" s="1264" t="str">
        <f t="shared" si="32"/>
        <v>水电气非执行标准</v>
      </c>
      <c r="AA51" s="1264">
        <f t="shared" si="29"/>
        <v>1</v>
      </c>
      <c r="AB51" s="1264">
        <f t="shared" si="30"/>
        <v>1</v>
      </c>
      <c r="AC51" s="1264">
        <f t="shared" si="31"/>
        <v>1</v>
      </c>
    </row>
    <row r="52" spans="1:29" ht="15">
      <c r="A52" s="416" t="s">
        <v>1708</v>
      </c>
      <c r="B52" s="417"/>
      <c r="C52" s="1081" t="s">
        <v>0</v>
      </c>
      <c r="D52" s="418"/>
      <c r="E52" s="419">
        <f>'比较法-住宅 -120'!E47</f>
        <v>27.39</v>
      </c>
      <c r="F52" s="420"/>
      <c r="G52" s="421">
        <f>'比较法-住宅 -120'!G47</f>
        <v>31.15</v>
      </c>
      <c r="H52" s="422"/>
      <c r="I52" s="419">
        <f>'比较法-住宅 -120'!I47</f>
        <v>26.4</v>
      </c>
      <c r="J52" s="422"/>
      <c r="K52" s="1767"/>
      <c r="L52" s="2494"/>
      <c r="M52" s="2487"/>
      <c r="N52" s="2487"/>
      <c r="O52" s="2487"/>
      <c r="P52" s="3501" t="str">
        <f>A52</f>
        <v>成交单价（元/平方米）</v>
      </c>
      <c r="Q52" s="3501"/>
      <c r="R52" s="3484">
        <f>E52</f>
        <v>27.39</v>
      </c>
      <c r="S52" s="3484"/>
      <c r="T52" s="3484">
        <f>G52</f>
        <v>31.15</v>
      </c>
      <c r="U52" s="3484"/>
      <c r="V52" s="3484">
        <f>I52</f>
        <v>26.4</v>
      </c>
      <c r="W52" s="3484"/>
      <c r="X52" s="385"/>
      <c r="Y52" s="673"/>
      <c r="Z52" s="385"/>
      <c r="AA52" s="385"/>
      <c r="AB52" s="385"/>
      <c r="AC52" s="385"/>
    </row>
    <row r="53" spans="1:29" ht="15.75" thickBot="1">
      <c r="A53" s="423" t="s">
        <v>1709</v>
      </c>
      <c r="B53" s="424"/>
      <c r="C53" s="1082">
        <f>R54</f>
        <v>25.3</v>
      </c>
      <c r="D53" s="2141" t="s">
        <v>2138</v>
      </c>
      <c r="E53" s="1083">
        <f>R53</f>
        <v>24.6</v>
      </c>
      <c r="F53" s="2142"/>
      <c r="G53" s="1082">
        <f>T53</f>
        <v>27.4</v>
      </c>
      <c r="H53" s="2142"/>
      <c r="I53" s="1083">
        <f>V53</f>
        <v>24</v>
      </c>
      <c r="J53" s="2142"/>
      <c r="K53" s="2143">
        <f>F53+H53+J53</f>
        <v>0</v>
      </c>
      <c r="L53" s="2494"/>
      <c r="M53" s="2487"/>
      <c r="N53" s="2487"/>
      <c r="O53" s="2487"/>
      <c r="P53" s="3501" t="str">
        <f>A53</f>
        <v>比较价值（元/平方米）</v>
      </c>
      <c r="Q53" s="3501"/>
      <c r="R53" s="3484">
        <f>IF(F1="售价",ROUND(PRODUCT(R52,AA7:AA51),0),ROUND(PRODUCT(R52,AA7:AA51),1))</f>
        <v>24.6</v>
      </c>
      <c r="S53" s="3484"/>
      <c r="T53" s="3484">
        <f>IF(F1="售价",ROUND(PRODUCT(T52,AB7:AB51),0),ROUND(PRODUCT(T52,AB7:AB51),1))</f>
        <v>27.4</v>
      </c>
      <c r="U53" s="3484"/>
      <c r="V53" s="3484">
        <f>IF(F1="售价",ROUND(PRODUCT(V52,AC7:AC51),0),ROUND(PRODUCT(V52,AC7:AC51),1))</f>
        <v>24</v>
      </c>
      <c r="W53" s="3484"/>
      <c r="X53" s="385"/>
      <c r="Y53" s="385"/>
      <c r="Z53" s="385"/>
      <c r="AA53" s="385"/>
      <c r="AB53" s="385"/>
      <c r="AC53" s="385"/>
    </row>
    <row r="54" spans="1:29" ht="15.75" thickBot="1">
      <c r="A54" s="427" t="s">
        <v>1710</v>
      </c>
      <c r="B54" s="428"/>
      <c r="C54" s="1084">
        <f>R54</f>
        <v>25.3</v>
      </c>
      <c r="D54" s="351"/>
      <c r="E54" s="351"/>
      <c r="F54" s="351"/>
      <c r="G54" s="351"/>
      <c r="H54" s="351"/>
      <c r="I54" s="351"/>
      <c r="J54" s="351"/>
      <c r="K54" s="1768"/>
      <c r="L54" s="2494"/>
      <c r="M54" s="2487"/>
      <c r="N54" s="2487"/>
      <c r="O54" s="2487"/>
      <c r="P54" s="3489" t="str">
        <f>A54</f>
        <v>估价对象XX用房的比较价值（楼面单价，元/平方米）</v>
      </c>
      <c r="Q54" s="3490"/>
      <c r="R54" s="3491">
        <f>IF(F1="售价",ROUND(IF(D53="简单平均",AVERAGE(R53:V53),R53*F53+T53*H53+V53*J53),0),ROUND(IF(D53="简单平均",AVERAGE(R53:V53),R53*F53+T53*H53+V53*J53),1))</f>
        <v>25.3</v>
      </c>
      <c r="S54" s="3491"/>
      <c r="T54" s="3491"/>
      <c r="U54" s="3491"/>
      <c r="V54" s="3491"/>
      <c r="W54" s="3491"/>
      <c r="X54" s="385"/>
      <c r="Y54" s="385"/>
      <c r="Z54" s="385"/>
      <c r="AA54" s="385"/>
      <c r="AB54" s="385"/>
      <c r="AC54" s="385"/>
    </row>
    <row r="55" spans="1:29">
      <c r="A55" s="2487"/>
      <c r="B55" s="2487"/>
      <c r="C55" s="2487"/>
      <c r="D55" s="2487"/>
      <c r="E55" s="2487">
        <f>'比较法-住宅 -90二居'!E50</f>
        <v>2007</v>
      </c>
      <c r="F55" s="2487"/>
      <c r="G55" s="2498">
        <f>'比较法-住宅 -90二居'!G50</f>
        <v>2024</v>
      </c>
      <c r="H55" s="2487"/>
      <c r="I55" s="2487">
        <f>'比较法-住宅 -90二居'!I50</f>
        <v>2015</v>
      </c>
      <c r="J55" s="2487"/>
      <c r="K55" s="2499"/>
      <c r="L55" s="2495"/>
      <c r="M55" s="2487"/>
      <c r="N55" s="2487"/>
      <c r="O55" s="2487"/>
    </row>
    <row r="56" spans="1:29">
      <c r="A56" s="2487"/>
      <c r="B56" s="2487"/>
      <c r="C56" s="2487"/>
      <c r="D56" s="2487"/>
      <c r="E56" s="2487"/>
      <c r="F56" s="2487"/>
      <c r="G56" s="2487"/>
      <c r="H56" s="2487"/>
      <c r="I56" s="2487"/>
      <c r="J56" s="2487"/>
      <c r="K56" s="2499"/>
      <c r="L56" s="2495"/>
      <c r="M56" s="2487"/>
      <c r="N56" s="2487"/>
      <c r="O56" s="2487"/>
    </row>
    <row r="57" spans="1:29" ht="13.5" customHeight="1">
      <c r="A57" s="2487"/>
      <c r="B57" s="2487"/>
      <c r="C57" s="432" t="s">
        <v>1711</v>
      </c>
      <c r="D57" s="433"/>
      <c r="E57" s="434">
        <f>IF(E52&lt;E53,E53/E52-1,E52/E53-1)</f>
        <v>0.11341463414634134</v>
      </c>
      <c r="F57" s="435" t="str">
        <f>IF(OR(E57&gt;=0.3,E57&lt;=-0.3),"超过30%","")</f>
        <v/>
      </c>
      <c r="G57" s="434">
        <f>IF(G52&lt;G53,G53/G52-1,G52/G53-1)</f>
        <v>0.13686131386861322</v>
      </c>
      <c r="H57" s="435" t="str">
        <f>IF(OR(G57&gt;=0.3,G57&lt;=-0.3),"超过30%","")</f>
        <v/>
      </c>
      <c r="I57" s="434">
        <f>IF(I52&lt;I53,I53/I52-1,I52/I53-1)</f>
        <v>9.9999999999999867E-2</v>
      </c>
      <c r="J57" s="435" t="str">
        <f>IF(OR(I57&gt;=0.3,I57&lt;=-0.3),"超过30%","")</f>
        <v/>
      </c>
      <c r="K57" s="2499"/>
      <c r="L57" s="2495"/>
      <c r="M57" s="2487"/>
      <c r="N57" s="2487"/>
      <c r="O57" s="2487"/>
    </row>
    <row r="58" spans="1:29" ht="13.5" customHeight="1">
      <c r="A58" s="2487"/>
      <c r="B58" s="2487"/>
      <c r="C58" s="432" t="s">
        <v>1712</v>
      </c>
      <c r="D58" s="436"/>
      <c r="E58" s="434">
        <f>IF(E53&lt;G53,G53/E53-1,E53/G53-1)</f>
        <v>0.11382113821138207</v>
      </c>
      <c r="F58" s="435" t="str">
        <f>IF(OR(E58&gt;=0.2,E58&lt;=-0.2),"超过20%","")</f>
        <v/>
      </c>
      <c r="G58" s="434">
        <f>IF(G53&lt;I53,I53/G53-1,G53/I53-1)</f>
        <v>0.14166666666666661</v>
      </c>
      <c r="H58" s="435" t="str">
        <f>IF(OR(G58&gt;=0.2,G58&lt;=-0.2),"超过20%","")</f>
        <v/>
      </c>
      <c r="I58" s="434">
        <f>IF(I53&lt;E53,E53/I53-1,I53/E53-1)</f>
        <v>2.5000000000000133E-2</v>
      </c>
      <c r="J58" s="435" t="str">
        <f>IF(OR(I58&gt;=0.2,I58&lt;=-0.2),"超过20%","")</f>
        <v/>
      </c>
      <c r="K58" s="2499"/>
      <c r="L58" s="2495"/>
      <c r="M58" s="2487"/>
      <c r="N58" s="2487"/>
      <c r="O58" s="2487"/>
    </row>
    <row r="59" spans="1:29" s="437" customFormat="1" ht="13.5" customHeight="1">
      <c r="A59" s="2497"/>
      <c r="B59" s="2497"/>
      <c r="C59" s="432" t="s">
        <v>1713</v>
      </c>
      <c r="D59" s="436"/>
      <c r="E59" s="434">
        <f>IF(E52&lt;G52,G52/E52-1,E52/G52-1)</f>
        <v>0.13727637824023353</v>
      </c>
      <c r="F59" s="435" t="str">
        <f>IF(OR(E59&gt;=0.3,E59&lt;=-0.3),"超过30%","")</f>
        <v/>
      </c>
      <c r="G59" s="434">
        <f>IF(G52&lt;I52,I52/G52-1,G52/I52-1)</f>
        <v>0.17992424242424243</v>
      </c>
      <c r="H59" s="435" t="str">
        <f>IF(OR(G59&gt;=0.3,G59&lt;=-0.3),"超过30%","")</f>
        <v/>
      </c>
      <c r="I59" s="434">
        <f>IF(I52&lt;E52,E52/I52-1,I52/E52-1)</f>
        <v>3.7500000000000089E-2</v>
      </c>
      <c r="J59" s="435" t="str">
        <f>IF(OR(I59&gt;=0.3,I59&lt;=-0.3),"超过30%","")</f>
        <v/>
      </c>
      <c r="K59" s="2502"/>
      <c r="L59" s="2496"/>
      <c r="M59" s="2497"/>
      <c r="N59" s="2497"/>
      <c r="O59" s="2497"/>
      <c r="P59" s="1770"/>
    </row>
    <row r="60" spans="1:29" s="437" customFormat="1">
      <c r="A60" s="2497"/>
      <c r="B60" s="2500"/>
      <c r="C60" s="2501"/>
      <c r="D60" s="2497"/>
      <c r="E60" s="2497"/>
      <c r="F60" s="2497"/>
      <c r="G60" s="2497"/>
      <c r="H60" s="2497"/>
      <c r="I60" s="2497"/>
      <c r="J60" s="2497"/>
      <c r="K60" s="2502"/>
      <c r="L60" s="2496"/>
      <c r="M60" s="2497"/>
      <c r="N60" s="2497"/>
      <c r="O60" s="2497"/>
      <c r="P60" s="1770"/>
    </row>
    <row r="61" spans="1:29">
      <c r="A61" s="2487"/>
      <c r="B61" s="2500"/>
      <c r="C61" s="2501"/>
      <c r="D61" s="2487"/>
      <c r="E61" s="2487"/>
      <c r="F61" s="2487"/>
      <c r="G61" s="2487"/>
      <c r="H61" s="2487"/>
      <c r="I61" s="2487"/>
      <c r="J61" s="2487"/>
      <c r="K61" s="2499"/>
      <c r="L61" s="2495"/>
      <c r="M61" s="2487"/>
      <c r="N61" s="2487"/>
      <c r="O61" s="2487"/>
    </row>
    <row r="62" spans="1:29" ht="21.75" thickBot="1">
      <c r="A62" s="658" t="s">
        <v>1714</v>
      </c>
      <c r="B62" s="385"/>
      <c r="C62" s="659"/>
      <c r="D62" s="659"/>
      <c r="E62" s="659"/>
      <c r="F62" s="660"/>
      <c r="G62" s="660"/>
      <c r="H62" s="659"/>
      <c r="I62" s="659"/>
      <c r="J62" s="659"/>
      <c r="K62" s="887"/>
      <c r="L62" s="888"/>
      <c r="M62" s="886"/>
      <c r="N62" s="886"/>
      <c r="O62" s="886"/>
      <c r="P62" s="1771"/>
      <c r="Q62" s="439"/>
    </row>
    <row r="63" spans="1:29" s="442" customFormat="1" ht="15">
      <c r="A63" s="440" t="s">
        <v>1679</v>
      </c>
      <c r="B63" s="441"/>
      <c r="C63" s="1105" t="str">
        <f>YEAR(C7)&amp;"-"&amp;MONTH(C7)</f>
        <v>2024-12</v>
      </c>
      <c r="D63" s="1104">
        <f>EDATE(C63,-1)</f>
        <v>45597</v>
      </c>
      <c r="E63" s="1104">
        <f>EDATE(D63,-1)</f>
        <v>45566</v>
      </c>
      <c r="F63" s="1104">
        <f t="shared" ref="F63:O63" si="33">EDATE(E63,-1)</f>
        <v>45536</v>
      </c>
      <c r="G63" s="1104">
        <f t="shared" si="33"/>
        <v>45505</v>
      </c>
      <c r="H63" s="1104">
        <f t="shared" si="33"/>
        <v>45474</v>
      </c>
      <c r="I63" s="1104">
        <f t="shared" si="33"/>
        <v>45444</v>
      </c>
      <c r="J63" s="1104">
        <f t="shared" si="33"/>
        <v>45413</v>
      </c>
      <c r="K63" s="1104">
        <f t="shared" si="33"/>
        <v>45383</v>
      </c>
      <c r="L63" s="1104">
        <f t="shared" si="33"/>
        <v>45352</v>
      </c>
      <c r="M63" s="1104">
        <f t="shared" si="33"/>
        <v>45323</v>
      </c>
      <c r="N63" s="1104">
        <f t="shared" si="33"/>
        <v>45292</v>
      </c>
      <c r="O63" s="1104">
        <f t="shared" si="33"/>
        <v>45261</v>
      </c>
      <c r="P63" s="1100"/>
    </row>
    <row r="64" spans="1:29" s="102" customFormat="1" ht="15">
      <c r="A64" s="443"/>
      <c r="B64" s="1772"/>
      <c r="C64" s="1102">
        <v>100</v>
      </c>
      <c r="D64" s="445">
        <v>100</v>
      </c>
      <c r="E64" s="446"/>
      <c r="F64" s="446"/>
      <c r="G64" s="446"/>
      <c r="H64" s="446"/>
      <c r="I64" s="446"/>
      <c r="J64" s="446"/>
      <c r="K64" s="446"/>
      <c r="L64" s="446"/>
      <c r="M64" s="447"/>
      <c r="N64" s="446"/>
      <c r="O64" s="447"/>
      <c r="P64" s="1773"/>
    </row>
    <row r="65" spans="1:17" s="102" customFormat="1" ht="15.75" thickBot="1">
      <c r="A65" s="449" t="s">
        <v>1716</v>
      </c>
      <c r="B65" s="450"/>
      <c r="C65" s="451"/>
      <c r="D65" s="452"/>
      <c r="E65" s="452"/>
      <c r="F65" s="452"/>
      <c r="G65" s="452"/>
      <c r="H65" s="452"/>
      <c r="I65" s="452"/>
      <c r="J65" s="452"/>
      <c r="K65" s="452"/>
      <c r="L65" s="452"/>
      <c r="M65" s="453"/>
      <c r="N65" s="452"/>
      <c r="O65" s="453"/>
      <c r="P65" s="1773"/>
      <c r="Q65" s="439"/>
    </row>
    <row r="66" spans="1:17" s="102" customFormat="1" ht="15">
      <c r="A66" s="455" t="s">
        <v>1681</v>
      </c>
      <c r="B66" s="444"/>
      <c r="C66" s="456" t="s">
        <v>1718</v>
      </c>
      <c r="D66" s="31"/>
      <c r="E66" s="31"/>
      <c r="F66" s="31"/>
      <c r="G66" s="31"/>
      <c r="H66" s="31"/>
      <c r="I66" s="31"/>
      <c r="J66" s="31"/>
      <c r="K66" s="31"/>
      <c r="L66" s="457"/>
      <c r="M66" s="458"/>
      <c r="N66" s="878"/>
      <c r="O66" s="878"/>
      <c r="P66" s="1774"/>
      <c r="Q66" s="439"/>
    </row>
    <row r="67" spans="1:17" s="102" customFormat="1" ht="15.75" thickBot="1">
      <c r="A67" s="455"/>
      <c r="B67" s="444"/>
      <c r="C67" s="445">
        <v>100</v>
      </c>
      <c r="D67" s="446"/>
      <c r="E67" s="446"/>
      <c r="F67" s="446"/>
      <c r="G67" s="446"/>
      <c r="H67" s="446"/>
      <c r="I67" s="446"/>
      <c r="J67" s="446"/>
      <c r="K67" s="446"/>
      <c r="L67" s="446"/>
      <c r="M67" s="448"/>
      <c r="N67" s="878"/>
      <c r="O67" s="878"/>
      <c r="P67" s="1773"/>
      <c r="Q67" s="439"/>
    </row>
    <row r="68" spans="1:17">
      <c r="A68" s="379" t="s">
        <v>1719</v>
      </c>
      <c r="B68" s="460" t="s">
        <v>1685</v>
      </c>
      <c r="C68" s="461">
        <f>C9</f>
        <v>0</v>
      </c>
      <c r="D68" s="462"/>
      <c r="E68" s="462"/>
      <c r="F68" s="462"/>
      <c r="G68" s="462"/>
      <c r="H68" s="462"/>
      <c r="I68" s="462"/>
      <c r="J68" s="462"/>
      <c r="K68" s="463"/>
      <c r="L68" s="464"/>
      <c r="M68" s="465"/>
      <c r="N68" s="879"/>
      <c r="O68" s="879"/>
      <c r="P68" s="1775"/>
      <c r="Q68" s="439"/>
    </row>
    <row r="69" spans="1:17" ht="15.75" thickBot="1">
      <c r="A69" s="367"/>
      <c r="B69" s="466"/>
      <c r="C69" s="467">
        <v>100</v>
      </c>
      <c r="D69" s="467"/>
      <c r="E69" s="467"/>
      <c r="F69" s="467"/>
      <c r="G69" s="467"/>
      <c r="H69" s="467"/>
      <c r="I69" s="467"/>
      <c r="J69" s="467"/>
      <c r="K69" s="467"/>
      <c r="L69" s="467"/>
      <c r="M69" s="468"/>
      <c r="N69" s="880"/>
      <c r="O69" s="880"/>
      <c r="P69" s="1775"/>
      <c r="Q69" s="439"/>
    </row>
    <row r="70" spans="1:17" ht="27.75" thickTop="1">
      <c r="A70" s="367"/>
      <c r="B70" s="469" t="s">
        <v>1688</v>
      </c>
      <c r="C70" s="513"/>
      <c r="D70" s="513"/>
      <c r="E70" s="513"/>
      <c r="F70" s="513"/>
      <c r="G70" s="513"/>
      <c r="H70" s="513"/>
      <c r="I70" s="513"/>
      <c r="J70" s="513"/>
      <c r="K70" s="513"/>
      <c r="L70" s="513"/>
      <c r="M70" s="513"/>
      <c r="N70" s="880"/>
      <c r="O70" s="880"/>
      <c r="P70" s="1775"/>
      <c r="Q70" s="439"/>
    </row>
    <row r="71" spans="1:17" ht="15.75" thickBot="1">
      <c r="A71" s="367"/>
      <c r="B71" s="474"/>
      <c r="C71" s="467"/>
      <c r="D71" s="467"/>
      <c r="E71" s="467"/>
      <c r="F71" s="467"/>
      <c r="G71" s="467"/>
      <c r="H71" s="467"/>
      <c r="I71" s="467"/>
      <c r="J71" s="467"/>
      <c r="K71" s="467"/>
      <c r="L71" s="467"/>
      <c r="M71" s="468"/>
      <c r="N71" s="880"/>
      <c r="O71" s="880"/>
      <c r="P71" s="1775"/>
      <c r="Q71" s="439"/>
    </row>
    <row r="72" spans="1:17" ht="15.75" thickTop="1">
      <c r="A72" s="367"/>
      <c r="B72" s="477" t="s">
        <v>1689</v>
      </c>
      <c r="C72" s="478" t="str">
        <f>C73&amp;"（含）"&amp;"-"&amp;D73</f>
        <v>0（含）-1</v>
      </c>
      <c r="D72" s="478" t="str">
        <f t="shared" ref="D72:L72" si="34">D73&amp;"（含）"&amp;"-"&amp;E73</f>
        <v>1（含）-2</v>
      </c>
      <c r="E72" s="478" t="str">
        <f t="shared" si="34"/>
        <v>2（含）-</v>
      </c>
      <c r="F72" s="478" t="str">
        <f t="shared" si="34"/>
        <v>（含）-</v>
      </c>
      <c r="G72" s="478" t="str">
        <f t="shared" si="34"/>
        <v>（含）-</v>
      </c>
      <c r="H72" s="478" t="str">
        <f t="shared" si="34"/>
        <v>（含）-</v>
      </c>
      <c r="I72" s="478" t="str">
        <f t="shared" si="34"/>
        <v>（含）-</v>
      </c>
      <c r="J72" s="478" t="str">
        <f t="shared" si="34"/>
        <v>（含）-</v>
      </c>
      <c r="K72" s="478" t="str">
        <f>K73&amp;"（含）"&amp;"-"&amp;L73</f>
        <v>（含）-</v>
      </c>
      <c r="L72" s="478" t="str">
        <f t="shared" si="34"/>
        <v>（含）-</v>
      </c>
      <c r="M72" s="387" t="str">
        <f>M73&amp;"（含）"&amp;"-"&amp;P73</f>
        <v>（含）-</v>
      </c>
      <c r="N72" s="880"/>
      <c r="O72" s="880"/>
      <c r="P72" s="1775"/>
      <c r="Q72" s="439"/>
    </row>
    <row r="73" spans="1:17" ht="15">
      <c r="A73" s="367"/>
      <c r="B73" s="479"/>
      <c r="C73" s="480">
        <v>0</v>
      </c>
      <c r="D73" s="480">
        <v>1</v>
      </c>
      <c r="E73" s="480">
        <v>2</v>
      </c>
      <c r="F73" s="480"/>
      <c r="G73" s="480"/>
      <c r="H73" s="480"/>
      <c r="I73" s="480"/>
      <c r="J73" s="480"/>
      <c r="K73" s="481"/>
      <c r="L73" s="482"/>
      <c r="M73" s="483"/>
      <c r="N73" s="879"/>
      <c r="O73" s="879"/>
      <c r="P73" s="1775"/>
      <c r="Q73" s="439"/>
    </row>
    <row r="74" spans="1:17" ht="15.75" thickBot="1">
      <c r="A74" s="367"/>
      <c r="B74" s="466"/>
      <c r="C74" s="475">
        <v>100</v>
      </c>
      <c r="D74" s="475">
        <f t="shared" ref="D74:M74" si="35">C74-$K11</f>
        <v>100</v>
      </c>
      <c r="E74" s="475">
        <f t="shared" si="35"/>
        <v>100</v>
      </c>
      <c r="F74" s="475">
        <f t="shared" si="35"/>
        <v>100</v>
      </c>
      <c r="G74" s="475">
        <f t="shared" si="35"/>
        <v>100</v>
      </c>
      <c r="H74" s="475">
        <f t="shared" si="35"/>
        <v>100</v>
      </c>
      <c r="I74" s="475">
        <f t="shared" si="35"/>
        <v>100</v>
      </c>
      <c r="J74" s="475">
        <f t="shared" si="35"/>
        <v>100</v>
      </c>
      <c r="K74" s="475">
        <f t="shared" si="35"/>
        <v>100</v>
      </c>
      <c r="L74" s="475">
        <f t="shared" si="35"/>
        <v>100</v>
      </c>
      <c r="M74" s="476">
        <f t="shared" si="35"/>
        <v>100</v>
      </c>
      <c r="N74" s="880"/>
      <c r="O74" s="880"/>
      <c r="P74" s="1775"/>
      <c r="Q74" s="439"/>
    </row>
    <row r="75" spans="1:17" s="408" customFormat="1" ht="15.75" thickTop="1">
      <c r="A75" s="484"/>
      <c r="B75" s="469">
        <f>B12</f>
        <v>111</v>
      </c>
      <c r="C75" s="485"/>
      <c r="D75" s="485"/>
      <c r="E75" s="485"/>
      <c r="F75" s="485"/>
      <c r="G75" s="485"/>
      <c r="H75" s="486"/>
      <c r="I75" s="486"/>
      <c r="J75" s="486"/>
      <c r="K75" s="486"/>
      <c r="L75" s="487"/>
      <c r="M75" s="488"/>
      <c r="N75" s="881"/>
      <c r="O75" s="881"/>
      <c r="P75" s="1776"/>
      <c r="Q75" s="490"/>
    </row>
    <row r="76" spans="1:17" s="408" customFormat="1" ht="15.75" thickBot="1">
      <c r="A76" s="484"/>
      <c r="B76" s="474"/>
      <c r="C76" s="491"/>
      <c r="D76" s="467"/>
      <c r="E76" s="467"/>
      <c r="F76" s="467"/>
      <c r="G76" s="467"/>
      <c r="H76" s="467"/>
      <c r="I76" s="467"/>
      <c r="J76" s="467"/>
      <c r="K76" s="467"/>
      <c r="L76" s="467"/>
      <c r="M76" s="468"/>
      <c r="N76" s="880"/>
      <c r="O76" s="880"/>
      <c r="P76" s="1776"/>
      <c r="Q76" s="490"/>
    </row>
    <row r="77" spans="1:17" s="408" customFormat="1" ht="15.75" thickTop="1">
      <c r="A77" s="484"/>
      <c r="B77" s="469">
        <f>B13</f>
        <v>111</v>
      </c>
      <c r="C77" s="485"/>
      <c r="D77" s="485"/>
      <c r="E77" s="485"/>
      <c r="F77" s="485"/>
      <c r="G77" s="485"/>
      <c r="H77" s="486"/>
      <c r="I77" s="486"/>
      <c r="J77" s="486"/>
      <c r="K77" s="486"/>
      <c r="L77" s="487"/>
      <c r="M77" s="488"/>
      <c r="N77" s="881"/>
      <c r="O77" s="881"/>
      <c r="P77" s="1777"/>
      <c r="Q77" s="492"/>
    </row>
    <row r="78" spans="1:17" s="408" customFormat="1" ht="15.75" thickBot="1">
      <c r="A78" s="484"/>
      <c r="B78" s="474"/>
      <c r="C78" s="491"/>
      <c r="D78" s="491"/>
      <c r="E78" s="491"/>
      <c r="F78" s="491"/>
      <c r="G78" s="491"/>
      <c r="H78" s="493"/>
      <c r="I78" s="493"/>
      <c r="J78" s="493"/>
      <c r="K78" s="493"/>
      <c r="L78" s="493"/>
      <c r="M78" s="494"/>
      <c r="N78" s="881"/>
      <c r="O78" s="881"/>
      <c r="P78" s="1776"/>
      <c r="Q78" s="490"/>
    </row>
    <row r="79" spans="1:17" s="408" customFormat="1" ht="15.75" thickTop="1">
      <c r="A79" s="484"/>
      <c r="B79" s="477">
        <f>B14</f>
        <v>111</v>
      </c>
      <c r="C79" s="485"/>
      <c r="D79" s="485"/>
      <c r="E79" s="485"/>
      <c r="F79" s="485"/>
      <c r="G79" s="31"/>
      <c r="H79" s="495"/>
      <c r="I79" s="495"/>
      <c r="J79" s="495"/>
      <c r="K79" s="495"/>
      <c r="L79" s="496"/>
      <c r="M79" s="497"/>
      <c r="N79" s="881"/>
      <c r="O79" s="881"/>
      <c r="P79" s="1778"/>
      <c r="Q79" s="490"/>
    </row>
    <row r="80" spans="1:17" s="408" customFormat="1" ht="15.75" thickBot="1">
      <c r="A80" s="499"/>
      <c r="B80" s="500"/>
      <c r="C80" s="501"/>
      <c r="D80" s="501"/>
      <c r="E80" s="501"/>
      <c r="F80" s="501"/>
      <c r="G80" s="501"/>
      <c r="H80" s="502"/>
      <c r="I80" s="502"/>
      <c r="J80" s="502"/>
      <c r="K80" s="502"/>
      <c r="L80" s="502"/>
      <c r="M80" s="503"/>
      <c r="N80" s="881"/>
      <c r="O80" s="881"/>
      <c r="P80" s="1776"/>
      <c r="Q80" s="490"/>
    </row>
    <row r="81" spans="1:17">
      <c r="A81" s="379" t="s">
        <v>1690</v>
      </c>
      <c r="B81" s="460" t="s">
        <v>1720</v>
      </c>
      <c r="C81" s="504" t="s">
        <v>1721</v>
      </c>
      <c r="D81" s="504" t="s">
        <v>1722</v>
      </c>
      <c r="E81" s="504" t="s">
        <v>1723</v>
      </c>
      <c r="F81" s="504" t="s">
        <v>1724</v>
      </c>
      <c r="G81" s="504" t="s">
        <v>1725</v>
      </c>
      <c r="H81" s="461"/>
      <c r="I81" s="461"/>
      <c r="J81" s="461"/>
      <c r="K81" s="505"/>
      <c r="L81" s="506"/>
      <c r="M81" s="507"/>
      <c r="N81" s="879"/>
      <c r="O81" s="879"/>
      <c r="P81" s="1779"/>
      <c r="Q81" s="439"/>
    </row>
    <row r="82" spans="1:17" ht="15.75" thickBot="1">
      <c r="A82" s="367"/>
      <c r="B82" s="474"/>
      <c r="C82" s="475">
        <v>100</v>
      </c>
      <c r="D82" s="475">
        <f>C82-$K15</f>
        <v>97</v>
      </c>
      <c r="E82" s="475">
        <f>D82-$K15</f>
        <v>94</v>
      </c>
      <c r="F82" s="475">
        <f>E82-$K15</f>
        <v>91</v>
      </c>
      <c r="G82" s="475">
        <f>F82-$K15</f>
        <v>88</v>
      </c>
      <c r="H82" s="475"/>
      <c r="I82" s="475"/>
      <c r="J82" s="475"/>
      <c r="K82" s="475"/>
      <c r="L82" s="475"/>
      <c r="M82" s="476"/>
      <c r="N82" s="880"/>
      <c r="O82" s="880"/>
      <c r="P82" s="1775"/>
      <c r="Q82" s="439"/>
    </row>
    <row r="83" spans="1:17" ht="15.75" thickTop="1">
      <c r="A83" s="367"/>
      <c r="B83" s="469" t="s">
        <v>1726</v>
      </c>
      <c r="C83" s="509" t="s">
        <v>1721</v>
      </c>
      <c r="D83" s="509" t="s">
        <v>1722</v>
      </c>
      <c r="E83" s="509" t="s">
        <v>1723</v>
      </c>
      <c r="F83" s="509" t="s">
        <v>1724</v>
      </c>
      <c r="G83" s="509" t="s">
        <v>1725</v>
      </c>
      <c r="H83" s="470"/>
      <c r="I83" s="470"/>
      <c r="J83" s="470"/>
      <c r="K83" s="471"/>
      <c r="L83" s="472"/>
      <c r="M83" s="473"/>
      <c r="N83" s="879"/>
      <c r="O83" s="879"/>
      <c r="P83" s="1775"/>
      <c r="Q83" s="439"/>
    </row>
    <row r="84" spans="1:17" ht="15.75" thickBot="1">
      <c r="A84" s="367"/>
      <c r="B84" s="474"/>
      <c r="C84" s="475">
        <v>100</v>
      </c>
      <c r="D84" s="475">
        <f>C84-$K19</f>
        <v>98</v>
      </c>
      <c r="E84" s="475">
        <f>D84-$K19</f>
        <v>96</v>
      </c>
      <c r="F84" s="475">
        <f>E84-$K19</f>
        <v>94</v>
      </c>
      <c r="G84" s="475">
        <f>F84-$K19</f>
        <v>92</v>
      </c>
      <c r="H84" s="475"/>
      <c r="I84" s="475"/>
      <c r="J84" s="475"/>
      <c r="K84" s="475"/>
      <c r="L84" s="475"/>
      <c r="M84" s="476"/>
      <c r="N84" s="880"/>
      <c r="O84" s="880"/>
      <c r="P84" s="1775"/>
      <c r="Q84" s="439"/>
    </row>
    <row r="85" spans="1:17" ht="15.75" thickTop="1">
      <c r="A85" s="367"/>
      <c r="B85" s="469" t="s">
        <v>1727</v>
      </c>
      <c r="C85" s="509" t="s">
        <v>1721</v>
      </c>
      <c r="D85" s="509" t="s">
        <v>1722</v>
      </c>
      <c r="E85" s="509" t="s">
        <v>1723</v>
      </c>
      <c r="F85" s="509" t="s">
        <v>1724</v>
      </c>
      <c r="G85" s="509" t="s">
        <v>1725</v>
      </c>
      <c r="H85" s="470"/>
      <c r="I85" s="470"/>
      <c r="J85" s="470"/>
      <c r="K85" s="471"/>
      <c r="L85" s="472"/>
      <c r="M85" s="473"/>
      <c r="N85" s="879"/>
      <c r="O85" s="879"/>
      <c r="P85" s="1775"/>
      <c r="Q85" s="439"/>
    </row>
    <row r="86" spans="1:17" ht="15.75" thickBot="1">
      <c r="A86" s="367"/>
      <c r="B86" s="474"/>
      <c r="C86" s="475">
        <v>100</v>
      </c>
      <c r="D86" s="475">
        <f>C86-$K21</f>
        <v>95</v>
      </c>
      <c r="E86" s="475">
        <f>D86-$K21</f>
        <v>90</v>
      </c>
      <c r="F86" s="475">
        <f>E86-$K21</f>
        <v>85</v>
      </c>
      <c r="G86" s="475">
        <f>F86-$K21</f>
        <v>80</v>
      </c>
      <c r="H86" s="475"/>
      <c r="I86" s="475"/>
      <c r="J86" s="475"/>
      <c r="K86" s="475"/>
      <c r="L86" s="475"/>
      <c r="M86" s="476"/>
      <c r="N86" s="880"/>
      <c r="O86" s="880"/>
      <c r="P86" s="1775"/>
      <c r="Q86" s="439"/>
    </row>
    <row r="87" spans="1:17" ht="15.75" thickTop="1">
      <c r="A87" s="367"/>
      <c r="B87" s="477" t="s">
        <v>1260</v>
      </c>
      <c r="C87" s="470" t="s">
        <v>1728</v>
      </c>
      <c r="D87" s="470" t="s">
        <v>1729</v>
      </c>
      <c r="E87" s="470" t="s">
        <v>1730</v>
      </c>
      <c r="F87" s="470" t="s">
        <v>1731</v>
      </c>
      <c r="G87" s="470" t="s">
        <v>1732</v>
      </c>
      <c r="H87" s="470"/>
      <c r="I87" s="470"/>
      <c r="J87" s="470"/>
      <c r="K87" s="470"/>
      <c r="L87" s="470"/>
      <c r="M87" s="1063"/>
      <c r="N87" s="880"/>
      <c r="O87" s="880"/>
      <c r="P87" s="1775"/>
      <c r="Q87" s="439"/>
    </row>
    <row r="88" spans="1:17" ht="15.75" thickBot="1">
      <c r="A88" s="367"/>
      <c r="B88" s="477"/>
      <c r="C88" s="581">
        <v>100</v>
      </c>
      <c r="D88" s="581">
        <f>C88-$K23</f>
        <v>98</v>
      </c>
      <c r="E88" s="581">
        <f t="shared" ref="E88:G88" si="36">D88-$K23</f>
        <v>96</v>
      </c>
      <c r="F88" s="581">
        <f t="shared" si="36"/>
        <v>94</v>
      </c>
      <c r="G88" s="581">
        <f t="shared" si="36"/>
        <v>92</v>
      </c>
      <c r="H88" s="581"/>
      <c r="I88" s="581"/>
      <c r="J88" s="581"/>
      <c r="K88" s="581"/>
      <c r="L88" s="581"/>
      <c r="M88" s="389"/>
      <c r="N88" s="880"/>
      <c r="O88" s="880"/>
      <c r="P88" s="1775"/>
      <c r="Q88" s="439"/>
    </row>
    <row r="89" spans="1:17" ht="15.75" thickTop="1">
      <c r="A89" s="367"/>
      <c r="B89" s="469" t="s">
        <v>1733</v>
      </c>
      <c r="C89" s="509" t="s">
        <v>1721</v>
      </c>
      <c r="D89" s="509" t="s">
        <v>1722</v>
      </c>
      <c r="E89" s="509" t="s">
        <v>1723</v>
      </c>
      <c r="F89" s="509" t="s">
        <v>1724</v>
      </c>
      <c r="G89" s="509" t="s">
        <v>1725</v>
      </c>
      <c r="H89" s="470"/>
      <c r="I89" s="470"/>
      <c r="J89" s="470"/>
      <c r="K89" s="471"/>
      <c r="L89" s="472"/>
      <c r="M89" s="473"/>
      <c r="N89" s="879"/>
      <c r="O89" s="879"/>
      <c r="P89" s="1775"/>
      <c r="Q89" s="439"/>
    </row>
    <row r="90" spans="1:17" ht="15.75" thickBot="1">
      <c r="A90" s="367"/>
      <c r="B90" s="474"/>
      <c r="C90" s="475">
        <v>100</v>
      </c>
      <c r="D90" s="475">
        <f>C90-$K25</f>
        <v>98</v>
      </c>
      <c r="E90" s="475">
        <f>D90-$K25</f>
        <v>96</v>
      </c>
      <c r="F90" s="475">
        <f>E90-$K25</f>
        <v>94</v>
      </c>
      <c r="G90" s="475">
        <f>F90-$K25</f>
        <v>92</v>
      </c>
      <c r="H90" s="475"/>
      <c r="I90" s="475"/>
      <c r="J90" s="475"/>
      <c r="K90" s="475"/>
      <c r="L90" s="475"/>
      <c r="M90" s="476"/>
      <c r="N90" s="880"/>
      <c r="O90" s="880"/>
      <c r="P90" s="1775"/>
      <c r="Q90" s="439"/>
    </row>
    <row r="91" spans="1:17" s="102" customFormat="1" ht="15.75" thickTop="1">
      <c r="A91" s="370"/>
      <c r="B91" s="469" t="s">
        <v>1734</v>
      </c>
      <c r="C91" s="485"/>
      <c r="D91" s="485"/>
      <c r="E91" s="485"/>
      <c r="F91" s="485"/>
      <c r="G91" s="485"/>
      <c r="H91" s="485"/>
      <c r="I91" s="485"/>
      <c r="J91" s="485"/>
      <c r="K91" s="485"/>
      <c r="L91" s="510"/>
      <c r="M91" s="511"/>
      <c r="N91" s="878"/>
      <c r="O91" s="878"/>
      <c r="P91" s="1775"/>
      <c r="Q91" s="439"/>
    </row>
    <row r="92" spans="1:17" s="102" customFormat="1" ht="15.75" thickBot="1">
      <c r="A92" s="370"/>
      <c r="B92" s="474"/>
      <c r="C92" s="512">
        <v>100</v>
      </c>
      <c r="D92" s="475">
        <f t="shared" ref="D92:M92" si="37">$C$92-($C$91-D91)*$K$29</f>
        <v>100</v>
      </c>
      <c r="E92" s="475">
        <f t="shared" si="37"/>
        <v>100</v>
      </c>
      <c r="F92" s="475">
        <f t="shared" si="37"/>
        <v>100</v>
      </c>
      <c r="G92" s="475">
        <f t="shared" si="37"/>
        <v>100</v>
      </c>
      <c r="H92" s="475">
        <f t="shared" si="37"/>
        <v>100</v>
      </c>
      <c r="I92" s="475">
        <f t="shared" si="37"/>
        <v>100</v>
      </c>
      <c r="J92" s="475">
        <f t="shared" si="37"/>
        <v>100</v>
      </c>
      <c r="K92" s="475">
        <f t="shared" si="37"/>
        <v>100</v>
      </c>
      <c r="L92" s="475">
        <f t="shared" si="37"/>
        <v>100</v>
      </c>
      <c r="M92" s="475">
        <f t="shared" si="37"/>
        <v>100</v>
      </c>
      <c r="N92" s="880"/>
      <c r="O92" s="880"/>
      <c r="P92" s="1775"/>
      <c r="Q92" s="439"/>
    </row>
    <row r="93" spans="1:17" s="102" customFormat="1" ht="15.75" thickTop="1">
      <c r="A93" s="370"/>
      <c r="B93" s="469" t="s">
        <v>1735</v>
      </c>
      <c r="C93" s="485"/>
      <c r="D93" s="485"/>
      <c r="E93" s="485"/>
      <c r="F93" s="1780"/>
      <c r="G93" s="485"/>
      <c r="H93" s="485"/>
      <c r="I93" s="485"/>
      <c r="J93" s="485"/>
      <c r="K93" s="485"/>
      <c r="L93" s="485"/>
      <c r="M93" s="511"/>
      <c r="N93" s="878"/>
      <c r="O93" s="878"/>
      <c r="P93" s="1775"/>
      <c r="Q93" s="439"/>
    </row>
    <row r="94" spans="1:17" s="102" customFormat="1" ht="15.75" thickBot="1">
      <c r="A94" s="370"/>
      <c r="B94" s="474"/>
      <c r="C94" s="512">
        <v>100</v>
      </c>
      <c r="D94" s="475">
        <f t="shared" ref="D94:M94" si="38">C94-$K30</f>
        <v>100</v>
      </c>
      <c r="E94" s="475">
        <f t="shared" si="38"/>
        <v>100</v>
      </c>
      <c r="F94" s="475">
        <f t="shared" si="38"/>
        <v>100</v>
      </c>
      <c r="G94" s="475">
        <f t="shared" si="38"/>
        <v>100</v>
      </c>
      <c r="H94" s="475">
        <f t="shared" si="38"/>
        <v>100</v>
      </c>
      <c r="I94" s="475">
        <f t="shared" si="38"/>
        <v>100</v>
      </c>
      <c r="J94" s="475">
        <f t="shared" si="38"/>
        <v>100</v>
      </c>
      <c r="K94" s="475">
        <f t="shared" si="38"/>
        <v>100</v>
      </c>
      <c r="L94" s="475">
        <f t="shared" si="38"/>
        <v>100</v>
      </c>
      <c r="M94" s="475">
        <f t="shared" si="38"/>
        <v>100</v>
      </c>
      <c r="N94" s="880"/>
      <c r="O94" s="880"/>
      <c r="P94" s="1775"/>
      <c r="Q94" s="439"/>
    </row>
    <row r="95" spans="1:17" s="408" customFormat="1" ht="15.75" thickTop="1">
      <c r="A95" s="484"/>
      <c r="B95" s="469">
        <f>B31</f>
        <v>111</v>
      </c>
      <c r="C95" s="485"/>
      <c r="D95" s="485"/>
      <c r="E95" s="485"/>
      <c r="F95" s="485"/>
      <c r="G95" s="485"/>
      <c r="H95" s="486"/>
      <c r="I95" s="486"/>
      <c r="J95" s="486"/>
      <c r="K95" s="486"/>
      <c r="L95" s="487"/>
      <c r="M95" s="488"/>
      <c r="N95" s="881"/>
      <c r="O95" s="881"/>
      <c r="P95" s="1776"/>
      <c r="Q95" s="490"/>
    </row>
    <row r="96" spans="1:17" s="408" customFormat="1" ht="15.75" thickBot="1">
      <c r="A96" s="484"/>
      <c r="B96" s="474"/>
      <c r="C96" s="491"/>
      <c r="D96" s="491"/>
      <c r="E96" s="491"/>
      <c r="F96" s="491"/>
      <c r="G96" s="491"/>
      <c r="H96" s="493"/>
      <c r="I96" s="493"/>
      <c r="J96" s="493"/>
      <c r="K96" s="493"/>
      <c r="L96" s="493"/>
      <c r="M96" s="494"/>
      <c r="N96" s="881"/>
      <c r="O96" s="881"/>
      <c r="P96" s="1776"/>
      <c r="Q96" s="490"/>
    </row>
    <row r="97" spans="1:17" ht="15.75" thickTop="1">
      <c r="A97" s="367"/>
      <c r="B97" s="469">
        <f>B32</f>
        <v>111</v>
      </c>
      <c r="C97" s="485"/>
      <c r="D97" s="485"/>
      <c r="E97" s="485"/>
      <c r="F97" s="485"/>
      <c r="G97" s="513"/>
      <c r="H97" s="513"/>
      <c r="I97" s="513"/>
      <c r="J97" s="513"/>
      <c r="K97" s="514"/>
      <c r="L97" s="515"/>
      <c r="M97" s="516"/>
      <c r="N97" s="879"/>
      <c r="O97" s="879"/>
      <c r="P97" s="1775"/>
      <c r="Q97" s="439"/>
    </row>
    <row r="98" spans="1:17" ht="15.75" thickBot="1">
      <c r="A98" s="367"/>
      <c r="B98" s="474"/>
      <c r="C98" s="491"/>
      <c r="D98" s="467"/>
      <c r="E98" s="467"/>
      <c r="F98" s="467"/>
      <c r="G98" s="467"/>
      <c r="H98" s="467"/>
      <c r="I98" s="467"/>
      <c r="J98" s="467"/>
      <c r="K98" s="467"/>
      <c r="L98" s="467"/>
      <c r="M98" s="468"/>
      <c r="N98" s="880"/>
      <c r="O98" s="880"/>
      <c r="P98" s="1775"/>
      <c r="Q98" s="439"/>
    </row>
    <row r="99" spans="1:17" ht="15.75" thickTop="1">
      <c r="A99" s="367"/>
      <c r="B99" s="469">
        <f>B33</f>
        <v>111</v>
      </c>
      <c r="C99" s="485"/>
      <c r="D99" s="485"/>
      <c r="E99" s="485"/>
      <c r="F99" s="485"/>
      <c r="G99" s="513"/>
      <c r="H99" s="513"/>
      <c r="I99" s="513"/>
      <c r="J99" s="513"/>
      <c r="K99" s="514"/>
      <c r="L99" s="515"/>
      <c r="M99" s="516"/>
      <c r="N99" s="879"/>
      <c r="O99" s="879"/>
      <c r="P99" s="1775"/>
      <c r="Q99" s="439"/>
    </row>
    <row r="100" spans="1:17" ht="15.75" thickBot="1">
      <c r="A100" s="367"/>
      <c r="B100" s="474"/>
      <c r="C100" s="491"/>
      <c r="D100" s="491"/>
      <c r="E100" s="491"/>
      <c r="F100" s="491"/>
      <c r="G100" s="467"/>
      <c r="H100" s="467"/>
      <c r="I100" s="467"/>
      <c r="J100" s="467"/>
      <c r="K100" s="467"/>
      <c r="L100" s="467"/>
      <c r="M100" s="468"/>
      <c r="N100" s="880"/>
      <c r="O100" s="880"/>
      <c r="P100" s="1775"/>
      <c r="Q100" s="439"/>
    </row>
    <row r="101" spans="1:17" ht="15.75" thickTop="1">
      <c r="A101" s="367"/>
      <c r="B101" s="469">
        <f>B34</f>
        <v>111</v>
      </c>
      <c r="C101" s="485"/>
      <c r="D101" s="485"/>
      <c r="E101" s="485"/>
      <c r="F101" s="485"/>
      <c r="G101" s="513"/>
      <c r="H101" s="513"/>
      <c r="I101" s="513"/>
      <c r="J101" s="513"/>
      <c r="K101" s="514"/>
      <c r="L101" s="515"/>
      <c r="M101" s="516"/>
      <c r="N101" s="879"/>
      <c r="O101" s="879"/>
      <c r="P101" s="1775"/>
      <c r="Q101" s="439"/>
    </row>
    <row r="102" spans="1:17" ht="15.75" thickBot="1">
      <c r="A102" s="367"/>
      <c r="B102" s="474"/>
      <c r="C102" s="501"/>
      <c r="D102" s="501"/>
      <c r="E102" s="501"/>
      <c r="F102" s="501"/>
      <c r="G102" s="467"/>
      <c r="H102" s="467"/>
      <c r="I102" s="467"/>
      <c r="J102" s="467"/>
      <c r="K102" s="467"/>
      <c r="L102" s="467"/>
      <c r="M102" s="468"/>
      <c r="N102" s="880"/>
      <c r="O102" s="880"/>
      <c r="P102" s="1775"/>
      <c r="Q102" s="439"/>
    </row>
    <row r="103" spans="1:17" ht="15.75" thickTop="1">
      <c r="A103" s="367"/>
      <c r="B103" s="477">
        <f>B35</f>
        <v>111</v>
      </c>
      <c r="C103" s="517"/>
      <c r="D103" s="517"/>
      <c r="E103" s="517"/>
      <c r="F103" s="517"/>
      <c r="G103" s="517"/>
      <c r="H103" s="517"/>
      <c r="I103" s="517"/>
      <c r="J103" s="517"/>
      <c r="K103" s="518"/>
      <c r="L103" s="519"/>
      <c r="M103" s="520"/>
      <c r="N103" s="879"/>
      <c r="O103" s="879"/>
      <c r="P103" s="1775"/>
      <c r="Q103" s="439"/>
    </row>
    <row r="104" spans="1:17" ht="15.75" thickBot="1">
      <c r="A104" s="375"/>
      <c r="B104" s="500"/>
      <c r="C104" s="521"/>
      <c r="D104" s="521"/>
      <c r="E104" s="521"/>
      <c r="F104" s="521"/>
      <c r="G104" s="521"/>
      <c r="H104" s="521"/>
      <c r="I104" s="521"/>
      <c r="J104" s="521"/>
      <c r="K104" s="521"/>
      <c r="L104" s="521"/>
      <c r="M104" s="522"/>
      <c r="N104" s="880"/>
      <c r="O104" s="880"/>
      <c r="P104" s="1775"/>
      <c r="Q104" s="439"/>
    </row>
    <row r="105" spans="1:17">
      <c r="A105" s="379" t="s">
        <v>1694</v>
      </c>
      <c r="B105" s="460" t="s">
        <v>1736</v>
      </c>
      <c r="E105" s="462"/>
      <c r="F105" s="462"/>
      <c r="G105" s="462"/>
      <c r="H105" s="462"/>
      <c r="I105" s="462"/>
      <c r="J105" s="462"/>
      <c r="K105" s="463"/>
      <c r="L105" s="464"/>
      <c r="M105" s="465"/>
      <c r="N105" s="879"/>
      <c r="O105" s="879"/>
      <c r="P105" s="1775"/>
      <c r="Q105" s="439"/>
    </row>
    <row r="106" spans="1:17" ht="15.75" thickBot="1">
      <c r="A106" s="367"/>
      <c r="B106" s="474"/>
      <c r="C106" s="475">
        <v>100</v>
      </c>
      <c r="D106" s="475">
        <f t="shared" ref="D106:M106" si="39">C106-$K36</f>
        <v>100</v>
      </c>
      <c r="E106" s="475">
        <f t="shared" si="39"/>
        <v>100</v>
      </c>
      <c r="F106" s="475">
        <f t="shared" si="39"/>
        <v>100</v>
      </c>
      <c r="G106" s="475">
        <f t="shared" si="39"/>
        <v>100</v>
      </c>
      <c r="H106" s="475">
        <f t="shared" si="39"/>
        <v>100</v>
      </c>
      <c r="I106" s="475">
        <f t="shared" si="39"/>
        <v>100</v>
      </c>
      <c r="J106" s="475">
        <f t="shared" si="39"/>
        <v>100</v>
      </c>
      <c r="K106" s="475">
        <f t="shared" si="39"/>
        <v>100</v>
      </c>
      <c r="L106" s="475">
        <f t="shared" si="39"/>
        <v>100</v>
      </c>
      <c r="M106" s="475">
        <f t="shared" si="39"/>
        <v>100</v>
      </c>
      <c r="N106" s="880"/>
      <c r="O106" s="880"/>
      <c r="P106" s="1775"/>
      <c r="Q106" s="439"/>
    </row>
    <row r="107" spans="1:17" ht="15.75" thickTop="1">
      <c r="A107" s="367"/>
      <c r="B107" s="469" t="s">
        <v>1737</v>
      </c>
      <c r="C107" s="509" t="str">
        <f>C108&amp;"(含)"&amp;"-"&amp;D108</f>
        <v>0(含)-100</v>
      </c>
      <c r="D107" s="509" t="str">
        <f t="shared" ref="D107:L107" si="40">D108&amp;"(含)"&amp;"-"&amp;E108</f>
        <v>100(含)-200</v>
      </c>
      <c r="E107" s="509" t="str">
        <f t="shared" si="40"/>
        <v>200(含)-</v>
      </c>
      <c r="F107" s="509" t="str">
        <f t="shared" si="40"/>
        <v>(含)-</v>
      </c>
      <c r="G107" s="509" t="str">
        <f t="shared" si="40"/>
        <v>(含)-</v>
      </c>
      <c r="H107" s="509" t="str">
        <f t="shared" si="40"/>
        <v>(含)-</v>
      </c>
      <c r="I107" s="509" t="str">
        <f t="shared" si="40"/>
        <v>(含)-</v>
      </c>
      <c r="J107" s="509" t="str">
        <f t="shared" si="40"/>
        <v>(含)-</v>
      </c>
      <c r="K107" s="509" t="str">
        <f>K108&amp;"(含)"&amp;"-"&amp;L108</f>
        <v>(含)-</v>
      </c>
      <c r="L107" s="509" t="str">
        <f t="shared" si="40"/>
        <v>(含)-</v>
      </c>
      <c r="M107" s="509" t="str">
        <f>M108&amp;"(含)"&amp;"-"&amp;P108</f>
        <v>(含)-</v>
      </c>
      <c r="N107" s="878"/>
      <c r="O107" s="878"/>
      <c r="P107" s="1775"/>
      <c r="Q107" s="439"/>
    </row>
    <row r="108" spans="1:17" s="408" customFormat="1">
      <c r="A108" s="406"/>
      <c r="B108" s="523"/>
      <c r="C108" s="6">
        <v>0</v>
      </c>
      <c r="D108" s="6">
        <v>100</v>
      </c>
      <c r="E108" s="6">
        <v>200</v>
      </c>
      <c r="F108" s="6"/>
      <c r="G108" s="6"/>
      <c r="H108" s="6"/>
      <c r="I108" s="6"/>
      <c r="J108" s="524"/>
      <c r="K108" s="524"/>
      <c r="L108" s="525"/>
      <c r="M108" s="526"/>
      <c r="N108" s="881"/>
      <c r="O108" s="881"/>
      <c r="P108" s="1776"/>
      <c r="Q108" s="490"/>
    </row>
    <row r="109" spans="1:17" s="408" customFormat="1" ht="15.75" thickBot="1">
      <c r="A109" s="484"/>
      <c r="B109" s="474"/>
      <c r="C109" s="491">
        <v>100</v>
      </c>
      <c r="D109" s="467">
        <v>99</v>
      </c>
      <c r="E109" s="467">
        <v>98</v>
      </c>
      <c r="F109" s="467"/>
      <c r="G109" s="467"/>
      <c r="H109" s="467"/>
      <c r="I109" s="467"/>
      <c r="J109" s="467"/>
      <c r="K109" s="467"/>
      <c r="L109" s="467"/>
      <c r="M109" s="467"/>
      <c r="N109" s="880"/>
      <c r="O109" s="880"/>
      <c r="P109" s="1776"/>
      <c r="Q109" s="490"/>
    </row>
    <row r="110" spans="1:17" ht="15" thickTop="1">
      <c r="A110" s="409"/>
      <c r="B110" s="469" t="s">
        <v>1738</v>
      </c>
      <c r="C110" s="485"/>
      <c r="D110" s="485"/>
      <c r="E110" s="513"/>
      <c r="F110" s="513"/>
      <c r="G110" s="513"/>
      <c r="H110" s="513"/>
      <c r="I110" s="513"/>
      <c r="J110" s="513"/>
      <c r="K110" s="514"/>
      <c r="L110" s="515"/>
      <c r="M110" s="516"/>
      <c r="N110" s="879"/>
      <c r="O110" s="879"/>
      <c r="P110" s="1775"/>
      <c r="Q110" s="439"/>
    </row>
    <row r="111" spans="1:17" ht="15.75" thickBot="1">
      <c r="A111" s="367"/>
      <c r="B111" s="474"/>
      <c r="C111" s="475">
        <v>100</v>
      </c>
      <c r="D111" s="475">
        <f t="shared" ref="D111:M111" si="41">C111-$K38</f>
        <v>100</v>
      </c>
      <c r="E111" s="475">
        <f t="shared" si="41"/>
        <v>100</v>
      </c>
      <c r="F111" s="475">
        <f t="shared" si="41"/>
        <v>100</v>
      </c>
      <c r="G111" s="475">
        <f t="shared" si="41"/>
        <v>100</v>
      </c>
      <c r="H111" s="475">
        <f t="shared" si="41"/>
        <v>100</v>
      </c>
      <c r="I111" s="475">
        <f t="shared" si="41"/>
        <v>100</v>
      </c>
      <c r="J111" s="475">
        <f t="shared" si="41"/>
        <v>100</v>
      </c>
      <c r="K111" s="475">
        <f t="shared" si="41"/>
        <v>100</v>
      </c>
      <c r="L111" s="475">
        <f t="shared" si="41"/>
        <v>100</v>
      </c>
      <c r="M111" s="475">
        <f t="shared" si="41"/>
        <v>100</v>
      </c>
      <c r="N111" s="880"/>
      <c r="O111" s="880"/>
      <c r="P111" s="1775"/>
      <c r="Q111" s="439"/>
    </row>
    <row r="112" spans="1:17" ht="15" thickTop="1">
      <c r="A112" s="409"/>
      <c r="B112" s="469" t="s">
        <v>1739</v>
      </c>
      <c r="C112" s="513"/>
      <c r="D112" s="513"/>
      <c r="E112" s="513"/>
      <c r="F112" s="513"/>
      <c r="G112" s="513"/>
      <c r="H112" s="513"/>
      <c r="I112" s="513"/>
      <c r="J112" s="513"/>
      <c r="K112" s="514"/>
      <c r="L112" s="515"/>
      <c r="M112" s="516"/>
      <c r="N112" s="879"/>
      <c r="O112" s="879"/>
      <c r="P112" s="1775"/>
      <c r="Q112" s="439"/>
    </row>
    <row r="113" spans="1:17" ht="15.75" thickBot="1">
      <c r="A113" s="367"/>
      <c r="B113" s="474"/>
      <c r="C113" s="475">
        <v>100</v>
      </c>
      <c r="D113" s="475">
        <f t="shared" ref="D113:M113" si="42">C113-$K39</f>
        <v>100</v>
      </c>
      <c r="E113" s="475">
        <f t="shared" si="42"/>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880"/>
      <c r="O113" s="880"/>
      <c r="P113" s="1775"/>
      <c r="Q113" s="439"/>
    </row>
    <row r="114" spans="1:17" ht="15" thickTop="1">
      <c r="A114" s="409"/>
      <c r="B114" s="469" t="s">
        <v>1740</v>
      </c>
      <c r="C114" s="3150" t="s">
        <v>3441</v>
      </c>
      <c r="D114" s="3150" t="s">
        <v>3443</v>
      </c>
      <c r="E114" s="3150" t="s">
        <v>3472</v>
      </c>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43">C115-$K40</f>
        <v>99</v>
      </c>
      <c r="E115" s="475">
        <f t="shared" si="43"/>
        <v>98</v>
      </c>
      <c r="F115" s="475">
        <f t="shared" si="43"/>
        <v>97</v>
      </c>
      <c r="G115" s="475">
        <f t="shared" si="43"/>
        <v>96</v>
      </c>
      <c r="H115" s="475">
        <f t="shared" si="43"/>
        <v>95</v>
      </c>
      <c r="I115" s="475">
        <f t="shared" si="43"/>
        <v>94</v>
      </c>
      <c r="J115" s="475">
        <f t="shared" si="43"/>
        <v>93</v>
      </c>
      <c r="K115" s="475">
        <f t="shared" si="43"/>
        <v>92</v>
      </c>
      <c r="L115" s="475">
        <f t="shared" si="43"/>
        <v>91</v>
      </c>
      <c r="M115" s="475">
        <f t="shared" si="43"/>
        <v>90</v>
      </c>
      <c r="N115" s="880"/>
      <c r="O115" s="880"/>
      <c r="P115" s="1775"/>
      <c r="Q115" s="439"/>
    </row>
    <row r="116" spans="1:17" s="408" customFormat="1" ht="15" thickTop="1">
      <c r="A116" s="406"/>
      <c r="B116" s="469" t="s">
        <v>1190</v>
      </c>
      <c r="C116" s="509" t="str">
        <f>C117&amp;"(含)"&amp;"-"&amp;D117</f>
        <v>0.5(含)-0.6</v>
      </c>
      <c r="D116" s="509" t="str">
        <f>D117&amp;"(含)"&amp;"-"&amp;E117</f>
        <v>0.6(含)-0.7</v>
      </c>
      <c r="E116" s="509" t="str">
        <f>E117&amp;"(含)"&amp;"-"&amp;F117</f>
        <v>0.7(含)-0.8</v>
      </c>
      <c r="F116" s="509" t="str">
        <f>F117&amp;"(含)"&amp;"-"&amp;G117</f>
        <v>0.8(含)-0.9</v>
      </c>
      <c r="G116" s="509" t="str">
        <f>G117&amp;"(含)"&amp;"-"&amp;ROUND(H117,0)&amp;"(含)"</f>
        <v>0.9(含)-1(含)</v>
      </c>
      <c r="H116" s="509" t="str">
        <f>ROUND(H117,0)&amp;"(含)"&amp;"-"&amp;I117</f>
        <v>1(含)-</v>
      </c>
      <c r="I116" s="509"/>
      <c r="J116" s="527"/>
      <c r="K116" s="527"/>
      <c r="L116" s="528"/>
      <c r="M116" s="529"/>
      <c r="N116" s="881"/>
      <c r="O116" s="881"/>
      <c r="P116" s="1776"/>
      <c r="Q116" s="490"/>
    </row>
    <row r="117" spans="1:17" s="408" customFormat="1">
      <c r="A117" s="406"/>
      <c r="B117" s="477"/>
      <c r="C117" s="530">
        <v>0.5</v>
      </c>
      <c r="D117" s="530">
        <v>0.6</v>
      </c>
      <c r="E117" s="530">
        <v>0.7</v>
      </c>
      <c r="F117" s="530">
        <v>0.8</v>
      </c>
      <c r="G117" s="530">
        <v>0.9</v>
      </c>
      <c r="H117" s="530">
        <v>1.0001</v>
      </c>
      <c r="I117" s="530"/>
      <c r="J117" s="531"/>
      <c r="K117" s="531"/>
      <c r="L117" s="532"/>
      <c r="M117" s="533"/>
      <c r="N117" s="881"/>
      <c r="O117" s="881"/>
      <c r="P117" s="1776"/>
      <c r="Q117" s="490"/>
    </row>
    <row r="118" spans="1:17" s="408" customFormat="1" ht="15.75" thickBot="1">
      <c r="A118" s="484"/>
      <c r="B118" s="474"/>
      <c r="C118" s="512">
        <v>100</v>
      </c>
      <c r="D118" s="475">
        <f>C118+$K42</f>
        <v>101</v>
      </c>
      <c r="E118" s="475">
        <f>D118+$K42</f>
        <v>102</v>
      </c>
      <c r="F118" s="475">
        <f>E118+$K42</f>
        <v>103</v>
      </c>
      <c r="G118" s="475">
        <f>F118+$K42</f>
        <v>104</v>
      </c>
      <c r="H118" s="475">
        <f>G118+$K42</f>
        <v>105</v>
      </c>
      <c r="I118" s="512"/>
      <c r="J118" s="534"/>
      <c r="K118" s="534"/>
      <c r="L118" s="534"/>
      <c r="M118" s="535"/>
      <c r="N118" s="881"/>
      <c r="O118" s="881"/>
      <c r="P118" s="1776"/>
      <c r="Q118" s="490"/>
    </row>
    <row r="119" spans="1:17" ht="15" thickTop="1">
      <c r="A119" s="409"/>
      <c r="B119" s="469" t="s">
        <v>1741</v>
      </c>
      <c r="C119" s="3150" t="s">
        <v>3445</v>
      </c>
      <c r="D119" s="3150" t="s">
        <v>3447</v>
      </c>
      <c r="E119" s="513"/>
      <c r="F119" s="513"/>
      <c r="G119" s="513"/>
      <c r="H119" s="513"/>
      <c r="I119" s="513"/>
      <c r="J119" s="513"/>
      <c r="K119" s="514"/>
      <c r="L119" s="515"/>
      <c r="M119" s="516"/>
      <c r="N119" s="879"/>
      <c r="O119" s="879"/>
      <c r="P119" s="1775"/>
      <c r="Q119" s="439"/>
    </row>
    <row r="120" spans="1:17" ht="15.75" thickBot="1">
      <c r="A120" s="367"/>
      <c r="B120" s="474"/>
      <c r="C120" s="475">
        <v>100</v>
      </c>
      <c r="D120" s="475">
        <f t="shared" ref="D120:M120" si="44">C120-$K43</f>
        <v>100</v>
      </c>
      <c r="E120" s="475">
        <f t="shared" si="44"/>
        <v>100</v>
      </c>
      <c r="F120" s="475">
        <f t="shared" si="44"/>
        <v>100</v>
      </c>
      <c r="G120" s="475">
        <f t="shared" si="44"/>
        <v>100</v>
      </c>
      <c r="H120" s="475">
        <f t="shared" si="44"/>
        <v>100</v>
      </c>
      <c r="I120" s="475">
        <f t="shared" si="44"/>
        <v>100</v>
      </c>
      <c r="J120" s="475">
        <f t="shared" si="44"/>
        <v>100</v>
      </c>
      <c r="K120" s="475">
        <f t="shared" si="44"/>
        <v>100</v>
      </c>
      <c r="L120" s="475">
        <f t="shared" si="44"/>
        <v>100</v>
      </c>
      <c r="M120" s="475">
        <f t="shared" si="44"/>
        <v>100</v>
      </c>
      <c r="N120" s="880"/>
      <c r="O120" s="880"/>
      <c r="P120" s="1775"/>
      <c r="Q120" s="439"/>
    </row>
    <row r="121" spans="1:17" ht="15" thickTop="1">
      <c r="A121" s="409"/>
      <c r="B121" s="469" t="s">
        <v>1742</v>
      </c>
      <c r="C121" s="3150" t="s">
        <v>3830</v>
      </c>
      <c r="D121" s="3150" t="s">
        <v>3832</v>
      </c>
      <c r="E121" s="485"/>
      <c r="F121" s="485"/>
      <c r="G121" s="485"/>
      <c r="H121" s="513"/>
      <c r="I121" s="513"/>
      <c r="J121" s="513"/>
      <c r="K121" s="514"/>
      <c r="L121" s="515"/>
      <c r="M121" s="516"/>
      <c r="N121" s="879"/>
      <c r="O121" s="879"/>
      <c r="P121" s="1775"/>
      <c r="Q121" s="439"/>
    </row>
    <row r="122" spans="1:17" ht="15.75" thickBot="1">
      <c r="A122" s="367"/>
      <c r="B122" s="474"/>
      <c r="C122" s="475">
        <v>100</v>
      </c>
      <c r="D122" s="475">
        <f>C122-$K44</f>
        <v>98</v>
      </c>
      <c r="E122" s="475">
        <f>D122-$K44</f>
        <v>96</v>
      </c>
      <c r="F122" s="475">
        <f>E122-$K44</f>
        <v>94</v>
      </c>
      <c r="G122" s="475">
        <f>F122-$K44</f>
        <v>92</v>
      </c>
      <c r="H122" s="475"/>
      <c r="I122" s="475"/>
      <c r="J122" s="475"/>
      <c r="K122" s="475"/>
      <c r="L122" s="475"/>
      <c r="M122" s="476"/>
      <c r="N122" s="880"/>
      <c r="O122" s="880"/>
      <c r="P122" s="1775"/>
      <c r="Q122" s="439"/>
    </row>
    <row r="123" spans="1:17" ht="15" thickTop="1">
      <c r="A123" s="409"/>
      <c r="B123" s="469" t="s">
        <v>1743</v>
      </c>
      <c r="C123" s="3187" t="s">
        <v>3994</v>
      </c>
      <c r="D123" s="3187" t="s">
        <v>3992</v>
      </c>
      <c r="E123" s="513"/>
      <c r="F123" s="513"/>
      <c r="G123" s="513"/>
      <c r="H123" s="513"/>
      <c r="I123" s="513"/>
      <c r="J123" s="513"/>
      <c r="K123" s="514"/>
      <c r="L123" s="515"/>
      <c r="M123" s="516"/>
      <c r="N123" s="879"/>
      <c r="O123" s="879"/>
      <c r="P123" s="1775"/>
      <c r="Q123" s="439"/>
    </row>
    <row r="124" spans="1:17" ht="15.75" thickBot="1">
      <c r="A124" s="367"/>
      <c r="B124" s="474"/>
      <c r="C124" s="475">
        <v>100</v>
      </c>
      <c r="D124" s="475">
        <f t="shared" ref="D124:M124" si="45">C124-$K45</f>
        <v>99</v>
      </c>
      <c r="E124" s="475">
        <f t="shared" si="45"/>
        <v>98</v>
      </c>
      <c r="F124" s="475">
        <f t="shared" si="45"/>
        <v>97</v>
      </c>
      <c r="G124" s="475">
        <f t="shared" si="45"/>
        <v>96</v>
      </c>
      <c r="H124" s="475">
        <f t="shared" si="45"/>
        <v>95</v>
      </c>
      <c r="I124" s="475">
        <f t="shared" si="45"/>
        <v>94</v>
      </c>
      <c r="J124" s="475">
        <f t="shared" si="45"/>
        <v>93</v>
      </c>
      <c r="K124" s="475">
        <f t="shared" si="45"/>
        <v>92</v>
      </c>
      <c r="L124" s="475">
        <f t="shared" si="45"/>
        <v>91</v>
      </c>
      <c r="M124" s="475">
        <f t="shared" si="45"/>
        <v>90</v>
      </c>
      <c r="N124" s="880"/>
      <c r="O124" s="880"/>
      <c r="P124" s="1775"/>
      <c r="Q124" s="439"/>
    </row>
    <row r="125" spans="1:17" s="408" customFormat="1" ht="28.5" thickTop="1">
      <c r="A125" s="406"/>
      <c r="B125" s="469" t="s">
        <v>1705</v>
      </c>
      <c r="C125" s="485"/>
      <c r="D125" s="485"/>
      <c r="E125" s="485"/>
      <c r="F125" s="485"/>
      <c r="G125" s="485"/>
      <c r="H125" s="485"/>
      <c r="I125" s="485"/>
      <c r="J125" s="485"/>
      <c r="K125" s="485"/>
      <c r="L125" s="510"/>
      <c r="M125" s="511"/>
      <c r="N125" s="881"/>
      <c r="O125" s="881"/>
      <c r="P125" s="1776"/>
      <c r="Q125" s="490"/>
    </row>
    <row r="126" spans="1:17" s="408" customFormat="1" ht="15.75" thickBot="1">
      <c r="A126" s="484"/>
      <c r="B126" s="466"/>
      <c r="C126" s="491"/>
      <c r="D126" s="467"/>
      <c r="E126" s="467"/>
      <c r="F126" s="467"/>
      <c r="G126" s="467"/>
      <c r="H126" s="467"/>
      <c r="I126" s="467"/>
      <c r="J126" s="467"/>
      <c r="K126" s="467"/>
      <c r="L126" s="467"/>
      <c r="M126" s="467"/>
      <c r="N126" s="881"/>
      <c r="O126" s="881"/>
      <c r="P126" s="1776"/>
      <c r="Q126" s="490"/>
    </row>
    <row r="127" spans="1:17" ht="15" thickTop="1">
      <c r="A127" s="409"/>
      <c r="B127" s="469" t="s">
        <v>1744</v>
      </c>
      <c r="C127" s="3150" t="s">
        <v>3441</v>
      </c>
      <c r="D127" s="3150" t="s">
        <v>3443</v>
      </c>
      <c r="E127" s="3150" t="s">
        <v>3472</v>
      </c>
      <c r="F127" s="513"/>
      <c r="G127" s="513"/>
      <c r="H127" s="513"/>
      <c r="I127" s="513"/>
      <c r="J127" s="513"/>
      <c r="K127" s="514"/>
      <c r="L127" s="515"/>
      <c r="M127" s="516"/>
      <c r="N127" s="879"/>
      <c r="O127" s="879"/>
      <c r="P127" s="1775"/>
      <c r="Q127" s="439"/>
    </row>
    <row r="128" spans="1:17" ht="15.75" thickBot="1">
      <c r="A128" s="367"/>
      <c r="B128" s="474"/>
      <c r="C128" s="475">
        <v>100</v>
      </c>
      <c r="D128" s="475">
        <f t="shared" ref="D128:M128" si="46">C128-$K47</f>
        <v>98</v>
      </c>
      <c r="E128" s="475">
        <f t="shared" si="46"/>
        <v>96</v>
      </c>
      <c r="F128" s="475">
        <f t="shared" si="46"/>
        <v>94</v>
      </c>
      <c r="G128" s="475">
        <f t="shared" si="46"/>
        <v>92</v>
      </c>
      <c r="H128" s="475">
        <f t="shared" si="46"/>
        <v>90</v>
      </c>
      <c r="I128" s="475">
        <f t="shared" si="46"/>
        <v>88</v>
      </c>
      <c r="J128" s="475">
        <f t="shared" si="46"/>
        <v>86</v>
      </c>
      <c r="K128" s="475">
        <f t="shared" si="46"/>
        <v>84</v>
      </c>
      <c r="L128" s="475">
        <f t="shared" si="46"/>
        <v>82</v>
      </c>
      <c r="M128" s="475">
        <f t="shared" si="46"/>
        <v>80</v>
      </c>
      <c r="N128" s="880"/>
      <c r="O128" s="880"/>
      <c r="P128" s="1775"/>
      <c r="Q128" s="439"/>
    </row>
    <row r="129" spans="1:17" ht="15" thickTop="1">
      <c r="A129" s="409"/>
      <c r="B129" s="469" t="s">
        <v>1745</v>
      </c>
      <c r="C129" s="509" t="s">
        <v>1721</v>
      </c>
      <c r="D129" s="509" t="s">
        <v>1722</v>
      </c>
      <c r="E129" s="509" t="s">
        <v>1723</v>
      </c>
      <c r="F129" s="509" t="s">
        <v>1724</v>
      </c>
      <c r="G129" s="509" t="s">
        <v>1725</v>
      </c>
      <c r="H129" s="470"/>
      <c r="I129" s="470"/>
      <c r="J129" s="470"/>
      <c r="K129" s="471"/>
      <c r="L129" s="472"/>
      <c r="M129" s="473"/>
      <c r="N129" s="879"/>
      <c r="O129" s="879"/>
      <c r="P129" s="1776"/>
      <c r="Q129" s="439"/>
    </row>
    <row r="130" spans="1:17" ht="15.75" thickBot="1">
      <c r="A130" s="367"/>
      <c r="B130" s="474"/>
      <c r="C130" s="475">
        <v>100</v>
      </c>
      <c r="D130" s="475">
        <f>C130-$K48</f>
        <v>99</v>
      </c>
      <c r="E130" s="475">
        <f>D130-$K48</f>
        <v>98</v>
      </c>
      <c r="F130" s="475">
        <f>E130-$K48</f>
        <v>97</v>
      </c>
      <c r="G130" s="475">
        <f>F130-$K48</f>
        <v>96</v>
      </c>
      <c r="H130" s="475"/>
      <c r="I130" s="475"/>
      <c r="J130" s="475"/>
      <c r="K130" s="475"/>
      <c r="L130" s="475"/>
      <c r="M130" s="476"/>
      <c r="N130" s="880"/>
      <c r="O130" s="880"/>
      <c r="P130" s="1775"/>
      <c r="Q130" s="439"/>
    </row>
    <row r="131" spans="1:17" s="408" customFormat="1" ht="15" thickTop="1">
      <c r="A131" s="406"/>
      <c r="B131" s="469" t="str">
        <f>B49</f>
        <v>家具家电</v>
      </c>
      <c r="C131" s="3150" t="s">
        <v>3845</v>
      </c>
      <c r="D131" s="3150" t="s">
        <v>3844</v>
      </c>
      <c r="E131" s="485"/>
      <c r="F131" s="485"/>
      <c r="G131" s="485"/>
      <c r="H131" s="486"/>
      <c r="I131" s="486"/>
      <c r="J131" s="486"/>
      <c r="K131" s="486"/>
      <c r="L131" s="487"/>
      <c r="M131" s="488"/>
      <c r="N131" s="881"/>
      <c r="O131" s="881"/>
      <c r="P131" s="1776"/>
      <c r="Q131" s="490"/>
    </row>
    <row r="132" spans="1:17" s="408" customFormat="1" ht="15.75" thickBot="1">
      <c r="A132" s="484"/>
      <c r="B132" s="474"/>
      <c r="C132" s="491">
        <v>100</v>
      </c>
      <c r="D132" s="467">
        <v>95</v>
      </c>
      <c r="E132" s="467"/>
      <c r="F132" s="467"/>
      <c r="G132" s="491"/>
      <c r="H132" s="493"/>
      <c r="I132" s="493"/>
      <c r="J132" s="493"/>
      <c r="K132" s="493"/>
      <c r="L132" s="493"/>
      <c r="M132" s="494"/>
      <c r="N132" s="881"/>
      <c r="O132" s="881"/>
      <c r="P132" s="1776"/>
      <c r="Q132" s="490"/>
    </row>
    <row r="133" spans="1:17" ht="15" thickTop="1">
      <c r="A133" s="409"/>
      <c r="B133" s="469" t="str">
        <f>B50</f>
        <v>服务及管理水平</v>
      </c>
      <c r="C133" s="485"/>
      <c r="D133" s="485"/>
      <c r="E133" s="485"/>
      <c r="F133" s="485"/>
      <c r="G133" s="513"/>
      <c r="H133" s="513"/>
      <c r="I133" s="513"/>
      <c r="J133" s="513"/>
      <c r="K133" s="514"/>
      <c r="L133" s="515"/>
      <c r="M133" s="516"/>
      <c r="N133" s="879"/>
      <c r="O133" s="879"/>
      <c r="P133" s="1775"/>
      <c r="Q133" s="439"/>
    </row>
    <row r="134" spans="1:17" ht="15.75" thickBot="1">
      <c r="A134" s="367"/>
      <c r="B134" s="474"/>
      <c r="C134" s="491"/>
      <c r="D134" s="491"/>
      <c r="E134" s="491"/>
      <c r="F134" s="491"/>
      <c r="G134" s="467"/>
      <c r="H134" s="467"/>
      <c r="I134" s="467"/>
      <c r="J134" s="467"/>
      <c r="K134" s="467"/>
      <c r="L134" s="467"/>
      <c r="M134" s="468"/>
      <c r="N134" s="880"/>
      <c r="O134" s="880"/>
      <c r="P134" s="1775"/>
      <c r="Q134" s="439"/>
    </row>
    <row r="135" spans="1:17" ht="15" thickTop="1">
      <c r="A135" s="409"/>
      <c r="B135" s="477" t="str">
        <f>B51</f>
        <v>水电气非执行标准</v>
      </c>
      <c r="C135" s="485"/>
      <c r="D135" s="485"/>
      <c r="E135" s="485"/>
      <c r="F135" s="485"/>
      <c r="G135" s="517"/>
      <c r="H135" s="517"/>
      <c r="I135" s="517"/>
      <c r="J135" s="517"/>
      <c r="K135" s="31"/>
      <c r="L135" s="457"/>
      <c r="M135" s="520"/>
      <c r="N135" s="879"/>
      <c r="O135" s="879"/>
      <c r="P135" s="1775"/>
      <c r="Q135" s="439"/>
    </row>
    <row r="136" spans="1:17" ht="15.75" thickBot="1">
      <c r="A136" s="375"/>
      <c r="B136" s="500"/>
      <c r="C136" s="501"/>
      <c r="D136" s="501"/>
      <c r="E136" s="501"/>
      <c r="F136" s="501"/>
      <c r="G136" s="521"/>
      <c r="H136" s="521"/>
      <c r="I136" s="521"/>
      <c r="J136" s="521"/>
      <c r="K136" s="521"/>
      <c r="L136" s="521"/>
      <c r="M136" s="522"/>
      <c r="N136" s="880"/>
      <c r="O136" s="880"/>
      <c r="P136" s="1775"/>
      <c r="Q136" s="439"/>
    </row>
    <row r="141" spans="1:17" ht="15" thickBot="1">
      <c r="B141" s="1781" t="s">
        <v>1746</v>
      </c>
    </row>
    <row r="142" spans="1:17" ht="15">
      <c r="B142" s="1782" t="s">
        <v>1747</v>
      </c>
      <c r="C142" s="1783"/>
      <c r="D142" s="1783"/>
      <c r="E142" s="1783"/>
      <c r="F142" s="1783"/>
      <c r="G142" s="1784"/>
      <c r="H142" s="1785"/>
      <c r="I142" s="1786" t="s">
        <v>1748</v>
      </c>
      <c r="J142" s="1783"/>
      <c r="K142" s="1787"/>
    </row>
    <row r="143" spans="1:17" ht="15">
      <c r="B143" s="1788"/>
      <c r="C143" s="129" t="s">
        <v>1749</v>
      </c>
      <c r="D143" s="129" t="s">
        <v>1750</v>
      </c>
      <c r="E143" s="1789" t="s">
        <v>1751</v>
      </c>
      <c r="F143" s="1790" t="s">
        <v>1752</v>
      </c>
      <c r="G143" s="129" t="s">
        <v>1750</v>
      </c>
      <c r="H143" s="130" t="s">
        <v>1751</v>
      </c>
      <c r="I143" s="1791"/>
      <c r="J143" s="129" t="s">
        <v>1753</v>
      </c>
      <c r="K143" s="130" t="s">
        <v>1754</v>
      </c>
    </row>
    <row r="144" spans="1:17" ht="15">
      <c r="B144" s="814">
        <v>6</v>
      </c>
      <c r="C144" s="815">
        <v>96</v>
      </c>
      <c r="D144" s="1792" t="s">
        <v>1755</v>
      </c>
      <c r="E144" s="816">
        <v>100</v>
      </c>
      <c r="F144" s="817">
        <v>102.5</v>
      </c>
      <c r="G144" s="1792" t="s">
        <v>1755</v>
      </c>
      <c r="H144" s="818">
        <v>105</v>
      </c>
      <c r="I144" s="1793" t="s">
        <v>1756</v>
      </c>
      <c r="J144" s="815">
        <v>20</v>
      </c>
      <c r="K144" s="819">
        <f>C150/(J144-2)</f>
        <v>4.0555555555555553E-3</v>
      </c>
    </row>
    <row r="145" spans="2:11" ht="15">
      <c r="B145" s="820">
        <v>5</v>
      </c>
      <c r="C145" s="821">
        <v>100</v>
      </c>
      <c r="D145" s="821"/>
      <c r="E145" s="822"/>
      <c r="F145" s="823">
        <v>102</v>
      </c>
      <c r="G145" s="821"/>
      <c r="H145" s="824"/>
      <c r="I145" s="1794" t="s">
        <v>1757</v>
      </c>
      <c r="J145" s="263">
        <f>ROUNDUP((J144-1)/2,0)</f>
        <v>10</v>
      </c>
      <c r="K145" s="825">
        <v>100</v>
      </c>
    </row>
    <row r="146" spans="2:11" ht="15">
      <c r="B146" s="820">
        <v>4</v>
      </c>
      <c r="C146" s="821">
        <v>102</v>
      </c>
      <c r="D146" s="821"/>
      <c r="E146" s="822"/>
      <c r="F146" s="823">
        <v>101.5</v>
      </c>
      <c r="G146" s="821"/>
      <c r="H146" s="824"/>
      <c r="I146" s="1794" t="s">
        <v>1758</v>
      </c>
      <c r="J146" s="263">
        <v>1</v>
      </c>
      <c r="K146" s="826">
        <f>ROUND(100+(J146-J145)*K144*100,1)</f>
        <v>96.4</v>
      </c>
    </row>
    <row r="147" spans="2:11" ht="15">
      <c r="B147" s="820">
        <v>3</v>
      </c>
      <c r="C147" s="821">
        <v>103</v>
      </c>
      <c r="D147" s="821"/>
      <c r="E147" s="822"/>
      <c r="F147" s="823">
        <v>101</v>
      </c>
      <c r="G147" s="821"/>
      <c r="H147" s="824"/>
      <c r="I147" s="1794" t="s">
        <v>1759</v>
      </c>
      <c r="J147" s="263">
        <f>J144</f>
        <v>20</v>
      </c>
      <c r="K147" s="827">
        <v>95</v>
      </c>
    </row>
    <row r="148" spans="2:11" ht="15">
      <c r="B148" s="820">
        <v>2</v>
      </c>
      <c r="C148" s="821">
        <v>100</v>
      </c>
      <c r="D148" s="821"/>
      <c r="E148" s="822"/>
      <c r="F148" s="823">
        <v>100.5</v>
      </c>
      <c r="G148" s="821"/>
      <c r="H148" s="824"/>
      <c r="I148" s="1794" t="s">
        <v>1760</v>
      </c>
      <c r="J148" s="821">
        <v>15</v>
      </c>
      <c r="K148" s="826">
        <f>ROUND(100+(J148-J145)*K144*100,1)</f>
        <v>102</v>
      </c>
    </row>
    <row r="149" spans="2:11" ht="15">
      <c r="B149" s="820">
        <v>1</v>
      </c>
      <c r="C149" s="821">
        <v>98</v>
      </c>
      <c r="D149" s="1795" t="s">
        <v>1761</v>
      </c>
      <c r="E149" s="822">
        <v>102</v>
      </c>
      <c r="F149" s="828">
        <v>100</v>
      </c>
      <c r="G149" s="1795" t="s">
        <v>1761</v>
      </c>
      <c r="H149" s="824">
        <v>105</v>
      </c>
      <c r="I149" s="1794" t="s">
        <v>1760</v>
      </c>
      <c r="J149" s="821">
        <v>18</v>
      </c>
      <c r="K149" s="826">
        <f>ROUND(100+(J149-J145)*K144*100,1)</f>
        <v>103.2</v>
      </c>
    </row>
    <row r="150" spans="2:11" ht="15.75" thickBot="1">
      <c r="B150" s="1796" t="s">
        <v>1762</v>
      </c>
      <c r="C150" s="829">
        <f>ROUND(MAX(C144:C149)/MIN(C144:C149)-1,3)</f>
        <v>7.2999999999999995E-2</v>
      </c>
      <c r="D150" s="830"/>
      <c r="E150" s="830"/>
      <c r="F150" s="1797" t="s">
        <v>1763</v>
      </c>
      <c r="G150" s="1798"/>
      <c r="H150" s="1799"/>
      <c r="I150" s="1800" t="s">
        <v>1760</v>
      </c>
      <c r="J150" s="831">
        <v>8</v>
      </c>
      <c r="K150" s="832">
        <f>ROUND(100+(J150-J145)*K144*100,1)</f>
        <v>99.2</v>
      </c>
    </row>
    <row r="152" spans="2:11">
      <c r="B152" s="1781" t="s">
        <v>1764</v>
      </c>
    </row>
    <row r="153" spans="2:11">
      <c r="B153" s="1781" t="s">
        <v>1765</v>
      </c>
    </row>
  </sheetData>
  <sheetProtection formatCells="0" formatColumns="0" formatRows="0"/>
  <mergeCells count="41">
    <mergeCell ref="P54:Q54"/>
    <mergeCell ref="R54:W54"/>
    <mergeCell ref="P52:Q52"/>
    <mergeCell ref="R52:S52"/>
    <mergeCell ref="T52:U52"/>
    <mergeCell ref="V52:W52"/>
    <mergeCell ref="P53:Q53"/>
    <mergeCell ref="R53:S53"/>
    <mergeCell ref="T53:U53"/>
    <mergeCell ref="V53:W53"/>
    <mergeCell ref="P15:P35"/>
    <mergeCell ref="Y15:Y35"/>
    <mergeCell ref="P36:P51"/>
    <mergeCell ref="Y36:Y51"/>
    <mergeCell ref="A37:A5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7">
    <cfRule type="expression" dxfId="135" priority="13" stopIfTrue="1">
      <formula>$F$57="超过30%"</formula>
    </cfRule>
  </conditionalFormatting>
  <conditionalFormatting sqref="E58">
    <cfRule type="expression" dxfId="134" priority="11" stopIfTrue="1">
      <formula>$F$58="超过20%"</formula>
    </cfRule>
  </conditionalFormatting>
  <conditionalFormatting sqref="E59">
    <cfRule type="expression" dxfId="133" priority="10" stopIfTrue="1">
      <formula>$F$59="超过30%"</formula>
    </cfRule>
  </conditionalFormatting>
  <conditionalFormatting sqref="F7:F51 H7:H51 J7:J51">
    <cfRule type="cellIs" dxfId="132" priority="1" operator="notEqual">
      <formula>100</formula>
    </cfRule>
  </conditionalFormatting>
  <conditionalFormatting sqref="F53">
    <cfRule type="expression" dxfId="131" priority="4">
      <formula>$D$53="简单平均"</formula>
    </cfRule>
  </conditionalFormatting>
  <conditionalFormatting sqref="F57:F59 H57:H59 J57:J59">
    <cfRule type="containsText" dxfId="130" priority="14" stopIfTrue="1" operator="containsText" text="超过">
      <formula>NOT(ISERROR(SEARCH("超过",F57)))</formula>
    </cfRule>
  </conditionalFormatting>
  <conditionalFormatting sqref="G57">
    <cfRule type="expression" dxfId="129" priority="9" stopIfTrue="1">
      <formula>$H$57="超过30%"</formula>
    </cfRule>
  </conditionalFormatting>
  <conditionalFormatting sqref="G58">
    <cfRule type="expression" dxfId="128" priority="8" stopIfTrue="1">
      <formula>$H$58="超过20%"</formula>
    </cfRule>
  </conditionalFormatting>
  <conditionalFormatting sqref="G59">
    <cfRule type="expression" dxfId="127" priority="12" stopIfTrue="1">
      <formula>$H$59="超过30%"</formula>
    </cfRule>
  </conditionalFormatting>
  <conditionalFormatting sqref="H53">
    <cfRule type="expression" dxfId="126" priority="3">
      <formula>$D$53="简单平均"</formula>
    </cfRule>
  </conditionalFormatting>
  <conditionalFormatting sqref="I57">
    <cfRule type="expression" dxfId="125" priority="7" stopIfTrue="1">
      <formula>$J$57="超过30%"</formula>
    </cfRule>
  </conditionalFormatting>
  <conditionalFormatting sqref="I58">
    <cfRule type="expression" dxfId="124" priority="6" stopIfTrue="1">
      <formula>$J$58="超过20%"</formula>
    </cfRule>
  </conditionalFormatting>
  <conditionalFormatting sqref="I59">
    <cfRule type="expression" dxfId="123" priority="5" stopIfTrue="1">
      <formula>$J$59="超过30%"</formula>
    </cfRule>
  </conditionalFormatting>
  <conditionalFormatting sqref="J53">
    <cfRule type="expression" dxfId="122" priority="2">
      <formula>$D$53="简单平均"</formula>
    </cfRule>
  </conditionalFormatting>
  <dataValidations count="23">
    <dataValidation type="list" allowBlank="1" showInputMessage="1" showErrorMessage="1" sqref="C27" xr:uid="{FD90A72E-22BE-40EA-B2C3-D02759C47114}">
      <formula1>环境</formula1>
    </dataValidation>
    <dataValidation type="list" allowBlank="1" showInputMessage="1" showErrorMessage="1" sqref="G16 I16 C16 E16" xr:uid="{E5508CC7-6C16-4190-9ABB-0A44B99B6479}">
      <formula1>居住社区成熟度</formula1>
    </dataValidation>
    <dataValidation type="list" allowBlank="1" showInputMessage="1" showErrorMessage="1" sqref="C20 G20" xr:uid="{A039EDA3-0DC2-4BE2-8BBA-A4FF7987E328}">
      <formula1>交通便捷度</formula1>
    </dataValidation>
    <dataValidation type="list" allowBlank="1" showInputMessage="1" showErrorMessage="1" sqref="C22 G22 E22 I22" xr:uid="{8F863F5D-F941-40CA-8CB4-E2387B7D9269}">
      <formula1>公共配套设施</formula1>
    </dataValidation>
    <dataValidation type="list" allowBlank="1" showInputMessage="1" showErrorMessage="1" sqref="C29 E29 G29 I29" xr:uid="{2F18E787-1B90-4796-BC8F-703882A4074F}">
      <formula1>住宅楼层</formula1>
    </dataValidation>
    <dataValidation type="list" allowBlank="1" showInputMessage="1" showErrorMessage="1" sqref="E30 G30 I30 C30" xr:uid="{51F330B2-77BC-4E8E-9C36-AFFD31C16D20}">
      <formula1>住宅朝向</formula1>
    </dataValidation>
    <dataValidation type="list" allowBlank="1" showInputMessage="1" showErrorMessage="1" sqref="E36 G36 I36 C36" xr:uid="{631128AE-6A30-4A54-8C8E-7F9CCD685DC9}">
      <formula1>住宅建筑类型</formula1>
    </dataValidation>
    <dataValidation type="list" allowBlank="1" showInputMessage="1" showErrorMessage="1" sqref="E38 G38 I38 C38" xr:uid="{A8BB1EE5-2C67-4E93-96DE-522427268BAB}">
      <formula1>住宅建筑结构</formula1>
    </dataValidation>
    <dataValidation type="list" allowBlank="1" showInputMessage="1" showErrorMessage="1" sqref="E39 G39 I39 C39" xr:uid="{5CF8B4A4-E32F-4BDE-9DDC-8317067F2BBA}">
      <formula1>住宅建筑品质</formula1>
    </dataValidation>
    <dataValidation type="list" allowBlank="1" showInputMessage="1" showErrorMessage="1" sqref="E40 G40 C40 I40" xr:uid="{F37A6AF0-A412-49E2-AEDD-E273AF3A6B64}">
      <formula1>住宅公共部分装修</formula1>
    </dataValidation>
    <dataValidation type="list" allowBlank="1" showInputMessage="1" showErrorMessage="1" sqref="E43 G43 I43 C43" xr:uid="{EB22861F-118A-4A35-A089-1DFC56BC3190}">
      <formula1>住宅物业管理</formula1>
    </dataValidation>
    <dataValidation type="list" allowBlank="1" showInputMessage="1" showErrorMessage="1" sqref="E44 G44 I44 C44" xr:uid="{3B331958-4391-4136-8569-5D81E9EE4D52}">
      <formula1>住宅基础设施水平</formula1>
    </dataValidation>
    <dataValidation type="list" allowBlank="1" showInputMessage="1" showErrorMessage="1" sqref="C45 E45 G45 I45" xr:uid="{4377AE98-B9F8-419C-A306-C9393BF1FCA3}">
      <formula1>住宅房型</formula1>
    </dataValidation>
    <dataValidation type="list" allowBlank="1" showInputMessage="1" showErrorMessage="1" sqref="E47 G47 I47 C47" xr:uid="{CE012D8B-6D8F-4FA8-AF8E-D365D24DB0FC}">
      <formula1>住宅内部装修</formula1>
    </dataValidation>
    <dataValidation type="list" allowBlank="1" showInputMessage="1" showErrorMessage="1" sqref="E8 G8 I8 C8" xr:uid="{6628566D-A6B5-49B8-A2D7-16C936F22CB8}">
      <formula1>住宅交易情况</formula1>
    </dataValidation>
    <dataValidation type="list" allowBlank="1" showInputMessage="1" showErrorMessage="1" sqref="D1" xr:uid="{BEC25E0C-7D6B-46D9-AE4C-96A527F12762}">
      <formula1>项目类型</formula1>
    </dataValidation>
    <dataValidation type="list" allowBlank="1" showInputMessage="1" showErrorMessage="1" sqref="E9 G9 I9" xr:uid="{3DF65F29-3A67-4597-9639-0D007551E96A}">
      <formula1>住宅用途</formula1>
    </dataValidation>
    <dataValidation type="list" allowBlank="1" showInputMessage="1" showErrorMessage="1" sqref="C24 E24 G24 I24" xr:uid="{9D63374C-9A48-4F27-A243-802CC2732BF7}">
      <formula1>基础设施水平</formula1>
    </dataValidation>
    <dataValidation type="list" allowBlank="1" showInputMessage="1" showErrorMessage="1" sqref="F1" xr:uid="{4D7CDA5B-8DF8-43A5-AC6C-9BDDFCD291EC}">
      <formula1>"售价,租金"</formula1>
    </dataValidation>
    <dataValidation type="list" allowBlank="1" showInputMessage="1" showErrorMessage="1" sqref="C2" xr:uid="{BC1D7967-F27A-4CF2-AAD7-AA02127929F1}">
      <formula1>"需扣减承租人权益,——"</formula1>
    </dataValidation>
    <dataValidation type="list" allowBlank="1" showInputMessage="1" showErrorMessage="1" sqref="F2" xr:uid="{3F6BFAEE-C12B-4472-B829-FA631BD86061}">
      <formula1>估价方法</formula1>
    </dataValidation>
    <dataValidation type="list" allowBlank="1" showInputMessage="1" showErrorMessage="1" sqref="D53" xr:uid="{8428713B-F2D5-48B2-9E8A-2449B90B81CE}">
      <formula1>"简单平均,加权平均"</formula1>
    </dataValidation>
    <dataValidation type="list" allowBlank="1" showInputMessage="1" showErrorMessage="1" sqref="E1" xr:uid="{7BC8D831-AF6E-4DA0-BD9B-1BC525AC7EBC}">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DE6B0-D9A9-4383-AEF6-845B3B82D535}">
  <sheetPr>
    <tabColor rgb="FF92D050"/>
    <pageSetUpPr fitToPage="1"/>
  </sheetPr>
  <dimension ref="A1:AC148"/>
  <sheetViews>
    <sheetView view="pageBreakPreview" topLeftCell="A13" zoomScaleNormal="60" zoomScaleSheetLayoutView="100" workbookViewId="0">
      <selection activeCell="I8" sqref="I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0" t="s">
        <v>1667</v>
      </c>
      <c r="D4" s="3461"/>
      <c r="E4" s="3462" t="s">
        <v>1668</v>
      </c>
      <c r="F4" s="3463"/>
      <c r="G4" s="3460" t="s">
        <v>1669</v>
      </c>
      <c r="H4" s="3461"/>
      <c r="I4" s="3460" t="s">
        <v>1670</v>
      </c>
      <c r="J4" s="3461"/>
      <c r="K4" s="1744" t="s">
        <v>1671</v>
      </c>
      <c r="L4" s="2486"/>
      <c r="M4" s="2487"/>
      <c r="N4" s="2487"/>
      <c r="O4" s="2487"/>
      <c r="P4" s="3464" t="s">
        <v>1672</v>
      </c>
      <c r="Q4" s="3465"/>
      <c r="R4" s="3470" t="s">
        <v>1668</v>
      </c>
      <c r="S4" s="3471"/>
      <c r="T4" s="3470" t="s">
        <v>1669</v>
      </c>
      <c r="U4" s="3471"/>
      <c r="V4" s="3484" t="s">
        <v>1670</v>
      </c>
      <c r="W4" s="3484"/>
      <c r="X4" s="1265"/>
      <c r="Y4" s="3470" t="s">
        <v>1672</v>
      </c>
      <c r="Z4" s="3471"/>
      <c r="AA4" s="3457" t="s">
        <v>1668</v>
      </c>
      <c r="AB4" s="3457" t="s">
        <v>1669</v>
      </c>
      <c r="AC4" s="3457" t="s">
        <v>1670</v>
      </c>
    </row>
    <row r="5" spans="1:29" ht="15">
      <c r="A5" s="348"/>
      <c r="B5" s="349"/>
      <c r="C5" s="3474" t="s">
        <v>1673</v>
      </c>
      <c r="D5" s="3475"/>
      <c r="E5" s="3476" t="str">
        <f>Sheet2!E86</f>
        <v>环湖小镇</v>
      </c>
      <c r="F5" s="3477"/>
      <c r="G5" s="3474" t="str">
        <f>Sheet2!E64</f>
        <v>福运佳园</v>
      </c>
      <c r="H5" s="3475"/>
      <c r="I5" s="3474" t="str">
        <f>Sheet2!E100</f>
        <v>月亮湾晓镇</v>
      </c>
      <c r="J5" s="3475"/>
      <c r="K5" s="1745"/>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1745"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f>'比较法-住宅 -90三居'!E7</f>
        <v>45597</v>
      </c>
      <c r="F7" s="357">
        <f>SUMIF(58:58,YEAR(E7)&amp;"-"&amp;MONTH(E7),59:59)</f>
        <v>100</v>
      </c>
      <c r="G7" s="356">
        <f>E7</f>
        <v>45597</v>
      </c>
      <c r="H7" s="355">
        <f>SUMIF(58:58,YEAR(G7)&amp;"-"&amp;MONTH(G7),59:59)</f>
        <v>100</v>
      </c>
      <c r="I7" s="356">
        <f>G7</f>
        <v>45597</v>
      </c>
      <c r="J7" s="355">
        <f>SUMIF(58:58,YEAR(I7)&amp;"-"&amp;MONTH(I7),59:59)</f>
        <v>100</v>
      </c>
      <c r="K7" s="1746"/>
      <c r="L7" s="2488"/>
      <c r="M7" s="2439"/>
      <c r="N7" s="2439"/>
      <c r="O7" s="2439"/>
      <c r="P7" s="3485" t="s">
        <v>1680</v>
      </c>
      <c r="Q7" s="3486"/>
      <c r="R7" s="664" t="s">
        <v>14</v>
      </c>
      <c r="S7" s="665">
        <f t="shared" ref="S7:S15" si="0">F7</f>
        <v>100</v>
      </c>
      <c r="T7" s="664" t="s">
        <v>14</v>
      </c>
      <c r="U7" s="665">
        <f t="shared" ref="U7:U15" si="1">H7</f>
        <v>100</v>
      </c>
      <c r="V7" s="664" t="s">
        <v>14</v>
      </c>
      <c r="W7" s="665">
        <f t="shared" ref="W7:W15" si="2">J7</f>
        <v>100</v>
      </c>
      <c r="X7" s="666"/>
      <c r="Y7" s="3485" t="s">
        <v>1680</v>
      </c>
      <c r="Z7" s="348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1257</v>
      </c>
      <c r="C15" s="1750" t="str">
        <f>估价对象房地状况!C3</f>
        <v>估价对象周边多为民宅，无规模性小区，居住社区成熟度一般</v>
      </c>
      <c r="D15" s="380">
        <v>100</v>
      </c>
      <c r="E15" s="383"/>
      <c r="F15" s="380">
        <f>SUMIF(76:76,E16,77:77)-SUMIF(76:76,C16,77:77)+100</f>
        <v>103</v>
      </c>
      <c r="G15" s="381"/>
      <c r="H15" s="380">
        <f>SUMIF(76:76,G16,77:77)-SUMIF(76:76,C16,77:77)+100</f>
        <v>103</v>
      </c>
      <c r="I15" s="381"/>
      <c r="J15" s="380">
        <f>SUMIF(76:76,I16,77:77)-SUMIF(76:76,C16,77:77)+100</f>
        <v>103</v>
      </c>
      <c r="K15" s="384">
        <f>'比较法-住宅-开间、一居'!K15</f>
        <v>3</v>
      </c>
      <c r="L15" s="2492"/>
      <c r="M15" s="2487"/>
      <c r="N15" s="2487"/>
      <c r="O15" s="2487"/>
      <c r="P15" s="3492" t="s">
        <v>1691</v>
      </c>
      <c r="Q15" s="1263" t="str">
        <f t="shared" si="6"/>
        <v>居住社区成熟度</v>
      </c>
      <c r="R15" s="667" t="s">
        <v>14</v>
      </c>
      <c r="S15" s="668">
        <f t="shared" si="0"/>
        <v>103</v>
      </c>
      <c r="T15" s="667" t="s">
        <v>14</v>
      </c>
      <c r="U15" s="668">
        <f t="shared" si="1"/>
        <v>103</v>
      </c>
      <c r="V15" s="667" t="s">
        <v>14</v>
      </c>
      <c r="W15" s="668">
        <f t="shared" si="2"/>
        <v>103</v>
      </c>
      <c r="X15" s="1265"/>
      <c r="Y15" s="3494" t="s">
        <v>1691</v>
      </c>
      <c r="Z15" s="1264" t="str">
        <f t="shared" si="7"/>
        <v>居住社区成熟度</v>
      </c>
      <c r="AA15" s="1264">
        <f t="shared" si="3"/>
        <v>0.970873786407767</v>
      </c>
      <c r="AB15" s="1264">
        <f t="shared" si="4"/>
        <v>0.970873786407767</v>
      </c>
      <c r="AC15" s="1264">
        <f t="shared" si="5"/>
        <v>0.970873786407767</v>
      </c>
    </row>
    <row r="16" spans="1:29" ht="15">
      <c r="A16" s="367"/>
      <c r="B16" s="385"/>
      <c r="C16" s="386" t="s">
        <v>3438</v>
      </c>
      <c r="D16" s="387"/>
      <c r="E16" s="1751" t="str">
        <f>'比较法-住宅 -60一居'!G16</f>
        <v>较好</v>
      </c>
      <c r="F16" s="387"/>
      <c r="G16" s="1752" t="str">
        <f>'比较法-住宅-开间、一居'!I16</f>
        <v>较好</v>
      </c>
      <c r="H16" s="389"/>
      <c r="I16" s="1752" t="str">
        <f>'比较法-住宅 -60一居'!I16</f>
        <v>较好</v>
      </c>
      <c r="J16" s="387"/>
      <c r="K16" s="1753"/>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f>'比较法-住宅-开间、一居'!K17</f>
        <v>2</v>
      </c>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t="s">
        <v>3438</v>
      </c>
      <c r="D18" s="389"/>
      <c r="E18" s="1755" t="str">
        <f>'比较法-住宅 -60一居'!G18</f>
        <v>一般</v>
      </c>
      <c r="F18" s="389"/>
      <c r="G18" s="1755" t="str">
        <f>'比较法-住宅-开间、一居'!I18</f>
        <v>一般</v>
      </c>
      <c r="H18" s="387"/>
      <c r="I18" s="1755" t="str">
        <f>'比较法-住宅 -60一居'!I18</f>
        <v>一般</v>
      </c>
      <c r="J18" s="387"/>
      <c r="K18" s="1753"/>
      <c r="L18" s="2492"/>
      <c r="M18" s="2487"/>
      <c r="N18" s="2487"/>
      <c r="O18" s="2487"/>
      <c r="P18" s="3493"/>
      <c r="Q18" s="1263"/>
      <c r="R18" s="667"/>
      <c r="S18" s="668"/>
      <c r="T18" s="667"/>
      <c r="U18" s="668"/>
      <c r="V18" s="667"/>
      <c r="W18" s="668"/>
      <c r="X18" s="1265"/>
      <c r="Y18" s="3495"/>
      <c r="Z18" s="1264"/>
      <c r="AA18" s="1264">
        <v>1</v>
      </c>
      <c r="AB18" s="1264">
        <v>1</v>
      </c>
      <c r="AC18" s="1264">
        <v>1</v>
      </c>
    </row>
    <row r="19" spans="1:29" ht="171">
      <c r="A19" s="367"/>
      <c r="B19" s="390" t="s">
        <v>1258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SUMIF(80:80,E20,81:81)-SUMIF(80:80,C20,81:81)+100</f>
        <v>105</v>
      </c>
      <c r="G19" s="396"/>
      <c r="H19" s="389">
        <f>SUMIF(80:80,G20,81:81)-SUMIF(80:80,C20,81:81)+100</f>
        <v>105</v>
      </c>
      <c r="I19" s="396"/>
      <c r="J19" s="389">
        <f>SUMIF(80:80,I20,81:81)-SUMIF(80:80,C20,81:81)+100</f>
        <v>105</v>
      </c>
      <c r="K19" s="384">
        <f>'比较法-住宅-开间、一居'!K19</f>
        <v>5</v>
      </c>
      <c r="L19" s="2492"/>
      <c r="M19" s="2487"/>
      <c r="N19" s="2487"/>
      <c r="O19" s="2487"/>
      <c r="P19" s="3493"/>
      <c r="Q19" s="1263" t="str">
        <f>B19</f>
        <v>公共配套设施</v>
      </c>
      <c r="R19" s="667" t="s">
        <v>14</v>
      </c>
      <c r="S19" s="668">
        <f>F19</f>
        <v>105</v>
      </c>
      <c r="T19" s="667" t="s">
        <v>14</v>
      </c>
      <c r="U19" s="668">
        <f>H19</f>
        <v>105</v>
      </c>
      <c r="V19" s="667" t="s">
        <v>14</v>
      </c>
      <c r="W19" s="668">
        <f>J19</f>
        <v>105</v>
      </c>
      <c r="X19" s="1265"/>
      <c r="Y19" s="3495"/>
      <c r="Z19" s="1264" t="str">
        <f>Q19</f>
        <v>公共配套设施</v>
      </c>
      <c r="AA19" s="1264">
        <f t="shared" si="3"/>
        <v>0.95238095238095233</v>
      </c>
      <c r="AB19" s="1264">
        <f t="shared" si="4"/>
        <v>0.95238095238095233</v>
      </c>
      <c r="AC19" s="1264">
        <f t="shared" si="5"/>
        <v>0.95238095238095233</v>
      </c>
    </row>
    <row r="20" spans="1:29" ht="15">
      <c r="A20" s="367"/>
      <c r="B20" s="395"/>
      <c r="C20" s="386" t="s">
        <v>3438</v>
      </c>
      <c r="D20" s="387"/>
      <c r="E20" s="1751" t="s">
        <v>3439</v>
      </c>
      <c r="F20" s="387"/>
      <c r="G20" s="1751" t="str">
        <f>'比较法-住宅-开间、一居'!I20</f>
        <v>较好</v>
      </c>
      <c r="H20" s="387"/>
      <c r="I20" s="1751" t="str">
        <f>'比较法-住宅 -60一居'!I20</f>
        <v>较好</v>
      </c>
      <c r="J20" s="387"/>
      <c r="K20" s="1753"/>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7"/>
      <c r="G22" s="1755" t="s">
        <v>3440</v>
      </c>
      <c r="H22" s="387"/>
      <c r="I22" s="1755" t="s">
        <v>3440</v>
      </c>
      <c r="J22" s="387"/>
      <c r="K22" s="1759"/>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754" t="str">
        <f>估价对象房地状况!C9</f>
        <v>估价对象周边有凉水河等自然景观，周边无人文场所，综合评价环境状况一般</v>
      </c>
      <c r="D23" s="389">
        <v>100</v>
      </c>
      <c r="E23" s="393"/>
      <c r="F23" s="389">
        <f>SUMIF(84:84,E24,85:85)-SUMIF(84:84,C24,85:85)+100</f>
        <v>100</v>
      </c>
      <c r="G23" s="391"/>
      <c r="H23" s="389">
        <f>SUMIF(84:84,G24,85:85)-SUMIF(84:84,C24,85:85)+100</f>
        <v>102</v>
      </c>
      <c r="I23" s="3183"/>
      <c r="J23" s="389">
        <f>SUMIF(84:84,I24,85:85)-SUMIF(84:84,C24,85:85)+100</f>
        <v>100</v>
      </c>
      <c r="K23" s="384">
        <f>'比较法-住宅 -60一居'!K23</f>
        <v>2</v>
      </c>
      <c r="L23" s="2492"/>
      <c r="M23" s="2487"/>
      <c r="N23" s="2487"/>
      <c r="O23" s="2487"/>
      <c r="P23" s="3493"/>
      <c r="Q23" s="1263" t="str">
        <f>B23</f>
        <v>自然及人文环境</v>
      </c>
      <c r="R23" s="667" t="s">
        <v>14</v>
      </c>
      <c r="S23" s="668">
        <f>F23</f>
        <v>100</v>
      </c>
      <c r="T23" s="667" t="s">
        <v>14</v>
      </c>
      <c r="U23" s="668">
        <f>H23</f>
        <v>102</v>
      </c>
      <c r="V23" s="667" t="s">
        <v>14</v>
      </c>
      <c r="W23" s="668">
        <f>J23</f>
        <v>100</v>
      </c>
      <c r="X23" s="1265"/>
      <c r="Y23" s="3495"/>
      <c r="Z23" s="1264" t="str">
        <f>Q23</f>
        <v>自然及人文环境</v>
      </c>
      <c r="AA23" s="1264">
        <f>D23/F23</f>
        <v>1</v>
      </c>
      <c r="AB23" s="1264">
        <f>D23/H23</f>
        <v>0.98039215686274506</v>
      </c>
      <c r="AC23" s="1264">
        <f>D23/J23</f>
        <v>1</v>
      </c>
    </row>
    <row r="24" spans="1:29" ht="15">
      <c r="A24" s="367"/>
      <c r="B24" s="395"/>
      <c r="C24" s="386" t="s">
        <v>3438</v>
      </c>
      <c r="D24" s="387"/>
      <c r="E24" s="386" t="str">
        <f>'比较法-住宅 -60一居'!G24</f>
        <v>一般</v>
      </c>
      <c r="F24" s="387"/>
      <c r="G24" s="386" t="str">
        <f>'比较法-住宅-开间、一居'!I24</f>
        <v>较好</v>
      </c>
      <c r="H24" s="387"/>
      <c r="I24" s="386" t="str">
        <f>'比较法-住宅 -60一居'!I24</f>
        <v>一般</v>
      </c>
      <c r="J24" s="387"/>
      <c r="K24" s="1753"/>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3"/>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95"/>
      <c r="Z25" s="1264" t="str">
        <f>Q25</f>
        <v>楼层-1</v>
      </c>
      <c r="AA25" s="1264">
        <f t="shared" ref="AA25:AA46" si="15">D25/F25</f>
        <v>1</v>
      </c>
      <c r="AB25" s="1264">
        <f t="shared" ref="AB25:AB46" si="16">D25/H25</f>
        <v>1</v>
      </c>
      <c r="AC25" s="1264">
        <f t="shared" ref="AC25:AC46" si="17">D25/J25</f>
        <v>1</v>
      </c>
    </row>
    <row r="26" spans="1:29" ht="15.75" thickBot="1">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3"/>
      <c r="Q26" s="1263" t="str">
        <f t="shared" si="11"/>
        <v>朝向</v>
      </c>
      <c r="R26" s="667" t="s">
        <v>14</v>
      </c>
      <c r="S26" s="668">
        <f t="shared" si="12"/>
        <v>100</v>
      </c>
      <c r="T26" s="667" t="s">
        <v>14</v>
      </c>
      <c r="U26" s="668">
        <f t="shared" si="13"/>
        <v>100</v>
      </c>
      <c r="V26" s="667" t="s">
        <v>14</v>
      </c>
      <c r="W26" s="668">
        <f t="shared" si="14"/>
        <v>100</v>
      </c>
      <c r="X26" s="1265"/>
      <c r="Y26" s="3495"/>
      <c r="Z26" s="1264" t="str">
        <f>Q26</f>
        <v>朝向</v>
      </c>
      <c r="AA26" s="1264">
        <f t="shared" si="15"/>
        <v>1</v>
      </c>
      <c r="AB26" s="1264">
        <f t="shared" si="16"/>
        <v>1</v>
      </c>
      <c r="AC26" s="1264">
        <f t="shared" si="17"/>
        <v>1</v>
      </c>
    </row>
    <row r="27" spans="1:29" s="102" customFormat="1" ht="15.75" hidden="1"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3"/>
      <c r="Q27" s="530">
        <f t="shared" si="11"/>
        <v>111</v>
      </c>
      <c r="R27" s="664" t="s">
        <v>14</v>
      </c>
      <c r="S27" s="665">
        <f t="shared" si="12"/>
        <v>100</v>
      </c>
      <c r="T27" s="664" t="s">
        <v>14</v>
      </c>
      <c r="U27" s="665">
        <f t="shared" si="13"/>
        <v>100</v>
      </c>
      <c r="V27" s="664" t="s">
        <v>14</v>
      </c>
      <c r="W27" s="665">
        <f t="shared" si="14"/>
        <v>100</v>
      </c>
      <c r="X27" s="666"/>
      <c r="Y27" s="3495"/>
      <c r="Z27" s="50">
        <f>Q27</f>
        <v>111</v>
      </c>
      <c r="AA27" s="1264">
        <f t="shared" si="15"/>
        <v>1</v>
      </c>
      <c r="AB27" s="1264">
        <f t="shared" si="16"/>
        <v>1</v>
      </c>
      <c r="AC27" s="1264">
        <f t="shared" si="17"/>
        <v>1</v>
      </c>
    </row>
    <row r="28" spans="1:29" ht="15.75"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3"/>
      <c r="Q28" s="1263">
        <f t="shared" si="11"/>
        <v>111</v>
      </c>
      <c r="R28" s="667" t="s">
        <v>14</v>
      </c>
      <c r="S28" s="668">
        <f t="shared" si="12"/>
        <v>100</v>
      </c>
      <c r="T28" s="667" t="s">
        <v>14</v>
      </c>
      <c r="U28" s="668">
        <f t="shared" si="13"/>
        <v>100</v>
      </c>
      <c r="V28" s="667" t="s">
        <v>14</v>
      </c>
      <c r="W28" s="668">
        <f t="shared" si="14"/>
        <v>100</v>
      </c>
      <c r="X28" s="1265"/>
      <c r="Y28" s="3495"/>
      <c r="Z28" s="1264">
        <f t="shared" ref="Z28:Z46" si="18">Q28</f>
        <v>111</v>
      </c>
      <c r="AA28" s="1264">
        <f t="shared" si="15"/>
        <v>1</v>
      </c>
      <c r="AB28" s="1264">
        <f t="shared" si="16"/>
        <v>1</v>
      </c>
      <c r="AC28" s="1264">
        <f t="shared" si="17"/>
        <v>1</v>
      </c>
    </row>
    <row r="29" spans="1:29" ht="15.75"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8"/>
        <v>111</v>
      </c>
      <c r="AA29" s="1264">
        <f t="shared" si="15"/>
        <v>1</v>
      </c>
      <c r="AB29" s="1264">
        <f t="shared" si="16"/>
        <v>1</v>
      </c>
      <c r="AC29" s="1264">
        <f t="shared" si="17"/>
        <v>1</v>
      </c>
    </row>
    <row r="30" spans="1:29" ht="15.75"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6" t="s">
        <v>1696</v>
      </c>
      <c r="Q32" s="1263" t="str">
        <f t="shared" si="11"/>
        <v>建筑类型</v>
      </c>
      <c r="R32" s="667" t="s">
        <v>14</v>
      </c>
      <c r="S32" s="668">
        <f t="shared" si="12"/>
        <v>100</v>
      </c>
      <c r="T32" s="667" t="s">
        <v>14</v>
      </c>
      <c r="U32" s="668">
        <f t="shared" si="13"/>
        <v>100</v>
      </c>
      <c r="V32" s="667" t="s">
        <v>14</v>
      </c>
      <c r="W32" s="668">
        <f t="shared" si="14"/>
        <v>100</v>
      </c>
      <c r="X32" s="1265"/>
      <c r="Y32" s="3499" t="s">
        <v>1696</v>
      </c>
      <c r="Z32" s="1264" t="str">
        <f t="shared" si="18"/>
        <v>建筑类型</v>
      </c>
      <c r="AA32" s="1264">
        <f t="shared" si="15"/>
        <v>1</v>
      </c>
      <c r="AB32" s="1264">
        <f t="shared" si="16"/>
        <v>1</v>
      </c>
      <c r="AC32" s="1264">
        <f t="shared" si="17"/>
        <v>1</v>
      </c>
    </row>
    <row r="33" spans="1:29" s="408" customFormat="1" ht="15">
      <c r="A33" s="406"/>
      <c r="B33" s="364" t="s">
        <v>1697</v>
      </c>
      <c r="C33" s="407">
        <v>120</v>
      </c>
      <c r="D33" s="119">
        <v>100</v>
      </c>
      <c r="E33" s="369">
        <f>Sheet2!G90</f>
        <v>157</v>
      </c>
      <c r="F33" s="364">
        <f>LOOKUP(E33,103:103,104:104)-LOOKUP(C33,103:103,104:104)+100</f>
        <v>100</v>
      </c>
      <c r="G33" s="368">
        <f>Sheet2!G68</f>
        <v>122</v>
      </c>
      <c r="H33" s="119">
        <f>LOOKUP(G33,103:103,104:104)-LOOKUP(C33,103:103,104:104)+100</f>
        <v>100</v>
      </c>
      <c r="I33" s="369">
        <f>Sheet2!G104</f>
        <v>125</v>
      </c>
      <c r="J33" s="119">
        <f>LOOKUP(I33,103:103,104:104)-LOOKUP(C33,103:103,104:104)+100</f>
        <v>100</v>
      </c>
      <c r="K33" s="1748"/>
      <c r="L33" s="2491"/>
      <c r="M33" s="2493"/>
      <c r="N33" s="2493"/>
      <c r="O33" s="2493"/>
      <c r="P33" s="3497"/>
      <c r="Q33" s="531" t="str">
        <f t="shared" si="11"/>
        <v>项目建筑规模</v>
      </c>
      <c r="R33" s="669" t="s">
        <v>14</v>
      </c>
      <c r="S33" s="670">
        <f t="shared" si="12"/>
        <v>100</v>
      </c>
      <c r="T33" s="669" t="s">
        <v>14</v>
      </c>
      <c r="U33" s="670">
        <f t="shared" si="13"/>
        <v>100</v>
      </c>
      <c r="V33" s="669" t="s">
        <v>14</v>
      </c>
      <c r="W33" s="670">
        <f t="shared" si="14"/>
        <v>100</v>
      </c>
      <c r="X33" s="671"/>
      <c r="Y33" s="3499"/>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7"/>
      <c r="Q35" s="1263" t="str">
        <f t="shared" si="11"/>
        <v>建筑品质</v>
      </c>
      <c r="R35" s="667" t="s">
        <v>14</v>
      </c>
      <c r="S35" s="668">
        <f t="shared" si="12"/>
        <v>100</v>
      </c>
      <c r="T35" s="667" t="s">
        <v>14</v>
      </c>
      <c r="U35" s="668">
        <f t="shared" si="13"/>
        <v>100</v>
      </c>
      <c r="V35" s="667" t="s">
        <v>14</v>
      </c>
      <c r="W35" s="668">
        <f t="shared" si="14"/>
        <v>100</v>
      </c>
      <c r="X35" s="1265"/>
      <c r="Y35" s="34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0.72</v>
      </c>
      <c r="F37" s="364">
        <f>LOOKUP(E37,112:112,113:113)-LOOKUP(C37,112:112,113:113)+100</f>
        <v>98</v>
      </c>
      <c r="G37" s="413">
        <v>1</v>
      </c>
      <c r="H37" s="119">
        <f>LOOKUP(G37,112:112,113:113)-LOOKUP(C37,112:112,113:113)+100</f>
        <v>100</v>
      </c>
      <c r="I37" s="412">
        <v>0.85</v>
      </c>
      <c r="J37" s="119">
        <f>LOOKUP(I37,112:112,113:113)-LOOKUP(C37,112:112,113:113)+100</f>
        <v>99</v>
      </c>
      <c r="K37" s="365">
        <f>'比较法-住宅-开间、一居'!K37</f>
        <v>1</v>
      </c>
      <c r="L37" s="2488"/>
      <c r="M37" s="2439"/>
      <c r="N37" s="2439"/>
      <c r="O37" s="2439"/>
      <c r="P37" s="3497"/>
      <c r="Q37" s="530" t="str">
        <f t="shared" si="11"/>
        <v>成新度</v>
      </c>
      <c r="R37" s="664" t="s">
        <v>14</v>
      </c>
      <c r="S37" s="665">
        <f t="shared" si="12"/>
        <v>98</v>
      </c>
      <c r="T37" s="664" t="s">
        <v>14</v>
      </c>
      <c r="U37" s="665">
        <f t="shared" si="13"/>
        <v>100</v>
      </c>
      <c r="V37" s="664" t="s">
        <v>14</v>
      </c>
      <c r="W37" s="665">
        <f t="shared" si="14"/>
        <v>99</v>
      </c>
      <c r="X37" s="666"/>
      <c r="Y37" s="3499"/>
      <c r="Z37" s="50" t="str">
        <f t="shared" si="18"/>
        <v>成新度</v>
      </c>
      <c r="AA37" s="50">
        <f t="shared" si="15"/>
        <v>1.0204081632653061</v>
      </c>
      <c r="AB37" s="50">
        <f t="shared" si="16"/>
        <v>1</v>
      </c>
      <c r="AC37" s="50">
        <f t="shared" si="17"/>
        <v>1.0101010101010102</v>
      </c>
    </row>
    <row r="38" spans="1:29" ht="15">
      <c r="A38" s="409"/>
      <c r="B38" s="364" t="s">
        <v>1702</v>
      </c>
      <c r="C38" s="1760" t="s">
        <v>3444</v>
      </c>
      <c r="D38" s="374">
        <v>100</v>
      </c>
      <c r="E38" s="1761" t="str">
        <f>'比较法-住宅 -60一居'!G38</f>
        <v>普通</v>
      </c>
      <c r="F38" s="400">
        <f>SUMIF(114:114,E38,115:115)-SUMIF(114:114,C38,115:115)+100</f>
        <v>98</v>
      </c>
      <c r="G38" s="1761" t="str">
        <f>'比较法-住宅-开间、一居'!I38</f>
        <v>普通</v>
      </c>
      <c r="H38" s="374">
        <f>SUMIF(114:114,G38,115:115)-SUMIF(114:114,C38,115:115)+100</f>
        <v>98</v>
      </c>
      <c r="I38" s="1761" t="str">
        <f>'比较法-住宅 -60一居'!I38</f>
        <v>普通</v>
      </c>
      <c r="J38" s="374">
        <f>SUMIF(114:114,I38,115:115)-SUMIF(114:114,C38,115:115)+100</f>
        <v>98</v>
      </c>
      <c r="K38" s="365">
        <f>'比较法-住宅-开间、一居'!K38</f>
        <v>2</v>
      </c>
      <c r="L38" s="2492"/>
      <c r="M38" s="2487"/>
      <c r="N38" s="2487"/>
      <c r="O38" s="2487"/>
      <c r="P38" s="3497" t="s">
        <v>1696</v>
      </c>
      <c r="Q38" s="1263" t="str">
        <f t="shared" si="11"/>
        <v>物业管理</v>
      </c>
      <c r="R38" s="667" t="s">
        <v>14</v>
      </c>
      <c r="S38" s="668">
        <f t="shared" si="12"/>
        <v>98</v>
      </c>
      <c r="T38" s="667" t="s">
        <v>14</v>
      </c>
      <c r="U38" s="668">
        <f t="shared" si="13"/>
        <v>98</v>
      </c>
      <c r="V38" s="667" t="s">
        <v>14</v>
      </c>
      <c r="W38" s="668">
        <f t="shared" si="14"/>
        <v>98</v>
      </c>
      <c r="X38" s="1265"/>
      <c r="Y38" s="3499" t="s">
        <v>1696</v>
      </c>
      <c r="Z38" s="1264" t="str">
        <f t="shared" si="18"/>
        <v>物业管理</v>
      </c>
      <c r="AA38" s="1264">
        <f t="shared" si="15"/>
        <v>1.0204081632653061</v>
      </c>
      <c r="AB38" s="1264">
        <f t="shared" si="16"/>
        <v>1.0204081632653061</v>
      </c>
      <c r="AC38" s="1264">
        <f t="shared" si="17"/>
        <v>1.0204081632653061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7"/>
      <c r="Q39" s="1263" t="str">
        <f t="shared" si="11"/>
        <v>市政基础设施</v>
      </c>
      <c r="R39" s="667" t="s">
        <v>14</v>
      </c>
      <c r="S39" s="668">
        <f t="shared" si="12"/>
        <v>100</v>
      </c>
      <c r="T39" s="667" t="s">
        <v>14</v>
      </c>
      <c r="U39" s="668">
        <f t="shared" si="13"/>
        <v>100</v>
      </c>
      <c r="V39" s="667" t="s">
        <v>14</v>
      </c>
      <c r="W39" s="668">
        <f t="shared" si="14"/>
        <v>100</v>
      </c>
      <c r="X39" s="1265"/>
      <c r="Y39" s="34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97"/>
      <c r="Q40" s="1263" t="str">
        <f t="shared" si="11"/>
        <v>房型</v>
      </c>
      <c r="R40" s="667" t="s">
        <v>14</v>
      </c>
      <c r="S40" s="668">
        <f t="shared" si="12"/>
        <v>100</v>
      </c>
      <c r="T40" s="667" t="s">
        <v>14</v>
      </c>
      <c r="U40" s="668">
        <f t="shared" si="13"/>
        <v>100</v>
      </c>
      <c r="V40" s="667" t="s">
        <v>14</v>
      </c>
      <c r="W40" s="668">
        <f t="shared" si="14"/>
        <v>100</v>
      </c>
      <c r="X40" s="1265"/>
      <c r="Y40" s="34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f>1-(2024-E50)/60</f>
        <v>0.71666666666666667</v>
      </c>
      <c r="N41" s="2493"/>
      <c r="O41" s="2493"/>
      <c r="P41" s="3497"/>
      <c r="Q41" s="531" t="str">
        <f t="shared" si="11"/>
        <v>单套/主力户型建筑面积</v>
      </c>
      <c r="R41" s="669" t="s">
        <v>14</v>
      </c>
      <c r="S41" s="670">
        <f t="shared" si="12"/>
        <v>100</v>
      </c>
      <c r="T41" s="669" t="s">
        <v>14</v>
      </c>
      <c r="U41" s="670">
        <f t="shared" si="13"/>
        <v>100</v>
      </c>
      <c r="V41" s="669" t="s">
        <v>14</v>
      </c>
      <c r="W41" s="670">
        <f t="shared" si="14"/>
        <v>100</v>
      </c>
      <c r="X41" s="671"/>
      <c r="Y41" s="3499"/>
      <c r="Z41" s="672" t="str">
        <f t="shared" si="18"/>
        <v>单套/主力户型建筑面积</v>
      </c>
      <c r="AA41" s="1264">
        <f t="shared" si="15"/>
        <v>1</v>
      </c>
      <c r="AB41" s="1264">
        <f t="shared" si="16"/>
        <v>1</v>
      </c>
      <c r="AC41" s="1264">
        <f t="shared" si="17"/>
        <v>1</v>
      </c>
    </row>
    <row r="42" spans="1:29" ht="15">
      <c r="A42" s="409"/>
      <c r="B42" s="364" t="s">
        <v>1706</v>
      </c>
      <c r="C42" s="1760" t="s">
        <v>3442</v>
      </c>
      <c r="D42" s="374">
        <v>100</v>
      </c>
      <c r="E42" s="1761" t="str">
        <f>'比较法-住宅 -60一居'!G42</f>
        <v>普通装修</v>
      </c>
      <c r="F42" s="400">
        <f>SUMIF(122:122,E42,123:123)-SUMIF(122:122,C42,123:123)+100</f>
        <v>100</v>
      </c>
      <c r="G42" s="1761" t="s">
        <v>3805</v>
      </c>
      <c r="H42" s="374">
        <f>SUMIF(122:122,G42,123:123)-SUMIF(122:122,C42,123:123)+100</f>
        <v>102</v>
      </c>
      <c r="I42" s="1766" t="s">
        <v>3442</v>
      </c>
      <c r="J42" s="374">
        <f>SUMIF(122:122,I42,123:123)-SUMIF(122:122,C42,123:123)+100</f>
        <v>100</v>
      </c>
      <c r="K42" s="365">
        <f>'比较法-住宅-开间、一居'!K42</f>
        <v>2</v>
      </c>
      <c r="L42" s="2492"/>
      <c r="M42" s="2493">
        <f>1-(2024-G50)/60</f>
        <v>1</v>
      </c>
      <c r="N42" s="2487"/>
      <c r="O42" s="2487"/>
      <c r="P42" s="3497"/>
      <c r="Q42" s="1263" t="str">
        <f t="shared" si="11"/>
        <v>内部装修</v>
      </c>
      <c r="R42" s="667" t="s">
        <v>14</v>
      </c>
      <c r="S42" s="668">
        <f t="shared" si="12"/>
        <v>100</v>
      </c>
      <c r="T42" s="667" t="s">
        <v>14</v>
      </c>
      <c r="U42" s="668">
        <f t="shared" si="13"/>
        <v>102</v>
      </c>
      <c r="V42" s="667" t="s">
        <v>14</v>
      </c>
      <c r="W42" s="668">
        <f t="shared" si="14"/>
        <v>100</v>
      </c>
      <c r="X42" s="1265"/>
      <c r="Y42" s="3499"/>
      <c r="Z42" s="1264" t="str">
        <f t="shared" si="18"/>
        <v>内部装修</v>
      </c>
      <c r="AA42" s="1264">
        <f t="shared" si="15"/>
        <v>1</v>
      </c>
      <c r="AB42" s="1264">
        <f t="shared" si="16"/>
        <v>0.98039215686274506</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93">
        <f>1-(2024-I50)/60</f>
        <v>0.85</v>
      </c>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8"/>
        <v>内部装修维护情况</v>
      </c>
      <c r="AA43" s="1264">
        <f t="shared" si="15"/>
        <v>1</v>
      </c>
      <c r="AB43" s="1264">
        <f t="shared" si="16"/>
        <v>1</v>
      </c>
      <c r="AC43" s="1264">
        <f t="shared" si="17"/>
        <v>1</v>
      </c>
    </row>
    <row r="44" spans="1:29" s="102" customFormat="1" ht="15">
      <c r="A44" s="410"/>
      <c r="B44" s="3189" t="s">
        <v>3855</v>
      </c>
      <c r="C44" s="3190" t="s">
        <v>3856</v>
      </c>
      <c r="D44" s="119">
        <v>100</v>
      </c>
      <c r="E44" s="3190" t="s">
        <v>3857</v>
      </c>
      <c r="F44" s="364">
        <f>SUMIF(126:126,E44,127:127)-SUMIF(126:126,C44,127:127)+100</f>
        <v>105</v>
      </c>
      <c r="G44" s="3190" t="s">
        <v>3857</v>
      </c>
      <c r="H44" s="119">
        <f>SUMIF(126:126,G44,127:127)-SUMIF(126:126,C44,127:127)+100</f>
        <v>105</v>
      </c>
      <c r="I44" s="3190" t="s">
        <v>3857</v>
      </c>
      <c r="J44" s="119">
        <f>SUMIF(126:126,I44,127:127)-SUMIF(126:126,C44,127:127)+100</f>
        <v>105</v>
      </c>
      <c r="K44" s="1748"/>
      <c r="L44" s="2488"/>
      <c r="M44" s="2493"/>
      <c r="N44" s="2439"/>
      <c r="O44" s="2439"/>
      <c r="P44" s="3497"/>
      <c r="Q44" s="530" t="str">
        <f t="shared" si="11"/>
        <v>家具家电</v>
      </c>
      <c r="R44" s="664" t="s">
        <v>14</v>
      </c>
      <c r="S44" s="665">
        <f t="shared" si="12"/>
        <v>105</v>
      </c>
      <c r="T44" s="664" t="s">
        <v>14</v>
      </c>
      <c r="U44" s="665">
        <f t="shared" si="13"/>
        <v>105</v>
      </c>
      <c r="V44" s="664" t="s">
        <v>14</v>
      </c>
      <c r="W44" s="665">
        <f t="shared" si="14"/>
        <v>105</v>
      </c>
      <c r="X44" s="666"/>
      <c r="Y44" s="3499"/>
      <c r="Z44" s="50" t="str">
        <f t="shared" si="18"/>
        <v>家具家电</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93"/>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8"/>
        <v>111</v>
      </c>
      <c r="AA46" s="1264">
        <f t="shared" si="15"/>
        <v>1</v>
      </c>
      <c r="AB46" s="1264">
        <f t="shared" si="16"/>
        <v>1</v>
      </c>
      <c r="AC46" s="1264">
        <f t="shared" si="17"/>
        <v>1</v>
      </c>
    </row>
    <row r="47" spans="1:29" ht="15">
      <c r="A47" s="416" t="s">
        <v>1708</v>
      </c>
      <c r="B47" s="417"/>
      <c r="C47" s="1081" t="s">
        <v>0</v>
      </c>
      <c r="D47" s="418"/>
      <c r="E47" s="419">
        <f>Sheet2!I90</f>
        <v>27.39</v>
      </c>
      <c r="F47" s="420"/>
      <c r="G47" s="421">
        <f>Sheet2!I68</f>
        <v>31.15</v>
      </c>
      <c r="H47" s="422"/>
      <c r="I47" s="419">
        <f>Sheet2!I104</f>
        <v>26.4</v>
      </c>
      <c r="J47" s="422"/>
      <c r="K47" s="1767"/>
      <c r="L47" s="2494"/>
      <c r="M47" s="2487"/>
      <c r="N47" s="2487"/>
      <c r="O47" s="2487"/>
      <c r="P47" s="3501" t="str">
        <f>A47</f>
        <v>成交单价（元/平方米）</v>
      </c>
      <c r="Q47" s="3501"/>
      <c r="R47" s="3484">
        <f>E47</f>
        <v>27.39</v>
      </c>
      <c r="S47" s="3484"/>
      <c r="T47" s="3484">
        <f>G47</f>
        <v>31.15</v>
      </c>
      <c r="U47" s="3484"/>
      <c r="V47" s="3484">
        <f>I47</f>
        <v>26.4</v>
      </c>
      <c r="W47" s="3484"/>
      <c r="X47" s="385"/>
      <c r="Y47" s="673"/>
      <c r="Z47" s="385"/>
      <c r="AA47" s="385"/>
      <c r="AB47" s="385"/>
      <c r="AC47" s="385"/>
    </row>
    <row r="48" spans="1:29" ht="15.75" thickBot="1">
      <c r="A48" s="423" t="s">
        <v>1709</v>
      </c>
      <c r="B48" s="424"/>
      <c r="C48" s="1082">
        <f>R49</f>
        <v>25.3</v>
      </c>
      <c r="D48" s="2141" t="s">
        <v>2138</v>
      </c>
      <c r="E48" s="1083">
        <f>R48</f>
        <v>25.1</v>
      </c>
      <c r="F48" s="2142"/>
      <c r="G48" s="1082">
        <f>T48</f>
        <v>26.9</v>
      </c>
      <c r="H48" s="2142"/>
      <c r="I48" s="1083">
        <f>V48</f>
        <v>24</v>
      </c>
      <c r="J48" s="2142"/>
      <c r="K48" s="2143">
        <f>F48+H48+J48</f>
        <v>0</v>
      </c>
      <c r="L48" s="2494"/>
      <c r="M48" s="2487"/>
      <c r="N48" s="2487"/>
      <c r="O48" s="2487"/>
      <c r="P48" s="3501" t="str">
        <f>A48</f>
        <v>比较价值（元/平方米）</v>
      </c>
      <c r="Q48" s="3501"/>
      <c r="R48" s="3484">
        <f>IF(F1="售价",ROUND(PRODUCT(R47,AA7:AA46),0),ROUND(PRODUCT(R47,AA7:AA46),1))</f>
        <v>25.1</v>
      </c>
      <c r="S48" s="3484"/>
      <c r="T48" s="3484">
        <f>IF(F1="售价",ROUND(PRODUCT(T47,AB7:AB46),0),ROUND(PRODUCT(T47,AB7:AB46),1))</f>
        <v>26.9</v>
      </c>
      <c r="U48" s="3484"/>
      <c r="V48" s="3484">
        <f>IF(F1="售价",ROUND(PRODUCT(V47,AC7:AC46),0),ROUND(PRODUCT(V47,AC7:AC46),1))</f>
        <v>24</v>
      </c>
      <c r="W48" s="3484"/>
      <c r="X48" s="385"/>
      <c r="Y48" s="385"/>
      <c r="Z48" s="385"/>
      <c r="AA48" s="385"/>
      <c r="AB48" s="385"/>
      <c r="AC48" s="385"/>
    </row>
    <row r="49" spans="1:29" ht="15.75" thickBot="1">
      <c r="A49" s="427" t="s">
        <v>1710</v>
      </c>
      <c r="B49" s="428"/>
      <c r="C49" s="1084">
        <f>R49</f>
        <v>25.3</v>
      </c>
      <c r="D49" s="351"/>
      <c r="E49" s="351"/>
      <c r="F49" s="351"/>
      <c r="G49" s="351"/>
      <c r="H49" s="351"/>
      <c r="I49" s="351"/>
      <c r="J49" s="351"/>
      <c r="K49" s="1768"/>
      <c r="L49" s="2494"/>
      <c r="M49" s="2487"/>
      <c r="N49" s="2487"/>
      <c r="O49" s="2487"/>
      <c r="P49" s="3489" t="str">
        <f>A49</f>
        <v>估价对象XX用房的比较价值（楼面单价，元/平方米）</v>
      </c>
      <c r="Q49" s="3490"/>
      <c r="R49" s="3491">
        <f>IF(F1="售价",ROUND(IF(D48="简单平均",AVERAGE(R48:V48),R48*F48+T48*H48+V48*J48),0),ROUND(IF(D48="简单平均",AVERAGE(R48:V48),R48*F48+T48*H48+V48*J48),1))</f>
        <v>25.3</v>
      </c>
      <c r="S49" s="3491"/>
      <c r="T49" s="3491"/>
      <c r="U49" s="3491"/>
      <c r="V49" s="3491"/>
      <c r="W49" s="3491"/>
      <c r="X49" s="385"/>
      <c r="Y49" s="385"/>
      <c r="Z49" s="385"/>
      <c r="AA49" s="385"/>
      <c r="AB49" s="385"/>
      <c r="AC49" s="385"/>
    </row>
    <row r="50" spans="1:29">
      <c r="A50" s="2487"/>
      <c r="B50" s="2487"/>
      <c r="C50" s="2487"/>
      <c r="D50" s="2487"/>
      <c r="E50" s="2487">
        <v>2007</v>
      </c>
      <c r="F50" s="2487"/>
      <c r="G50" s="2501">
        <v>2024</v>
      </c>
      <c r="H50" s="2487"/>
      <c r="I50" s="2487">
        <v>2015</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9.1235059760956139E-2</v>
      </c>
      <c r="F52" s="435" t="str">
        <f>IF(OR(E52&gt;=0.3,E52&lt;=-0.3),"超过30%","")</f>
        <v/>
      </c>
      <c r="G52" s="434">
        <f>IF(G47&lt;G48,G48/G47-1,G47/G48-1)</f>
        <v>0.15799256505576209</v>
      </c>
      <c r="H52" s="435" t="str">
        <f>IF(OR(G52&gt;=0.3,G52&lt;=-0.3),"超过30%","")</f>
        <v/>
      </c>
      <c r="I52" s="434">
        <f>IF(I47&lt;I48,I48/I47-1,I47/I48-1)</f>
        <v>9.9999999999999867E-2</v>
      </c>
      <c r="J52" s="435" t="str">
        <f>IF(OR(I52&gt;=0.3,I52&lt;=-0.3),"超过30%","")</f>
        <v/>
      </c>
      <c r="K52" s="2499"/>
      <c r="L52" s="2495"/>
      <c r="M52" s="2487"/>
      <c r="N52" s="2487"/>
      <c r="O52" s="2487"/>
    </row>
    <row r="53" spans="1:29" ht="13.5" customHeight="1">
      <c r="A53" s="2487"/>
      <c r="B53" s="2487"/>
      <c r="C53" s="432" t="s">
        <v>1712</v>
      </c>
      <c r="D53" s="436"/>
      <c r="E53" s="434">
        <f>IF(E48&lt;G48,G48/E48-1,E48/G48-1)</f>
        <v>7.1713147410358502E-2</v>
      </c>
      <c r="F53" s="435" t="str">
        <f>IF(OR(E53&gt;=0.2,E53&lt;=-0.2),"超过20%","")</f>
        <v/>
      </c>
      <c r="G53" s="434">
        <f>IF(G48&lt;I48,I48/G48-1,G48/I48-1)</f>
        <v>0.12083333333333335</v>
      </c>
      <c r="H53" s="435" t="str">
        <f>IF(OR(G53&gt;=0.2,G53&lt;=-0.2),"超过20%","")</f>
        <v/>
      </c>
      <c r="I53" s="434">
        <f>IF(I48&lt;E48,E48/I48-1,I48/E48-1)</f>
        <v>4.5833333333333393E-2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0.13727637824023353</v>
      </c>
      <c r="F54" s="435" t="str">
        <f>IF(OR(E54&gt;=0.3,E54&lt;=-0.3),"超过30%","")</f>
        <v/>
      </c>
      <c r="G54" s="434">
        <f>IF(G47&lt;I47,I47/G47-1,G47/I47-1)</f>
        <v>0.17992424242424243</v>
      </c>
      <c r="H54" s="435" t="str">
        <f>IF(OR(G54&gt;=0.3,G54&lt;=-0.3),"超过30%","")</f>
        <v/>
      </c>
      <c r="I54" s="434">
        <f>IF(I47&lt;E47,E47/I47-1,I47/E47-1)</f>
        <v>3.7500000000000089E-2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v>100</v>
      </c>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95</v>
      </c>
      <c r="E81" s="475">
        <f>D81-$K19</f>
        <v>90</v>
      </c>
      <c r="F81" s="475">
        <f>E81-$K19</f>
        <v>85</v>
      </c>
      <c r="G81" s="475">
        <f>F81-$K19</f>
        <v>80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100</v>
      </c>
      <c r="E103" s="6">
        <v>200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0" t="s">
        <v>3441</v>
      </c>
      <c r="D109" s="3150" t="s">
        <v>3443</v>
      </c>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6"/>
      <c r="Q113" s="490"/>
    </row>
    <row r="114" spans="1:17" ht="15" thickTop="1">
      <c r="A114" s="409"/>
      <c r="B114" s="469" t="s">
        <v>1741</v>
      </c>
      <c r="C114" s="3150" t="s">
        <v>3445</v>
      </c>
      <c r="D114" s="3150" t="s">
        <v>3447</v>
      </c>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0" t="s">
        <v>3441</v>
      </c>
      <c r="D122" s="3150" t="s">
        <v>3443</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家具家电</v>
      </c>
      <c r="C126" s="3150" t="s">
        <v>3845</v>
      </c>
      <c r="D126" s="3150" t="s">
        <v>3844</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f>'比较法-住宅 -90三居'!D127</f>
        <v>95</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3"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4"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1" xr:uid="{934C6347-8AE1-4D0D-B35C-A6FF8140BA5D}">
      <formula1>"项目模式,单套模式"</formula1>
    </dataValidation>
    <dataValidation type="list" allowBlank="1" showInputMessage="1" showErrorMessage="1" sqref="D48" xr:uid="{3B0222F4-4582-4E16-8E68-20692B5E916C}">
      <formula1>"简单平均,加权平均"</formula1>
    </dataValidation>
    <dataValidation type="list" allowBlank="1" showInputMessage="1" showErrorMessage="1" sqref="F2" xr:uid="{463C6F63-EC11-44E9-A894-041C7943F5A8}">
      <formula1>估价方法</formula1>
    </dataValidation>
    <dataValidation type="list" allowBlank="1" showInputMessage="1" showErrorMessage="1" sqref="C2" xr:uid="{5E13E3BF-B172-45B3-8D18-BDF2C6482F48}">
      <formula1>"需扣减承租人权益,——"</formula1>
    </dataValidation>
    <dataValidation type="list" allowBlank="1" showInputMessage="1" showErrorMessage="1" sqref="F1" xr:uid="{8916179F-6B89-4208-BCF0-CDA19C3EF418}">
      <formula1>"售价,租金"</formula1>
    </dataValidation>
    <dataValidation type="list" allowBlank="1" showInputMessage="1" showErrorMessage="1" sqref="C22 E22 G22 I22" xr:uid="{CC7E6F5F-6283-4050-9C10-33604FC750DA}">
      <formula1>基础设施水平</formula1>
    </dataValidation>
    <dataValidation type="list" allowBlank="1" showInputMessage="1" showErrorMessage="1" sqref="E9 G9 I9" xr:uid="{98F9C6C2-D221-4778-A72F-205E3F17F15B}">
      <formula1>住宅用途</formula1>
    </dataValidation>
    <dataValidation type="list" allowBlank="1" showInputMessage="1" showErrorMessage="1" sqref="D1" xr:uid="{8A3241A3-7FE4-40CC-A4F5-5F3A602ED077}">
      <formula1>项目类型</formula1>
    </dataValidation>
    <dataValidation type="list" allowBlank="1" showInputMessage="1" showErrorMessage="1" sqref="E8 G8 I8 C8" xr:uid="{7C27AF7D-CEB0-4D4A-BC8B-1997EB43C9D4}">
      <formula1>住宅交易情况</formula1>
    </dataValidation>
    <dataValidation type="list" allowBlank="1" showInputMessage="1" showErrorMessage="1" sqref="E43 G43 I43 C43" xr:uid="{6E0F4B65-44D2-4C60-8D8B-03B7F7DBF881}">
      <formula1>内部装修维护情况</formula1>
    </dataValidation>
    <dataValidation type="list" allowBlank="1" showInputMessage="1" showErrorMessage="1" sqref="E42 G42 I42 C42" xr:uid="{5424D8A5-4724-4A92-97CA-F548457633EF}">
      <formula1>住宅内部装修</formula1>
    </dataValidation>
    <dataValidation type="list" allowBlank="1" showInputMessage="1" showErrorMessage="1" sqref="E40 G40 I40 C40" xr:uid="{384F14D0-72F1-4C3E-858E-E42CC6265D8F}">
      <formula1>住宅房型</formula1>
    </dataValidation>
    <dataValidation type="list" allowBlank="1" showInputMessage="1" showErrorMessage="1" sqref="E39 G39 I39 C39" xr:uid="{9F361B20-C2A8-4288-85B8-B560B61C9075}">
      <formula1>住宅基础设施水平</formula1>
    </dataValidation>
    <dataValidation type="list" allowBlank="1" showInputMessage="1" showErrorMessage="1" sqref="E38 G38 I38 C38" xr:uid="{9D6A58C2-B65E-4684-BEC1-CD59E563C2AA}">
      <formula1>住宅物业管理</formula1>
    </dataValidation>
    <dataValidation type="list" allowBlank="1" showInputMessage="1" showErrorMessage="1" sqref="E36 G36 I36 C36" xr:uid="{AD1A1D2F-9772-4BCD-BAC9-536E367E0943}">
      <formula1>住宅公共部分装修</formula1>
    </dataValidation>
    <dataValidation type="list" allowBlank="1" showInputMessage="1" showErrorMessage="1" sqref="E35 G35 I35 C35" xr:uid="{A3AC9F50-2095-47A2-9A22-36578E3F2099}">
      <formula1>住宅建筑品质</formula1>
    </dataValidation>
    <dataValidation type="list" allowBlank="1" showInputMessage="1" showErrorMessage="1" sqref="E34 G34 I34 C34" xr:uid="{6EAD9B4F-C1A5-4A3B-A045-913E7874BB58}">
      <formula1>住宅建筑结构</formula1>
    </dataValidation>
    <dataValidation type="list" allowBlank="1" showInputMessage="1" showErrorMessage="1" sqref="E32 G32 I32 C32" xr:uid="{6FD31F00-30E6-4E8A-8B94-30DDCD18FC0E}">
      <formula1>住宅建筑类型</formula1>
    </dataValidation>
    <dataValidation type="list" allowBlank="1" showInputMessage="1" showErrorMessage="1" sqref="E26 G26 I26 C26" xr:uid="{B147D7F3-A092-4993-A032-92B99611557A}">
      <formula1>住宅朝向</formula1>
    </dataValidation>
    <dataValidation type="list" allowBlank="1" showInputMessage="1" showErrorMessage="1" sqref="E25 G25 I25 C25" xr:uid="{F2C714FA-32CE-4007-8E03-DFF2B37EF06B}">
      <formula1>住宅楼层</formula1>
    </dataValidation>
    <dataValidation type="list" allowBlank="1" showInputMessage="1" showErrorMessage="1" sqref="C20 G20 E20 I20" xr:uid="{2E41004B-E4FF-4205-B359-1369FFDA27B1}">
      <formula1>公共配套设施</formula1>
    </dataValidation>
    <dataValidation type="list" allowBlank="1" showInputMessage="1" showErrorMessage="1" sqref="E18 G18 I18 C18" xr:uid="{CD9D65A7-538C-49EC-B489-7461DC8FD74F}">
      <formula1>交通便捷度</formula1>
    </dataValidation>
    <dataValidation type="list" allowBlank="1" showInputMessage="1" showErrorMessage="1" sqref="E16 G16 I16 C16" xr:uid="{B8A7C075-261E-4502-94C2-2E5964C6B716}">
      <formula1>居住社区成熟度</formula1>
    </dataValidation>
    <dataValidation type="list" allowBlank="1" showInputMessage="1" showErrorMessage="1" sqref="E24 G24 I24 C24" xr:uid="{39813913-1460-4443-BA16-647712B793CE}">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6320-7E42-438D-B031-6A2C73C64413}">
  <dimension ref="A2:Z61"/>
  <sheetViews>
    <sheetView workbookViewId="0">
      <selection activeCell="N34" sqref="N34"/>
    </sheetView>
  </sheetViews>
  <sheetFormatPr defaultRowHeight="13.5"/>
  <cols>
    <col min="9" max="9" width="11" bestFit="1" customWidth="1"/>
    <col min="10" max="10" width="13" bestFit="1" customWidth="1"/>
    <col min="11" max="12" width="12.875" customWidth="1"/>
    <col min="13" max="13" width="14.125" customWidth="1"/>
    <col min="14" max="14" width="13.125" customWidth="1"/>
    <col min="16" max="16" width="12.75" bestFit="1" customWidth="1"/>
  </cols>
  <sheetData>
    <row r="2" spans="8:26">
      <c r="R2" s="1405" t="s">
        <v>3841</v>
      </c>
    </row>
    <row r="3" spans="8:26">
      <c r="S3" s="3507">
        <v>1</v>
      </c>
      <c r="T3" t="s">
        <v>3818</v>
      </c>
      <c r="U3">
        <v>60</v>
      </c>
      <c r="V3">
        <v>753.24</v>
      </c>
      <c r="X3" s="1405" t="s">
        <v>3765</v>
      </c>
      <c r="Y3">
        <v>40</v>
      </c>
      <c r="Z3">
        <f>SUMIFS($V$3:$V$60,$T$3:$T$60,X3,$U$3:$U$60,Y3)</f>
        <v>7827.93</v>
      </c>
    </row>
    <row r="4" spans="8:26" ht="27">
      <c r="H4" s="3145"/>
      <c r="I4" s="1448" t="s">
        <v>3813</v>
      </c>
      <c r="J4" s="1448" t="s">
        <v>3814</v>
      </c>
      <c r="K4" s="1448" t="s">
        <v>3448</v>
      </c>
      <c r="L4" s="1440" t="s">
        <v>3815</v>
      </c>
      <c r="M4" s="1440" t="s">
        <v>3816</v>
      </c>
      <c r="N4" s="1440" t="s">
        <v>3817</v>
      </c>
      <c r="O4" s="1440" t="s">
        <v>3448</v>
      </c>
      <c r="S4" s="3507"/>
      <c r="T4" t="s">
        <v>3456</v>
      </c>
      <c r="U4">
        <v>50</v>
      </c>
      <c r="V4">
        <v>1804.54</v>
      </c>
      <c r="X4" s="1405" t="s">
        <v>3822</v>
      </c>
      <c r="Y4" s="1405">
        <v>40</v>
      </c>
      <c r="Z4">
        <f>SUMIFS($V$3:$V$60,$T$3:$T$60,X4,$U$3:$U$60,Y4)</f>
        <v>20572.560000000001</v>
      </c>
    </row>
    <row r="5" spans="8:26">
      <c r="H5" s="1448" t="s">
        <v>3808</v>
      </c>
      <c r="I5" s="3185" t="s">
        <v>3467</v>
      </c>
      <c r="J5" s="3185" t="s">
        <v>3389</v>
      </c>
      <c r="K5" s="3186">
        <v>41</v>
      </c>
      <c r="L5" s="3186">
        <v>1900</v>
      </c>
      <c r="M5" s="3186">
        <v>46.34</v>
      </c>
      <c r="N5" s="3549">
        <f>'比较法-住宅-开间、一居'!C48</f>
        <v>41.8</v>
      </c>
      <c r="O5" s="3549">
        <f>Z3+Z4+Z5</f>
        <v>70008.069999999992</v>
      </c>
      <c r="P5" s="3549">
        <f>N5*O5</f>
        <v>2926337.3259999994</v>
      </c>
      <c r="S5" s="3550">
        <v>2</v>
      </c>
      <c r="T5" s="3168" t="s">
        <v>3818</v>
      </c>
      <c r="U5" s="3168">
        <v>60</v>
      </c>
      <c r="V5" s="3168">
        <v>1533.36</v>
      </c>
      <c r="X5" s="1405" t="s">
        <v>3822</v>
      </c>
      <c r="Y5" s="1405">
        <v>50</v>
      </c>
      <c r="Z5">
        <f t="shared" ref="Z5:Z10" si="0">SUMIFS($V$3:$V$60,$T$3:$T$60,X5,$U$3:$U$60,Y5)</f>
        <v>41607.579999999987</v>
      </c>
    </row>
    <row r="6" spans="8:26">
      <c r="H6" s="3145"/>
      <c r="I6" s="3185" t="s">
        <v>3467</v>
      </c>
      <c r="J6" s="3185" t="s">
        <v>3390</v>
      </c>
      <c r="K6" s="3186">
        <v>39.1</v>
      </c>
      <c r="L6" s="3186">
        <v>1899</v>
      </c>
      <c r="M6" s="3186">
        <v>48.57</v>
      </c>
      <c r="N6" s="3549"/>
      <c r="O6" s="3549"/>
      <c r="P6" s="3549"/>
      <c r="S6" s="3550"/>
      <c r="T6" s="3168" t="s">
        <v>3456</v>
      </c>
      <c r="U6" s="3168">
        <v>50</v>
      </c>
      <c r="V6" s="3168">
        <v>1812.6</v>
      </c>
      <c r="X6" s="1405" t="s">
        <v>3822</v>
      </c>
      <c r="Y6">
        <v>60</v>
      </c>
      <c r="Z6">
        <f t="shared" si="0"/>
        <v>3073.4</v>
      </c>
    </row>
    <row r="7" spans="8:26">
      <c r="H7" s="3145"/>
      <c r="I7" s="3185" t="s">
        <v>3812</v>
      </c>
      <c r="J7" s="3185" t="s">
        <v>3401</v>
      </c>
      <c r="K7" s="3186">
        <v>50</v>
      </c>
      <c r="L7" s="3186">
        <v>2300</v>
      </c>
      <c r="M7" s="3186">
        <v>46</v>
      </c>
      <c r="N7" s="3549"/>
      <c r="O7" s="3549"/>
      <c r="P7" s="3549"/>
      <c r="S7">
        <v>3</v>
      </c>
      <c r="T7" t="s">
        <v>3819</v>
      </c>
      <c r="U7">
        <v>40</v>
      </c>
      <c r="V7">
        <v>3991.43</v>
      </c>
      <c r="X7" s="1405" t="s">
        <v>3823</v>
      </c>
      <c r="Y7">
        <v>60</v>
      </c>
      <c r="Z7">
        <f t="shared" si="0"/>
        <v>48693.489999999991</v>
      </c>
    </row>
    <row r="8" spans="8:26">
      <c r="H8" s="1448" t="s">
        <v>3809</v>
      </c>
      <c r="I8" s="3185" t="s">
        <v>3812</v>
      </c>
      <c r="J8" s="3185" t="s">
        <v>3403</v>
      </c>
      <c r="K8" s="3186">
        <v>66.03</v>
      </c>
      <c r="L8" s="3186">
        <v>2650</v>
      </c>
      <c r="M8" s="3186">
        <v>40.130000000000003</v>
      </c>
      <c r="N8" s="3549" t="e">
        <f>'比较法-住宅 -60一居'!C48</f>
        <v>#DIV/0!</v>
      </c>
      <c r="O8" s="3549">
        <f>Z6+Z7</f>
        <v>51766.889999999992</v>
      </c>
      <c r="P8" s="3549" t="e">
        <f t="shared" ref="P8" si="1">N8*O8</f>
        <v>#DIV/0!</v>
      </c>
      <c r="S8" s="3168">
        <v>4</v>
      </c>
      <c r="T8" s="3168" t="s">
        <v>3456</v>
      </c>
      <c r="U8" s="3168">
        <v>50</v>
      </c>
      <c r="V8" s="3168">
        <v>3473.599999999999</v>
      </c>
      <c r="X8" s="1405" t="s">
        <v>3823</v>
      </c>
      <c r="Y8">
        <v>90</v>
      </c>
      <c r="Z8">
        <f t="shared" si="0"/>
        <v>5929.2799999999988</v>
      </c>
    </row>
    <row r="9" spans="8:26">
      <c r="H9" s="3145"/>
      <c r="I9" s="3185" t="s">
        <v>3812</v>
      </c>
      <c r="J9" s="3185" t="s">
        <v>3412</v>
      </c>
      <c r="K9" s="3186">
        <v>68</v>
      </c>
      <c r="L9" s="3186">
        <v>2200</v>
      </c>
      <c r="M9" s="3186">
        <v>32.35</v>
      </c>
      <c r="N9" s="3549"/>
      <c r="O9" s="3549"/>
      <c r="P9" s="3549"/>
      <c r="S9" s="3507">
        <v>5</v>
      </c>
      <c r="T9" t="s">
        <v>3456</v>
      </c>
      <c r="U9">
        <v>50</v>
      </c>
      <c r="V9">
        <v>2182.6200000000003</v>
      </c>
      <c r="X9" s="1405" t="s">
        <v>3824</v>
      </c>
      <c r="Y9">
        <v>90</v>
      </c>
      <c r="Z9">
        <f t="shared" si="0"/>
        <v>10493.2</v>
      </c>
    </row>
    <row r="10" spans="8:26">
      <c r="H10" s="3145"/>
      <c r="I10" s="3185" t="s">
        <v>3812</v>
      </c>
      <c r="J10" s="3185" t="s">
        <v>3405</v>
      </c>
      <c r="K10" s="3186">
        <v>60</v>
      </c>
      <c r="L10" s="3186">
        <v>2000</v>
      </c>
      <c r="M10" s="3186">
        <v>33.33</v>
      </c>
      <c r="N10" s="3549"/>
      <c r="O10" s="3549"/>
      <c r="P10" s="3549"/>
      <c r="S10" s="3507"/>
      <c r="T10" t="s">
        <v>3818</v>
      </c>
      <c r="U10">
        <v>60</v>
      </c>
      <c r="V10">
        <v>782.22</v>
      </c>
      <c r="X10" s="1405" t="s">
        <v>3824</v>
      </c>
      <c r="Y10">
        <v>120</v>
      </c>
      <c r="Z10">
        <f t="shared" si="0"/>
        <v>7258.8799999999992</v>
      </c>
    </row>
    <row r="11" spans="8:26">
      <c r="H11" s="1448" t="s">
        <v>3810</v>
      </c>
      <c r="I11" s="3185" t="s">
        <v>3812</v>
      </c>
      <c r="J11" s="3185" t="s">
        <v>3401</v>
      </c>
      <c r="K11" s="3186">
        <v>86</v>
      </c>
      <c r="L11" s="3186">
        <v>2409</v>
      </c>
      <c r="M11" s="3186">
        <v>28.01</v>
      </c>
      <c r="N11" s="3549">
        <f>'比较法-住宅 -90三居'!C48</f>
        <v>26.8</v>
      </c>
      <c r="O11" s="3549">
        <f>Z8+Z9</f>
        <v>16422.48</v>
      </c>
      <c r="P11" s="3549">
        <f t="shared" ref="P11" si="2">N11*O11</f>
        <v>440122.46399999998</v>
      </c>
      <c r="S11">
        <v>6</v>
      </c>
      <c r="T11" t="s">
        <v>3456</v>
      </c>
      <c r="U11">
        <v>50</v>
      </c>
      <c r="V11">
        <v>2147.1000000000004</v>
      </c>
      <c r="Z11">
        <f>SUM(Z3:Z10)</f>
        <v>145456.31999999998</v>
      </c>
    </row>
    <row r="12" spans="8:26">
      <c r="H12" s="3145"/>
      <c r="I12" s="3185" t="s">
        <v>3812</v>
      </c>
      <c r="J12" s="3185" t="s">
        <v>3412</v>
      </c>
      <c r="K12" s="3186">
        <v>90</v>
      </c>
      <c r="L12" s="3186">
        <v>2700</v>
      </c>
      <c r="M12" s="3186">
        <v>30</v>
      </c>
      <c r="N12" s="3549"/>
      <c r="O12" s="3549"/>
      <c r="P12" s="3549"/>
      <c r="S12">
        <v>7</v>
      </c>
      <c r="T12" t="s">
        <v>3456</v>
      </c>
      <c r="U12">
        <v>50</v>
      </c>
      <c r="V12">
        <v>838.39999999999986</v>
      </c>
    </row>
    <row r="13" spans="8:26">
      <c r="H13" s="3145"/>
      <c r="I13" s="3185" t="s">
        <v>3812</v>
      </c>
      <c r="J13" s="3185" t="s">
        <v>3405</v>
      </c>
      <c r="K13" s="3186">
        <v>90</v>
      </c>
      <c r="L13" s="3186">
        <v>2800</v>
      </c>
      <c r="M13" s="3186">
        <v>31.11</v>
      </c>
      <c r="N13" s="3549"/>
      <c r="O13" s="3549"/>
      <c r="P13" s="3549"/>
      <c r="T13" t="s">
        <v>3456</v>
      </c>
      <c r="U13">
        <v>40</v>
      </c>
      <c r="V13">
        <v>1973.1999999999996</v>
      </c>
    </row>
    <row r="14" spans="8:26">
      <c r="H14" s="1448" t="s">
        <v>3811</v>
      </c>
      <c r="I14" s="3185" t="s">
        <v>3812</v>
      </c>
      <c r="J14" s="3185" t="s">
        <v>3401</v>
      </c>
      <c r="K14" s="3186">
        <v>122</v>
      </c>
      <c r="L14" s="3186">
        <v>3800</v>
      </c>
      <c r="M14" s="3186">
        <v>31.15</v>
      </c>
      <c r="N14" s="3549">
        <f>'比较法-住宅 -120'!C48</f>
        <v>25.3</v>
      </c>
      <c r="O14" s="3549">
        <f>Z10</f>
        <v>7258.8799999999992</v>
      </c>
      <c r="P14" s="3549">
        <f t="shared" ref="P14" si="3">N14*O14</f>
        <v>183649.66399999999</v>
      </c>
      <c r="T14" t="s">
        <v>3818</v>
      </c>
      <c r="U14">
        <v>60</v>
      </c>
      <c r="V14">
        <v>2977.6800000000003</v>
      </c>
    </row>
    <row r="15" spans="8:26">
      <c r="H15" s="3145"/>
      <c r="I15" s="3185" t="s">
        <v>3812</v>
      </c>
      <c r="J15" s="3185" t="s">
        <v>3412</v>
      </c>
      <c r="K15" s="3186">
        <v>157</v>
      </c>
      <c r="L15" s="3186">
        <v>4300</v>
      </c>
      <c r="M15" s="3186">
        <v>27.39</v>
      </c>
      <c r="N15" s="3549"/>
      <c r="O15" s="3549"/>
      <c r="P15" s="3549"/>
      <c r="S15">
        <v>8</v>
      </c>
      <c r="T15" t="s">
        <v>3818</v>
      </c>
      <c r="U15">
        <v>60</v>
      </c>
      <c r="V15">
        <v>2002.1600000000003</v>
      </c>
    </row>
    <row r="16" spans="8:26">
      <c r="H16" s="3145"/>
      <c r="I16" s="3185" t="s">
        <v>3812</v>
      </c>
      <c r="J16" s="3185" t="s">
        <v>3405</v>
      </c>
      <c r="K16" s="3186">
        <v>125</v>
      </c>
      <c r="L16" s="3186">
        <v>3300</v>
      </c>
      <c r="M16" s="3186">
        <v>26.4</v>
      </c>
      <c r="N16" s="3549"/>
      <c r="O16" s="3549"/>
      <c r="P16" s="3549"/>
      <c r="T16" t="s">
        <v>3456</v>
      </c>
      <c r="U16">
        <v>40</v>
      </c>
      <c r="V16">
        <v>2358.7199999999998</v>
      </c>
    </row>
    <row r="17" spans="1:22">
      <c r="N17" t="e">
        <f>P17/O17</f>
        <v>#DIV/0!</v>
      </c>
      <c r="O17">
        <f>SUM(O5:O16)</f>
        <v>145456.32000000001</v>
      </c>
      <c r="P17" t="e">
        <f>SUM(P5:P16)</f>
        <v>#DIV/0!</v>
      </c>
      <c r="S17">
        <v>9</v>
      </c>
      <c r="T17" t="s">
        <v>3818</v>
      </c>
      <c r="U17">
        <v>60</v>
      </c>
      <c r="V17">
        <v>2003.52</v>
      </c>
    </row>
    <row r="18" spans="1:22">
      <c r="T18" t="s">
        <v>3456</v>
      </c>
      <c r="U18">
        <v>40</v>
      </c>
      <c r="V18">
        <v>2360.1600000000003</v>
      </c>
    </row>
    <row r="19" spans="1:22">
      <c r="S19">
        <v>10</v>
      </c>
      <c r="T19" t="s">
        <v>3454</v>
      </c>
      <c r="U19">
        <v>90</v>
      </c>
      <c r="V19">
        <v>4518.4799999999996</v>
      </c>
    </row>
    <row r="20" spans="1:22" ht="27">
      <c r="H20" s="3242"/>
      <c r="I20" s="3244" t="s">
        <v>3839</v>
      </c>
      <c r="J20" s="3244" t="s">
        <v>3838</v>
      </c>
      <c r="K20" s="3245" t="s">
        <v>3817</v>
      </c>
      <c r="L20" s="3244" t="s">
        <v>3840</v>
      </c>
      <c r="M20" s="3244" t="s">
        <v>3858</v>
      </c>
      <c r="Q20">
        <v>152706.07999999999</v>
      </c>
      <c r="T20" t="s">
        <v>3818</v>
      </c>
      <c r="U20">
        <v>60</v>
      </c>
      <c r="V20">
        <v>1976.7999999999997</v>
      </c>
    </row>
    <row r="21" spans="1:22">
      <c r="H21" s="3244" t="s">
        <v>3833</v>
      </c>
      <c r="I21" s="3242">
        <v>40</v>
      </c>
      <c r="J21" s="3244" t="s">
        <v>3834</v>
      </c>
      <c r="K21" s="3242">
        <f>'比较法-住宅-开间'!C53</f>
        <v>40.6</v>
      </c>
      <c r="L21" s="3242">
        <f>房测结果户型面积统计0512!AC7</f>
        <v>8063.9900000000007</v>
      </c>
      <c r="M21" s="3242">
        <f>ROUND(L21*K21,2)</f>
        <v>327397.99</v>
      </c>
      <c r="P21">
        <v>7819.55</v>
      </c>
      <c r="S21">
        <v>11</v>
      </c>
      <c r="T21" t="s">
        <v>3456</v>
      </c>
      <c r="U21">
        <v>50</v>
      </c>
      <c r="V21">
        <v>1285.8</v>
      </c>
    </row>
    <row r="22" spans="1:22">
      <c r="H22" s="3242"/>
      <c r="I22" s="3242">
        <v>50</v>
      </c>
      <c r="J22" s="3244" t="s">
        <v>3835</v>
      </c>
      <c r="K22" s="3242">
        <f>'比较法-住宅-开间、一居'!C48</f>
        <v>41.8</v>
      </c>
      <c r="L22" s="3242">
        <f>房测结果户型面积统计0512!AC8</f>
        <v>63810.350000000028</v>
      </c>
      <c r="M22" s="3242">
        <f t="shared" ref="M21:M26" si="4">ROUND(L22*K22,2)</f>
        <v>2667272.63</v>
      </c>
      <c r="P22">
        <v>61510.22</v>
      </c>
      <c r="S22">
        <v>12</v>
      </c>
      <c r="T22" t="s">
        <v>3818</v>
      </c>
      <c r="U22">
        <v>60</v>
      </c>
      <c r="V22">
        <v>5956.48</v>
      </c>
    </row>
    <row r="23" spans="1:22">
      <c r="H23" s="3242"/>
      <c r="I23" s="3242">
        <v>60</v>
      </c>
      <c r="J23" s="3244" t="s">
        <v>3836</v>
      </c>
      <c r="K23" s="3242">
        <f>'比较法-住宅 -60二居 '!C48</f>
        <v>31.7</v>
      </c>
      <c r="L23" s="3242">
        <f>房测结果户型面积统计0512!AC9</f>
        <v>54090.15</v>
      </c>
      <c r="M23" s="3242">
        <f t="shared" si="4"/>
        <v>1714657.76</v>
      </c>
      <c r="P23">
        <v>53247.79</v>
      </c>
      <c r="T23" t="s">
        <v>3456</v>
      </c>
      <c r="U23">
        <v>50</v>
      </c>
      <c r="V23">
        <v>841.7600000000001</v>
      </c>
    </row>
    <row r="24" spans="1:22">
      <c r="H24" s="3242"/>
      <c r="I24" s="3242">
        <v>90</v>
      </c>
      <c r="J24" s="3244" t="s">
        <v>3836</v>
      </c>
      <c r="K24" s="3242">
        <f>'比较法-住宅 -90二居'!C48</f>
        <v>26.5</v>
      </c>
      <c r="L24" s="3242">
        <f>房测结果户型面积统计0512!AC10</f>
        <v>12207.68</v>
      </c>
      <c r="M24" s="3242">
        <f t="shared" si="4"/>
        <v>323503.52</v>
      </c>
      <c r="P24">
        <v>11858.56</v>
      </c>
      <c r="T24" t="s">
        <v>3456</v>
      </c>
      <c r="U24">
        <v>40</v>
      </c>
      <c r="V24">
        <v>792.48</v>
      </c>
    </row>
    <row r="25" spans="1:22">
      <c r="H25" s="3242"/>
      <c r="I25" s="3242">
        <v>90</v>
      </c>
      <c r="J25" s="3244" t="s">
        <v>3837</v>
      </c>
      <c r="K25" s="3242">
        <f>'比较法-住宅 -90三居'!C48</f>
        <v>26.8</v>
      </c>
      <c r="L25" s="3242">
        <f>房测结果户型面积统计0512!AC11</f>
        <v>10766.239999999998</v>
      </c>
      <c r="M25" s="3242">
        <f t="shared" si="4"/>
        <v>288535.23</v>
      </c>
      <c r="P25">
        <v>10493.2</v>
      </c>
      <c r="S25">
        <v>13</v>
      </c>
      <c r="T25" t="s">
        <v>3818</v>
      </c>
      <c r="U25">
        <v>60</v>
      </c>
      <c r="V25">
        <v>2019.2800000000002</v>
      </c>
    </row>
    <row r="26" spans="1:22">
      <c r="H26" s="3242"/>
      <c r="I26" s="3242">
        <v>120</v>
      </c>
      <c r="J26" s="3244" t="s">
        <v>3837</v>
      </c>
      <c r="K26" s="3242">
        <f>'比较法-住宅 -120'!C48</f>
        <v>25.3</v>
      </c>
      <c r="L26" s="3242">
        <f>房测结果户型面积统计0512!AC12</f>
        <v>7392.7999999999993</v>
      </c>
      <c r="M26" s="3242">
        <f t="shared" si="4"/>
        <v>187037.84</v>
      </c>
      <c r="P26">
        <v>7258.88</v>
      </c>
      <c r="T26" t="s">
        <v>3456</v>
      </c>
      <c r="U26">
        <v>40</v>
      </c>
      <c r="V26">
        <v>2375.52</v>
      </c>
    </row>
    <row r="27" spans="1:22">
      <c r="H27" s="3244" t="s">
        <v>3842</v>
      </c>
      <c r="I27" s="3242"/>
      <c r="J27" s="3242"/>
      <c r="K27" s="3243">
        <f>ROUND(M27/L27,1)</f>
        <v>35.200000000000003</v>
      </c>
      <c r="L27" s="3242">
        <f>SUM(L21:L26)</f>
        <v>156331.21</v>
      </c>
      <c r="M27" s="3242">
        <f>SUM(M21:M26)</f>
        <v>5508404.9700000007</v>
      </c>
      <c r="Q27">
        <f>SUM(P21:P26)</f>
        <v>152188.20000000001</v>
      </c>
      <c r="S27">
        <v>14</v>
      </c>
      <c r="T27" t="s">
        <v>3818</v>
      </c>
      <c r="U27">
        <v>60</v>
      </c>
      <c r="V27">
        <v>2071.4400000000005</v>
      </c>
    </row>
    <row r="28" spans="1:22">
      <c r="Q28">
        <f>Q20-Q27</f>
        <v>517.87999999997555</v>
      </c>
      <c r="T28" t="s">
        <v>3456</v>
      </c>
      <c r="U28">
        <v>50</v>
      </c>
      <c r="V28">
        <v>4098.2400000000007</v>
      </c>
    </row>
    <row r="29" spans="1:22">
      <c r="S29">
        <v>15</v>
      </c>
      <c r="T29" t="s">
        <v>3818</v>
      </c>
      <c r="U29">
        <v>60</v>
      </c>
      <c r="V29">
        <v>2019.9199999999996</v>
      </c>
    </row>
    <row r="30" spans="1:22">
      <c r="T30" t="s">
        <v>3456</v>
      </c>
      <c r="U30">
        <v>40</v>
      </c>
      <c r="V30">
        <v>2376</v>
      </c>
    </row>
    <row r="31" spans="1:22">
      <c r="B31" t="s">
        <v>3451</v>
      </c>
      <c r="C31" t="s">
        <v>3450</v>
      </c>
      <c r="D31" t="s">
        <v>4166</v>
      </c>
      <c r="E31" t="s">
        <v>4167</v>
      </c>
      <c r="F31" t="s">
        <v>4168</v>
      </c>
      <c r="S31" t="s">
        <v>3820</v>
      </c>
      <c r="T31" t="s">
        <v>3818</v>
      </c>
      <c r="U31">
        <v>60</v>
      </c>
      <c r="V31">
        <v>1996</v>
      </c>
    </row>
    <row r="32" spans="1:22">
      <c r="A32" t="s">
        <v>4169</v>
      </c>
      <c r="B32">
        <v>40</v>
      </c>
      <c r="C32" t="s">
        <v>3827</v>
      </c>
      <c r="D32">
        <v>40.6</v>
      </c>
      <c r="E32">
        <v>7819.55</v>
      </c>
      <c r="F32">
        <v>317473.73</v>
      </c>
      <c r="T32" t="s">
        <v>3456</v>
      </c>
      <c r="U32">
        <v>40</v>
      </c>
      <c r="V32">
        <v>1597.12</v>
      </c>
    </row>
    <row r="33" spans="1:22">
      <c r="B33">
        <v>50</v>
      </c>
      <c r="C33" t="s">
        <v>3456</v>
      </c>
      <c r="D33">
        <v>41.8</v>
      </c>
      <c r="E33">
        <v>62028.099999999977</v>
      </c>
      <c r="F33">
        <v>2592774.58</v>
      </c>
      <c r="S33">
        <v>18</v>
      </c>
      <c r="T33" t="s">
        <v>3819</v>
      </c>
      <c r="U33">
        <v>40</v>
      </c>
      <c r="V33">
        <v>3836.5</v>
      </c>
    </row>
    <row r="34" spans="1:22">
      <c r="B34">
        <v>60</v>
      </c>
      <c r="C34" t="s">
        <v>3818</v>
      </c>
      <c r="D34">
        <v>31.7</v>
      </c>
      <c r="E34">
        <v>53247.79</v>
      </c>
      <c r="F34">
        <v>1687954.94</v>
      </c>
      <c r="S34">
        <v>19</v>
      </c>
      <c r="T34" t="s">
        <v>3454</v>
      </c>
      <c r="U34">
        <v>120</v>
      </c>
      <c r="V34">
        <v>7258.8799999999992</v>
      </c>
    </row>
    <row r="35" spans="1:22">
      <c r="B35">
        <v>90</v>
      </c>
      <c r="C35" t="s">
        <v>3818</v>
      </c>
      <c r="D35">
        <v>26.5</v>
      </c>
      <c r="E35">
        <v>11858.56</v>
      </c>
      <c r="F35">
        <v>314251.84000000003</v>
      </c>
      <c r="S35" t="s">
        <v>3821</v>
      </c>
      <c r="T35" t="s">
        <v>3818</v>
      </c>
      <c r="U35">
        <v>90</v>
      </c>
      <c r="V35">
        <v>5929.2799999999988</v>
      </c>
    </row>
    <row r="36" spans="1:22">
      <c r="B36">
        <v>90</v>
      </c>
      <c r="C36" t="s">
        <v>3454</v>
      </c>
      <c r="D36">
        <v>26.8</v>
      </c>
      <c r="E36">
        <v>10493.2</v>
      </c>
      <c r="F36">
        <v>281217.76</v>
      </c>
      <c r="L36">
        <f>(40.6*7819.55+41.8*62028.1+31.7*53247.79+26.5*11858.56+26.8*10493.2+25.3*7258.88)/152706.08</f>
        <v>35.21354563616589</v>
      </c>
      <c r="S36">
        <v>22</v>
      </c>
      <c r="T36" t="s">
        <v>3818</v>
      </c>
      <c r="U36">
        <v>60</v>
      </c>
      <c r="V36">
        <v>2997.76</v>
      </c>
    </row>
    <row r="37" spans="1:22">
      <c r="B37">
        <v>120</v>
      </c>
      <c r="C37" t="s">
        <v>3454</v>
      </c>
      <c r="D37">
        <v>25.3</v>
      </c>
      <c r="E37">
        <v>7258.88</v>
      </c>
      <c r="F37">
        <v>183649.66</v>
      </c>
      <c r="L37">
        <f>5377322.51/152706.08</f>
        <v>35.213545590326198</v>
      </c>
      <c r="T37" t="s">
        <v>3456</v>
      </c>
      <c r="U37">
        <v>50</v>
      </c>
      <c r="V37">
        <v>2400.48</v>
      </c>
    </row>
    <row r="38" spans="1:22">
      <c r="A38" t="s">
        <v>4170</v>
      </c>
      <c r="D38">
        <v>35.200000000000003</v>
      </c>
      <c r="E38">
        <v>152706.07999999999</v>
      </c>
      <c r="F38">
        <v>5377322.5099999998</v>
      </c>
      <c r="S38">
        <v>23</v>
      </c>
      <c r="T38" t="s">
        <v>3818</v>
      </c>
      <c r="U38">
        <v>60</v>
      </c>
      <c r="V38">
        <v>1994.7999999999997</v>
      </c>
    </row>
    <row r="39" spans="1:22">
      <c r="T39" t="s">
        <v>3456</v>
      </c>
      <c r="U39">
        <v>40</v>
      </c>
      <c r="V39">
        <v>1982.0000000000002</v>
      </c>
    </row>
    <row r="40" spans="1:22">
      <c r="S40">
        <v>24</v>
      </c>
      <c r="T40" t="s">
        <v>3456</v>
      </c>
      <c r="U40">
        <v>50</v>
      </c>
      <c r="V40">
        <v>3340.6400000000003</v>
      </c>
    </row>
    <row r="41" spans="1:22">
      <c r="S41">
        <v>25</v>
      </c>
      <c r="T41" t="s">
        <v>3818</v>
      </c>
      <c r="U41">
        <v>60</v>
      </c>
      <c r="V41">
        <v>2594.7600000000002</v>
      </c>
    </row>
    <row r="42" spans="1:22">
      <c r="T42" t="s">
        <v>3456</v>
      </c>
      <c r="U42">
        <v>60</v>
      </c>
      <c r="V42">
        <v>842.23999999999978</v>
      </c>
    </row>
    <row r="43" spans="1:22">
      <c r="S43">
        <v>26</v>
      </c>
      <c r="T43" t="s">
        <v>3818</v>
      </c>
      <c r="U43">
        <v>60</v>
      </c>
      <c r="V43">
        <v>3090</v>
      </c>
    </row>
    <row r="44" spans="1:22">
      <c r="T44" t="s">
        <v>3456</v>
      </c>
      <c r="U44">
        <v>50</v>
      </c>
      <c r="V44">
        <v>2472.9599999999996</v>
      </c>
    </row>
    <row r="45" spans="1:22">
      <c r="S45">
        <v>27</v>
      </c>
      <c r="T45" t="s">
        <v>3456</v>
      </c>
      <c r="U45">
        <v>50</v>
      </c>
      <c r="V45">
        <v>3346.9600000000005</v>
      </c>
    </row>
    <row r="46" spans="1:22">
      <c r="S46">
        <v>28</v>
      </c>
      <c r="T46" t="s">
        <v>3818</v>
      </c>
      <c r="U46">
        <v>60</v>
      </c>
      <c r="V46">
        <v>1997.92</v>
      </c>
    </row>
    <row r="47" spans="1:22">
      <c r="T47" t="s">
        <v>3456</v>
      </c>
      <c r="U47">
        <v>40</v>
      </c>
      <c r="V47">
        <v>1976.3999999999999</v>
      </c>
    </row>
    <row r="48" spans="1:22">
      <c r="S48">
        <v>29</v>
      </c>
      <c r="T48" t="s">
        <v>3454</v>
      </c>
      <c r="U48">
        <v>90</v>
      </c>
      <c r="V48">
        <v>5974.72</v>
      </c>
    </row>
    <row r="49" spans="19:22">
      <c r="S49">
        <v>30</v>
      </c>
      <c r="T49" t="s">
        <v>3456</v>
      </c>
      <c r="U49">
        <v>50</v>
      </c>
      <c r="V49">
        <v>3760.8799999999997</v>
      </c>
    </row>
    <row r="50" spans="19:22">
      <c r="S50">
        <v>31</v>
      </c>
      <c r="T50" t="s">
        <v>3818</v>
      </c>
      <c r="U50">
        <v>60</v>
      </c>
      <c r="V50">
        <v>3001.36</v>
      </c>
    </row>
    <row r="51" spans="19:22">
      <c r="T51" t="s">
        <v>3456</v>
      </c>
      <c r="U51">
        <v>40</v>
      </c>
      <c r="V51">
        <v>2780.96</v>
      </c>
    </row>
    <row r="52" spans="19:22">
      <c r="S52">
        <v>32</v>
      </c>
      <c r="T52" t="s">
        <v>3818</v>
      </c>
      <c r="U52">
        <v>60</v>
      </c>
      <c r="V52">
        <v>2436.9099999999994</v>
      </c>
    </row>
    <row r="53" spans="19:22">
      <c r="T53" t="s">
        <v>3456</v>
      </c>
      <c r="U53">
        <v>50</v>
      </c>
      <c r="V53">
        <v>1951.2999999999997</v>
      </c>
    </row>
    <row r="54" spans="19:22">
      <c r="S54">
        <v>33</v>
      </c>
      <c r="T54" t="s">
        <v>3818</v>
      </c>
      <c r="U54">
        <v>60</v>
      </c>
      <c r="V54">
        <v>2260.38</v>
      </c>
    </row>
    <row r="55" spans="19:22">
      <c r="T55" t="s">
        <v>3456</v>
      </c>
      <c r="U55">
        <v>50</v>
      </c>
      <c r="V55">
        <v>2100.8399999999997</v>
      </c>
    </row>
    <row r="56" spans="19:22">
      <c r="S56">
        <v>34</v>
      </c>
      <c r="T56" t="s">
        <v>3456</v>
      </c>
      <c r="U56">
        <v>50</v>
      </c>
      <c r="V56">
        <v>2531.3399999999997</v>
      </c>
    </row>
    <row r="57" spans="19:22">
      <c r="S57">
        <v>35</v>
      </c>
      <c r="T57" t="s">
        <v>3818</v>
      </c>
      <c r="U57">
        <v>60</v>
      </c>
      <c r="V57">
        <v>1503.3</v>
      </c>
    </row>
    <row r="58" spans="19:22">
      <c r="T58" t="s">
        <v>3456</v>
      </c>
      <c r="U58">
        <v>50</v>
      </c>
      <c r="V58">
        <v>1217.52</v>
      </c>
    </row>
    <row r="59" spans="19:22">
      <c r="S59">
        <v>36</v>
      </c>
      <c r="T59" t="s">
        <v>3456</v>
      </c>
      <c r="U59">
        <v>60</v>
      </c>
      <c r="V59">
        <v>2231.1600000000003</v>
      </c>
    </row>
    <row r="60" spans="19:22">
      <c r="T60" t="s">
        <v>3818</v>
      </c>
      <c r="U60">
        <v>60</v>
      </c>
      <c r="V60">
        <v>724.2</v>
      </c>
    </row>
    <row r="61" spans="19:22">
      <c r="V61">
        <f>SUM(V3:V60)</f>
        <v>145456.32000000001</v>
      </c>
    </row>
  </sheetData>
  <mergeCells count="15">
    <mergeCell ref="N5:N7"/>
    <mergeCell ref="N8:N10"/>
    <mergeCell ref="N11:N13"/>
    <mergeCell ref="N14:N16"/>
    <mergeCell ref="S3:S4"/>
    <mergeCell ref="S5:S6"/>
    <mergeCell ref="S9:S10"/>
    <mergeCell ref="P8:P10"/>
    <mergeCell ref="P11:P13"/>
    <mergeCell ref="P14:P16"/>
    <mergeCell ref="O5:O7"/>
    <mergeCell ref="O8:O10"/>
    <mergeCell ref="O11:O13"/>
    <mergeCell ref="O14:O16"/>
    <mergeCell ref="P5:P7"/>
  </mergeCells>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C6C3-B0BE-460F-BC36-A9009580FAD9}">
  <dimension ref="A1:AD193"/>
  <sheetViews>
    <sheetView tabSelected="1" workbookViewId="0">
      <pane ySplit="1" topLeftCell="A2" activePane="bottomLeft" state="frozen"/>
      <selection pane="bottomLeft" activeCell="F106" sqref="F106:H111"/>
    </sheetView>
  </sheetViews>
  <sheetFormatPr defaultColWidth="9" defaultRowHeight="13.5"/>
  <cols>
    <col min="1" max="3" width="9" style="3631"/>
    <col min="4" max="5" width="9" style="3650"/>
    <col min="6" max="6" width="16.625" style="3631" customWidth="1"/>
    <col min="7" max="7" width="16.5" style="3631" hidden="1" customWidth="1"/>
    <col min="8" max="8" width="16.25" style="3631" customWidth="1"/>
    <col min="9" max="9" width="22.75" style="3631" hidden="1" customWidth="1"/>
    <col min="10" max="10" width="17.375" style="3631" customWidth="1"/>
    <col min="11" max="11" width="17.375" style="3631" hidden="1" customWidth="1"/>
    <col min="12" max="12" width="16.25" style="3631" customWidth="1"/>
    <col min="13" max="13" width="21.875" style="3631" customWidth="1"/>
    <col min="14" max="17" width="9" style="3631"/>
    <col min="18" max="18" width="10.5" style="3631" bestFit="1" customWidth="1"/>
    <col min="19" max="19" width="11" style="3631" bestFit="1" customWidth="1"/>
    <col min="20" max="20" width="9" style="3631"/>
    <col min="21" max="21" width="12.75" style="3631" bestFit="1" customWidth="1"/>
    <col min="22" max="22" width="5.5" style="3631" bestFit="1" customWidth="1"/>
    <col min="23" max="24" width="9" style="3631"/>
    <col min="25" max="25" width="9.75" style="3631" bestFit="1" customWidth="1"/>
    <col min="26" max="26" width="15.375" style="3631" bestFit="1" customWidth="1"/>
    <col min="27" max="27" width="10.5" style="3631" bestFit="1" customWidth="1"/>
    <col min="28" max="28" width="15.375" style="3631" bestFit="1" customWidth="1"/>
    <col min="29" max="16384" width="9" style="3631"/>
  </cols>
  <sheetData>
    <row r="1" spans="1:30" ht="16.5">
      <c r="A1" s="3630" t="s">
        <v>4027</v>
      </c>
      <c r="B1" s="3630" t="s">
        <v>4028</v>
      </c>
      <c r="C1" s="3630" t="s">
        <v>4029</v>
      </c>
      <c r="D1" s="3630" t="s">
        <v>4030</v>
      </c>
      <c r="E1" s="3630" t="s">
        <v>3450</v>
      </c>
      <c r="F1" s="3630" t="s">
        <v>4031</v>
      </c>
      <c r="G1" s="3630" t="s">
        <v>4032</v>
      </c>
      <c r="H1" s="3630" t="s">
        <v>4033</v>
      </c>
      <c r="I1" s="3630" t="s">
        <v>4034</v>
      </c>
      <c r="J1" s="3630" t="s">
        <v>4035</v>
      </c>
      <c r="K1" s="3630" t="s">
        <v>4036</v>
      </c>
      <c r="L1" s="3630" t="s">
        <v>4037</v>
      </c>
      <c r="M1" s="3630" t="s">
        <v>4038</v>
      </c>
    </row>
    <row r="2" spans="1:30" ht="16.5">
      <c r="A2" s="3632" t="s">
        <v>4039</v>
      </c>
      <c r="B2" s="3633" t="s">
        <v>4040</v>
      </c>
      <c r="C2" s="3633" t="s">
        <v>4041</v>
      </c>
      <c r="D2" s="3634" t="s">
        <v>4042</v>
      </c>
      <c r="E2" s="3634" t="s">
        <v>3456</v>
      </c>
      <c r="F2" s="3634">
        <v>53.18</v>
      </c>
      <c r="G2" s="3634">
        <v>38.590000000000003</v>
      </c>
      <c r="H2" s="3634">
        <v>17</v>
      </c>
      <c r="I2" s="3634">
        <f>G2*H2</f>
        <v>656.03000000000009</v>
      </c>
      <c r="J2" s="3633">
        <f>SUM(H2:H10)</f>
        <v>54</v>
      </c>
      <c r="K2" s="3633">
        <f>SUM(I2:I10)</f>
        <v>2216.7000000000003</v>
      </c>
      <c r="L2" s="3635">
        <f>F2*H2</f>
        <v>904.06</v>
      </c>
      <c r="M2" s="3636">
        <f>SUM(L2:L10)</f>
        <v>3054.8199999999997</v>
      </c>
    </row>
    <row r="3" spans="1:30" ht="16.5">
      <c r="A3" s="3632"/>
      <c r="B3" s="3633"/>
      <c r="C3" s="3633"/>
      <c r="D3" s="3634" t="s">
        <v>4042</v>
      </c>
      <c r="E3" s="3634" t="s">
        <v>3456</v>
      </c>
      <c r="F3" s="3634">
        <v>53.28</v>
      </c>
      <c r="G3" s="3634">
        <v>38.659999999999997</v>
      </c>
      <c r="H3" s="3634">
        <v>6</v>
      </c>
      <c r="I3" s="3634">
        <f t="shared" ref="I3:I66" si="0">G3*H3</f>
        <v>231.95999999999998</v>
      </c>
      <c r="J3" s="3633"/>
      <c r="K3" s="3633"/>
      <c r="L3" s="3635">
        <f t="shared" ref="L3:L66" si="1">F3*H3</f>
        <v>319.68</v>
      </c>
      <c r="M3" s="3636"/>
    </row>
    <row r="4" spans="1:30" ht="16.5">
      <c r="A4" s="3632"/>
      <c r="B4" s="3633"/>
      <c r="C4" s="3633"/>
      <c r="D4" s="3634" t="s">
        <v>4042</v>
      </c>
      <c r="E4" s="3634" t="s">
        <v>3456</v>
      </c>
      <c r="F4" s="3634">
        <v>53.39</v>
      </c>
      <c r="G4" s="3634">
        <v>38.74</v>
      </c>
      <c r="H4" s="3634">
        <v>5</v>
      </c>
      <c r="I4" s="3634">
        <f t="shared" si="0"/>
        <v>193.70000000000002</v>
      </c>
      <c r="J4" s="3633"/>
      <c r="K4" s="3633"/>
      <c r="L4" s="3635">
        <f t="shared" si="1"/>
        <v>266.95</v>
      </c>
      <c r="M4" s="3636"/>
      <c r="P4" s="3631" t="s">
        <v>3807</v>
      </c>
      <c r="Q4" s="3631">
        <f>SUMIF($E$2:$E$191,P4,$H$2:$H$191)</f>
        <v>1207</v>
      </c>
      <c r="R4" s="3631">
        <f>SUMIF($E$2:$E$191,P4,$L$2:$L$193)</f>
        <v>63810.35</v>
      </c>
    </row>
    <row r="5" spans="1:30" ht="16.5">
      <c r="A5" s="3632"/>
      <c r="B5" s="3633"/>
      <c r="C5" s="3633"/>
      <c r="D5" s="3634" t="s">
        <v>4043</v>
      </c>
      <c r="E5" s="3634" t="s">
        <v>3456</v>
      </c>
      <c r="F5" s="3634">
        <v>53.15</v>
      </c>
      <c r="G5" s="3634">
        <v>38.57</v>
      </c>
      <c r="H5" s="3634">
        <v>6</v>
      </c>
      <c r="I5" s="3634">
        <f t="shared" si="0"/>
        <v>231.42000000000002</v>
      </c>
      <c r="J5" s="3633"/>
      <c r="K5" s="3633"/>
      <c r="L5" s="3635">
        <f t="shared" si="1"/>
        <v>318.89999999999998</v>
      </c>
      <c r="M5" s="3636"/>
      <c r="P5" s="3631" t="s">
        <v>4116</v>
      </c>
      <c r="Q5" s="3631">
        <f>SUMIF($E$2:$E$191,P5,$H$2:$H$191)</f>
        <v>978</v>
      </c>
      <c r="R5" s="3631">
        <f t="shared" ref="R5:R7" si="2">SUMIF($E$2:$E$191,P5,$L$2:$L$193)</f>
        <v>66297.830000000016</v>
      </c>
      <c r="X5" s="3642" t="s">
        <v>4113</v>
      </c>
      <c r="Y5" s="3642"/>
      <c r="Z5" s="3642"/>
      <c r="AA5" s="3642"/>
      <c r="AB5" s="3642"/>
    </row>
    <row r="6" spans="1:30" ht="16.5">
      <c r="A6" s="3632"/>
      <c r="B6" s="3633"/>
      <c r="C6" s="3633"/>
      <c r="D6" s="3634" t="s">
        <v>4044</v>
      </c>
      <c r="E6" s="3634" t="s">
        <v>3456</v>
      </c>
      <c r="F6" s="3634">
        <v>35.32</v>
      </c>
      <c r="G6" s="3634">
        <v>25.63</v>
      </c>
      <c r="H6" s="3634">
        <v>1</v>
      </c>
      <c r="I6" s="3634">
        <f t="shared" si="0"/>
        <v>25.63</v>
      </c>
      <c r="J6" s="3633"/>
      <c r="K6" s="3633"/>
      <c r="L6" s="3635">
        <f t="shared" si="1"/>
        <v>35.32</v>
      </c>
      <c r="M6" s="3636"/>
      <c r="P6" s="3631" t="s">
        <v>3824</v>
      </c>
      <c r="Q6" s="3631">
        <f>SUMIF($E$2:$E$191,P6,$H$2:$H$191)</f>
        <v>176</v>
      </c>
      <c r="R6" s="3631">
        <f t="shared" si="2"/>
        <v>18159.04</v>
      </c>
      <c r="X6" s="3643" t="s">
        <v>3450</v>
      </c>
      <c r="Y6" s="3643" t="s">
        <v>3451</v>
      </c>
      <c r="Z6" s="3643" t="s">
        <v>4037</v>
      </c>
      <c r="AA6" s="3643" t="s">
        <v>4114</v>
      </c>
      <c r="AB6" s="3643" t="s">
        <v>4115</v>
      </c>
      <c r="AC6" s="3631" t="s">
        <v>3986</v>
      </c>
      <c r="AD6" s="3631" t="s">
        <v>3876</v>
      </c>
    </row>
    <row r="7" spans="1:30" ht="16.5">
      <c r="A7" s="3632"/>
      <c r="B7" s="3633"/>
      <c r="C7" s="3633"/>
      <c r="D7" s="3634" t="s">
        <v>4045</v>
      </c>
      <c r="E7" s="3634" t="s">
        <v>3456</v>
      </c>
      <c r="F7" s="3634">
        <v>35.53</v>
      </c>
      <c r="G7" s="3634">
        <v>25.78</v>
      </c>
      <c r="H7" s="3634">
        <v>1</v>
      </c>
      <c r="I7" s="3634">
        <f t="shared" si="0"/>
        <v>25.78</v>
      </c>
      <c r="J7" s="3633"/>
      <c r="K7" s="3633"/>
      <c r="L7" s="3635">
        <f t="shared" si="1"/>
        <v>35.53</v>
      </c>
      <c r="M7" s="3636"/>
      <c r="P7" s="3631" t="s">
        <v>3765</v>
      </c>
      <c r="Q7" s="3631">
        <f>SUMIF($E$2:$E$191,P7,$H$2:$H$191)</f>
        <v>199</v>
      </c>
      <c r="R7" s="3631">
        <f t="shared" si="2"/>
        <v>8063.9900000000007</v>
      </c>
      <c r="X7" s="3644" t="s">
        <v>3765</v>
      </c>
      <c r="Y7" s="3644">
        <v>40</v>
      </c>
      <c r="Z7" s="3644">
        <v>8063.99</v>
      </c>
      <c r="AA7" s="3644">
        <v>40.6</v>
      </c>
      <c r="AB7" s="3645">
        <f t="shared" ref="AB7:AB12" si="3">Z7*AA7*12</f>
        <v>3928775.9280000003</v>
      </c>
      <c r="AC7" s="3631">
        <f>R44</f>
        <v>8063.9900000000007</v>
      </c>
      <c r="AD7" s="3631">
        <f>Q44</f>
        <v>199</v>
      </c>
    </row>
    <row r="8" spans="1:30" ht="16.5">
      <c r="A8" s="3632"/>
      <c r="B8" s="3633"/>
      <c r="C8" s="3633"/>
      <c r="D8" s="3634" t="s">
        <v>4046</v>
      </c>
      <c r="E8" s="3634" t="s">
        <v>3455</v>
      </c>
      <c r="F8" s="3634">
        <v>62.75</v>
      </c>
      <c r="G8" s="3634">
        <v>45.53</v>
      </c>
      <c r="H8" s="3634">
        <v>6</v>
      </c>
      <c r="I8" s="3634">
        <f t="shared" si="0"/>
        <v>273.18</v>
      </c>
      <c r="J8" s="3633"/>
      <c r="K8" s="3633"/>
      <c r="L8" s="3635">
        <f t="shared" si="1"/>
        <v>376.5</v>
      </c>
      <c r="M8" s="3636"/>
      <c r="Q8" s="3652">
        <f>SUM(Q4:Q7)</f>
        <v>2560</v>
      </c>
      <c r="R8" s="3652">
        <f>SUM(R4:R7)</f>
        <v>156331.21000000002</v>
      </c>
      <c r="X8" s="3657" t="s">
        <v>3456</v>
      </c>
      <c r="Y8" s="3657">
        <v>50</v>
      </c>
      <c r="Z8" s="3657">
        <v>63810.35</v>
      </c>
      <c r="AA8" s="3657">
        <v>41.8</v>
      </c>
      <c r="AB8" s="3658">
        <f t="shared" si="3"/>
        <v>32007271.559999999</v>
      </c>
      <c r="AC8" s="3653">
        <f>SUM(R32:R43)</f>
        <v>63810.350000000028</v>
      </c>
      <c r="AD8" s="3653">
        <f>SUM(Q32:Q43)</f>
        <v>1207</v>
      </c>
    </row>
    <row r="9" spans="1:30" ht="16.5">
      <c r="A9" s="3632"/>
      <c r="B9" s="3633"/>
      <c r="C9" s="3633"/>
      <c r="D9" s="3634" t="s">
        <v>4047</v>
      </c>
      <c r="E9" s="3634" t="s">
        <v>3455</v>
      </c>
      <c r="F9" s="3634">
        <v>65.36</v>
      </c>
      <c r="G9" s="3634">
        <v>47.43</v>
      </c>
      <c r="H9" s="3634">
        <v>6</v>
      </c>
      <c r="I9" s="3634">
        <f t="shared" si="0"/>
        <v>284.58</v>
      </c>
      <c r="J9" s="3633"/>
      <c r="K9" s="3633"/>
      <c r="L9" s="3635">
        <f t="shared" si="1"/>
        <v>392.15999999999997</v>
      </c>
      <c r="M9" s="3636"/>
      <c r="X9" s="3659" t="s">
        <v>3455</v>
      </c>
      <c r="Y9" s="3659">
        <v>60</v>
      </c>
      <c r="Z9" s="3659">
        <v>54090.15</v>
      </c>
      <c r="AA9" s="3659">
        <v>31.7</v>
      </c>
      <c r="AB9" s="3660">
        <f t="shared" si="3"/>
        <v>20575893.060000002</v>
      </c>
      <c r="AC9" s="3655">
        <f>SUM(R17:R31)</f>
        <v>54090.15</v>
      </c>
      <c r="AD9" s="3655">
        <f>SUM(Q17:Q31)</f>
        <v>850</v>
      </c>
    </row>
    <row r="10" spans="1:30" ht="16.5">
      <c r="A10" s="3632"/>
      <c r="B10" s="3633"/>
      <c r="C10" s="3633"/>
      <c r="D10" s="3634" t="s">
        <v>4048</v>
      </c>
      <c r="E10" s="3634" t="s">
        <v>3455</v>
      </c>
      <c r="F10" s="3634">
        <v>67.62</v>
      </c>
      <c r="G10" s="3634">
        <v>49.07</v>
      </c>
      <c r="H10" s="3634">
        <v>6</v>
      </c>
      <c r="I10" s="3634">
        <f t="shared" si="0"/>
        <v>294.42</v>
      </c>
      <c r="J10" s="3633"/>
      <c r="K10" s="3633"/>
      <c r="L10" s="3635">
        <f t="shared" si="1"/>
        <v>405.72</v>
      </c>
      <c r="M10" s="3636"/>
      <c r="X10" s="3661" t="s">
        <v>3455</v>
      </c>
      <c r="Y10" s="3661">
        <v>90</v>
      </c>
      <c r="Z10" s="3661">
        <v>12207.68</v>
      </c>
      <c r="AA10" s="3661">
        <v>26.5</v>
      </c>
      <c r="AB10" s="3662">
        <f t="shared" si="3"/>
        <v>3882042.24</v>
      </c>
      <c r="AC10" s="3656">
        <f>R15+R16</f>
        <v>12207.68</v>
      </c>
      <c r="AD10" s="3656">
        <f>SUM(Q15:Q16)</f>
        <v>128</v>
      </c>
    </row>
    <row r="11" spans="1:30" ht="16.5">
      <c r="A11" s="3632"/>
      <c r="B11" s="3632" t="s">
        <v>4049</v>
      </c>
      <c r="C11" s="3632" t="s">
        <v>4041</v>
      </c>
      <c r="D11" s="3630" t="s">
        <v>4042</v>
      </c>
      <c r="E11" s="3630" t="s">
        <v>3456</v>
      </c>
      <c r="F11" s="3630">
        <v>52.07</v>
      </c>
      <c r="G11" s="3630">
        <v>38.28</v>
      </c>
      <c r="H11" s="3630">
        <v>23</v>
      </c>
      <c r="I11" s="3630">
        <f t="shared" si="0"/>
        <v>880.44</v>
      </c>
      <c r="J11" s="3632">
        <f>SUM(H11:H16)</f>
        <v>59</v>
      </c>
      <c r="K11" s="3632">
        <f>SUM(I11:I16)</f>
        <v>2457.4799999999996</v>
      </c>
      <c r="L11" s="3637">
        <f t="shared" si="1"/>
        <v>1197.6099999999999</v>
      </c>
      <c r="M11" s="3638">
        <f>SUM(L11:L16)</f>
        <v>3342.5900000000006</v>
      </c>
      <c r="X11" s="3663" t="s">
        <v>3454</v>
      </c>
      <c r="Y11" s="3663">
        <v>90</v>
      </c>
      <c r="Z11" s="3663">
        <v>10766.24</v>
      </c>
      <c r="AA11" s="3663">
        <v>26.8</v>
      </c>
      <c r="AB11" s="3664">
        <f t="shared" si="3"/>
        <v>3462422.784</v>
      </c>
      <c r="AC11" s="3665">
        <f>R13+R14</f>
        <v>10766.239999999998</v>
      </c>
      <c r="AD11" s="3665">
        <f>SUM(Q13:Q14)</f>
        <v>112</v>
      </c>
    </row>
    <row r="12" spans="1:30" ht="16.5">
      <c r="A12" s="3632"/>
      <c r="B12" s="3632"/>
      <c r="C12" s="3632"/>
      <c r="D12" s="3630" t="s">
        <v>4042</v>
      </c>
      <c r="E12" s="3630" t="s">
        <v>3456</v>
      </c>
      <c r="F12" s="3630">
        <v>52.13</v>
      </c>
      <c r="G12" s="3630">
        <v>38.33</v>
      </c>
      <c r="H12" s="3630">
        <v>12</v>
      </c>
      <c r="I12" s="3630">
        <f t="shared" si="0"/>
        <v>459.96</v>
      </c>
      <c r="J12" s="3632"/>
      <c r="K12" s="3632"/>
      <c r="L12" s="3637">
        <f t="shared" si="1"/>
        <v>625.56000000000006</v>
      </c>
      <c r="M12" s="3638"/>
      <c r="X12" s="3666" t="s">
        <v>3454</v>
      </c>
      <c r="Y12" s="3666">
        <v>120</v>
      </c>
      <c r="Z12" s="3667">
        <v>7392.8</v>
      </c>
      <c r="AA12" s="3666">
        <v>25.3</v>
      </c>
      <c r="AB12" s="3667">
        <f t="shared" si="3"/>
        <v>2244454.08</v>
      </c>
      <c r="AC12" s="3654">
        <f>R45+R46</f>
        <v>7392.7999999999993</v>
      </c>
      <c r="AD12" s="3654">
        <f>Q45+Q46</f>
        <v>64</v>
      </c>
    </row>
    <row r="13" spans="1:30" ht="16.5">
      <c r="A13" s="3632"/>
      <c r="B13" s="3632"/>
      <c r="C13" s="3632"/>
      <c r="D13" s="3630" t="s">
        <v>4044</v>
      </c>
      <c r="E13" s="3630" t="s">
        <v>3456</v>
      </c>
      <c r="F13" s="3630">
        <v>34.72</v>
      </c>
      <c r="G13" s="3630">
        <v>25.53</v>
      </c>
      <c r="H13" s="3630">
        <v>1</v>
      </c>
      <c r="I13" s="3630">
        <f t="shared" si="0"/>
        <v>25.53</v>
      </c>
      <c r="J13" s="3632"/>
      <c r="K13" s="3632"/>
      <c r="L13" s="3637">
        <f t="shared" si="1"/>
        <v>34.72</v>
      </c>
      <c r="M13" s="3638"/>
      <c r="P13" s="3665" t="s">
        <v>4117</v>
      </c>
      <c r="Q13" s="3665">
        <f>SUMIF($D$2:$D$191,P13,$H$2:$H$191)</f>
        <v>56</v>
      </c>
      <c r="R13" s="3665">
        <f>SUMIF($D$2:$D$191,P13,$L$2:$L$193)</f>
        <v>5378.96</v>
      </c>
      <c r="S13" s="3665" t="s">
        <v>3406</v>
      </c>
      <c r="T13" s="3665" t="s">
        <v>3824</v>
      </c>
      <c r="U13" s="3668" t="s">
        <v>4142</v>
      </c>
      <c r="X13" s="3650"/>
      <c r="Y13" s="3646"/>
      <c r="Z13" s="3647">
        <f>SUBTOTAL(9,Z7:Z12)</f>
        <v>156331.20999999996</v>
      </c>
      <c r="AA13" s="3648">
        <f>AB13/Z13/12</f>
        <v>35.235478385921802</v>
      </c>
      <c r="AB13" s="3649">
        <f>SUBTOTAL(9,AB7:AB12)</f>
        <v>66100859.652000003</v>
      </c>
      <c r="AC13" s="3652">
        <f>SUM(AC7:AC12)</f>
        <v>156331.21</v>
      </c>
      <c r="AD13" s="3652">
        <f>SUM(AD7:AD12)</f>
        <v>2560</v>
      </c>
    </row>
    <row r="14" spans="1:30" ht="16.5">
      <c r="A14" s="3632"/>
      <c r="B14" s="3632"/>
      <c r="C14" s="3632"/>
      <c r="D14" s="3630" t="s">
        <v>4050</v>
      </c>
      <c r="E14" s="3630" t="s">
        <v>3455</v>
      </c>
      <c r="F14" s="3630">
        <v>63.94</v>
      </c>
      <c r="G14" s="3630">
        <v>47.01</v>
      </c>
      <c r="H14" s="3630">
        <v>6</v>
      </c>
      <c r="I14" s="3630">
        <f t="shared" si="0"/>
        <v>282.06</v>
      </c>
      <c r="J14" s="3632"/>
      <c r="K14" s="3632"/>
      <c r="L14" s="3637">
        <f t="shared" si="1"/>
        <v>383.64</v>
      </c>
      <c r="M14" s="3638"/>
      <c r="P14" s="3665" t="s">
        <v>113</v>
      </c>
      <c r="Q14" s="3665">
        <f t="shared" ref="Q14:Q46" si="4">SUMIF($D$2:$D$191,P14,$H$2:$H$191)</f>
        <v>56</v>
      </c>
      <c r="R14" s="3665">
        <f t="shared" ref="R14:R46" si="5">SUMIF($D$2:$D$191,P14,$L$2:$L$193)</f>
        <v>5387.2799999999988</v>
      </c>
      <c r="S14" s="3665" t="s">
        <v>3406</v>
      </c>
      <c r="T14" s="3665" t="s">
        <v>3824</v>
      </c>
      <c r="U14" s="3668" t="s">
        <v>4143</v>
      </c>
    </row>
    <row r="15" spans="1:30" ht="16.5">
      <c r="A15" s="3632"/>
      <c r="B15" s="3632"/>
      <c r="C15" s="3632"/>
      <c r="D15" s="3630" t="s">
        <v>4051</v>
      </c>
      <c r="E15" s="3630" t="s">
        <v>3455</v>
      </c>
      <c r="F15" s="3630">
        <v>65.180000000000007</v>
      </c>
      <c r="G15" s="3630">
        <v>47.92</v>
      </c>
      <c r="H15" s="3630">
        <v>12</v>
      </c>
      <c r="I15" s="3630">
        <f t="shared" si="0"/>
        <v>575.04</v>
      </c>
      <c r="J15" s="3632"/>
      <c r="K15" s="3632"/>
      <c r="L15" s="3637">
        <f t="shared" si="1"/>
        <v>782.16000000000008</v>
      </c>
      <c r="M15" s="3638"/>
      <c r="P15" s="3656" t="s">
        <v>114</v>
      </c>
      <c r="Q15" s="3656">
        <f t="shared" si="4"/>
        <v>64</v>
      </c>
      <c r="R15" s="3656">
        <f t="shared" si="5"/>
        <v>6121.76</v>
      </c>
      <c r="S15" s="3656" t="s">
        <v>3406</v>
      </c>
      <c r="T15" s="3656" t="s">
        <v>4116</v>
      </c>
      <c r="U15" s="3669" t="s">
        <v>4144</v>
      </c>
    </row>
    <row r="16" spans="1:30" ht="17.25" thickBot="1">
      <c r="A16" s="3632"/>
      <c r="B16" s="3632"/>
      <c r="C16" s="3632"/>
      <c r="D16" s="3630" t="s">
        <v>4046</v>
      </c>
      <c r="E16" s="3630" t="s">
        <v>3455</v>
      </c>
      <c r="F16" s="3630">
        <v>63.78</v>
      </c>
      <c r="G16" s="3630">
        <v>46.89</v>
      </c>
      <c r="H16" s="3630">
        <v>5</v>
      </c>
      <c r="I16" s="3630">
        <f t="shared" si="0"/>
        <v>234.45</v>
      </c>
      <c r="J16" s="3632"/>
      <c r="K16" s="3632"/>
      <c r="L16" s="3637">
        <f t="shared" si="1"/>
        <v>318.89999999999998</v>
      </c>
      <c r="M16" s="3638"/>
      <c r="P16" s="3656" t="s">
        <v>115</v>
      </c>
      <c r="Q16" s="3656">
        <f t="shared" si="4"/>
        <v>64</v>
      </c>
      <c r="R16" s="3656">
        <f t="shared" si="5"/>
        <v>6085.92</v>
      </c>
      <c r="S16" s="3656" t="s">
        <v>3406</v>
      </c>
      <c r="T16" s="3656" t="s">
        <v>4116</v>
      </c>
      <c r="U16" s="3669" t="s">
        <v>4145</v>
      </c>
    </row>
    <row r="17" spans="1:27" ht="26.25" thickBot="1">
      <c r="A17" s="3632"/>
      <c r="B17" s="3633" t="s">
        <v>4052</v>
      </c>
      <c r="C17" s="3633" t="s">
        <v>4053</v>
      </c>
      <c r="D17" s="3634" t="s">
        <v>4054</v>
      </c>
      <c r="E17" s="3634" t="s">
        <v>3819</v>
      </c>
      <c r="F17" s="3634">
        <v>39.69</v>
      </c>
      <c r="G17" s="3634">
        <v>24.96</v>
      </c>
      <c r="H17" s="3634">
        <v>7</v>
      </c>
      <c r="I17" s="3634">
        <f>G17*H17</f>
        <v>174.72</v>
      </c>
      <c r="J17" s="3633">
        <f>SUM(H17:H21)</f>
        <v>99</v>
      </c>
      <c r="K17" s="3633">
        <f>SUM(I17:I21)</f>
        <v>2581.1999999999998</v>
      </c>
      <c r="L17" s="3635">
        <f t="shared" si="1"/>
        <v>277.83</v>
      </c>
      <c r="M17" s="3633">
        <f>SUM(L17:L21)</f>
        <v>4104.3499999999995</v>
      </c>
      <c r="P17" s="3655" t="s">
        <v>4118</v>
      </c>
      <c r="Q17" s="3655">
        <f t="shared" si="4"/>
        <v>107</v>
      </c>
      <c r="R17" s="3655">
        <f t="shared" si="5"/>
        <v>6847.170000000001</v>
      </c>
      <c r="S17" s="3655" t="s">
        <v>3406</v>
      </c>
      <c r="T17" s="3655" t="s">
        <v>4116</v>
      </c>
      <c r="U17" s="3670" t="s">
        <v>4146</v>
      </c>
      <c r="W17" s="3674" t="s">
        <v>4172</v>
      </c>
      <c r="X17" s="3675" t="s">
        <v>3450</v>
      </c>
      <c r="Y17" s="3676" t="s">
        <v>4173</v>
      </c>
      <c r="Z17" s="3676" t="s">
        <v>4174</v>
      </c>
      <c r="AA17" s="3675" t="s">
        <v>4175</v>
      </c>
    </row>
    <row r="18" spans="1:27" ht="17.25" thickBot="1">
      <c r="A18" s="3632"/>
      <c r="B18" s="3633"/>
      <c r="C18" s="3633"/>
      <c r="D18" s="3634" t="s">
        <v>4054</v>
      </c>
      <c r="E18" s="3634" t="s">
        <v>3819</v>
      </c>
      <c r="F18" s="3634">
        <v>39.799999999999997</v>
      </c>
      <c r="G18" s="3634">
        <v>25.03</v>
      </c>
      <c r="H18" s="3634">
        <v>78</v>
      </c>
      <c r="I18" s="3634">
        <f t="shared" si="0"/>
        <v>1952.3400000000001</v>
      </c>
      <c r="J18" s="3633"/>
      <c r="K18" s="3633"/>
      <c r="L18" s="3635">
        <f t="shared" si="1"/>
        <v>3104.3999999999996</v>
      </c>
      <c r="M18" s="3633"/>
      <c r="P18" s="3655" t="s">
        <v>4119</v>
      </c>
      <c r="Q18" s="3655">
        <f t="shared" si="4"/>
        <v>32</v>
      </c>
      <c r="R18" s="3655">
        <f t="shared" si="5"/>
        <v>2040.6699999999998</v>
      </c>
      <c r="S18" s="3655" t="s">
        <v>3406</v>
      </c>
      <c r="T18" s="3655" t="s">
        <v>4116</v>
      </c>
      <c r="U18" s="3670" t="s">
        <v>4147</v>
      </c>
      <c r="W18" s="3677">
        <v>1</v>
      </c>
      <c r="X18" s="3678" t="s">
        <v>3819</v>
      </c>
      <c r="Y18" s="3678" t="s">
        <v>4164</v>
      </c>
      <c r="Z18" s="3678">
        <v>199</v>
      </c>
      <c r="AA18" s="3679">
        <v>8063.99</v>
      </c>
    </row>
    <row r="19" spans="1:27" ht="17.25" thickBot="1">
      <c r="A19" s="3632"/>
      <c r="B19" s="3633"/>
      <c r="C19" s="3633"/>
      <c r="D19" s="3634" t="s">
        <v>4054</v>
      </c>
      <c r="E19" s="3634" t="s">
        <v>3819</v>
      </c>
      <c r="F19" s="3634">
        <v>40.26</v>
      </c>
      <c r="G19" s="3634">
        <v>25.32</v>
      </c>
      <c r="H19" s="3634">
        <v>2</v>
      </c>
      <c r="I19" s="3634">
        <f t="shared" si="0"/>
        <v>50.64</v>
      </c>
      <c r="J19" s="3633"/>
      <c r="K19" s="3633"/>
      <c r="L19" s="3635">
        <f t="shared" si="1"/>
        <v>80.52</v>
      </c>
      <c r="M19" s="3633"/>
      <c r="P19" s="3655" t="s">
        <v>4120</v>
      </c>
      <c r="Q19" s="3655">
        <f t="shared" si="4"/>
        <v>103</v>
      </c>
      <c r="R19" s="3655">
        <f t="shared" si="5"/>
        <v>6526.32</v>
      </c>
      <c r="S19" s="3655" t="s">
        <v>3406</v>
      </c>
      <c r="T19" s="3655" t="s">
        <v>4116</v>
      </c>
      <c r="U19" s="3670" t="s">
        <v>4148</v>
      </c>
      <c r="W19" s="3677">
        <v>2</v>
      </c>
      <c r="X19" s="3678" t="s">
        <v>4176</v>
      </c>
      <c r="Y19" s="3678" t="s">
        <v>4177</v>
      </c>
      <c r="Z19" s="3678">
        <v>1207</v>
      </c>
      <c r="AA19" s="3679">
        <v>63810.35</v>
      </c>
    </row>
    <row r="20" spans="1:27" ht="17.25" thickBot="1">
      <c r="A20" s="3632"/>
      <c r="B20" s="3633"/>
      <c r="C20" s="3633"/>
      <c r="D20" s="3634" t="s">
        <v>4054</v>
      </c>
      <c r="E20" s="3634" t="s">
        <v>3819</v>
      </c>
      <c r="F20" s="3634">
        <v>40.61</v>
      </c>
      <c r="G20" s="3634">
        <v>25.54</v>
      </c>
      <c r="H20" s="3634">
        <v>5</v>
      </c>
      <c r="I20" s="3634">
        <f t="shared" si="0"/>
        <v>127.69999999999999</v>
      </c>
      <c r="J20" s="3633"/>
      <c r="K20" s="3633"/>
      <c r="L20" s="3635">
        <f t="shared" si="1"/>
        <v>203.05</v>
      </c>
      <c r="M20" s="3633"/>
      <c r="P20" s="3655" t="s">
        <v>4121</v>
      </c>
      <c r="Q20" s="3655">
        <f t="shared" si="4"/>
        <v>12</v>
      </c>
      <c r="R20" s="3655">
        <f t="shared" si="5"/>
        <v>795.42</v>
      </c>
      <c r="S20" s="3655" t="s">
        <v>3406</v>
      </c>
      <c r="T20" s="3655" t="s">
        <v>4116</v>
      </c>
      <c r="U20" s="3670" t="s">
        <v>4149</v>
      </c>
      <c r="W20" s="3677">
        <v>3</v>
      </c>
      <c r="X20" s="3678" t="s">
        <v>4178</v>
      </c>
      <c r="Y20" s="3678" t="s">
        <v>4179</v>
      </c>
      <c r="Z20" s="3678">
        <v>850</v>
      </c>
      <c r="AA20" s="3679">
        <v>54090.15</v>
      </c>
    </row>
    <row r="21" spans="1:27" ht="17.25" thickBot="1">
      <c r="A21" s="3632"/>
      <c r="B21" s="3633"/>
      <c r="C21" s="3633"/>
      <c r="D21" s="3634" t="s">
        <v>4054</v>
      </c>
      <c r="E21" s="3634" t="s">
        <v>3819</v>
      </c>
      <c r="F21" s="3634">
        <v>62.65</v>
      </c>
      <c r="G21" s="3634">
        <v>39.4</v>
      </c>
      <c r="H21" s="3634">
        <v>7</v>
      </c>
      <c r="I21" s="3634">
        <f t="shared" si="0"/>
        <v>275.8</v>
      </c>
      <c r="J21" s="3633"/>
      <c r="K21" s="3633"/>
      <c r="L21" s="3635">
        <f t="shared" si="1"/>
        <v>438.55</v>
      </c>
      <c r="M21" s="3633"/>
      <c r="P21" s="3655" t="s">
        <v>4122</v>
      </c>
      <c r="Q21" s="3655">
        <f t="shared" si="4"/>
        <v>22</v>
      </c>
      <c r="R21" s="3655">
        <f t="shared" si="5"/>
        <v>1395.77</v>
      </c>
      <c r="S21" s="3655" t="s">
        <v>3406</v>
      </c>
      <c r="T21" s="3655" t="s">
        <v>4116</v>
      </c>
      <c r="U21" s="3670" t="s">
        <v>4150</v>
      </c>
      <c r="W21" s="3677">
        <v>4</v>
      </c>
      <c r="X21" s="3678" t="s">
        <v>4178</v>
      </c>
      <c r="Y21" s="3678" t="s">
        <v>4180</v>
      </c>
      <c r="Z21" s="3678">
        <v>128</v>
      </c>
      <c r="AA21" s="3679">
        <v>12207.68</v>
      </c>
    </row>
    <row r="22" spans="1:27" ht="17.25" thickBot="1">
      <c r="A22" s="3632" t="s">
        <v>4055</v>
      </c>
      <c r="B22" s="3632" t="s">
        <v>4056</v>
      </c>
      <c r="C22" s="3632" t="s">
        <v>4053</v>
      </c>
      <c r="D22" s="3630" t="s">
        <v>4042</v>
      </c>
      <c r="E22" s="3630" t="s">
        <v>3456</v>
      </c>
      <c r="F22" s="3630">
        <v>54.79</v>
      </c>
      <c r="G22" s="3630">
        <v>38.28</v>
      </c>
      <c r="H22" s="3630">
        <v>31</v>
      </c>
      <c r="I22" s="3630">
        <f t="shared" si="0"/>
        <v>1186.68</v>
      </c>
      <c r="J22" s="3632">
        <f>SUM(H22:H26)</f>
        <v>59</v>
      </c>
      <c r="K22" s="3632">
        <f>SUM(I22:I26)</f>
        <v>2326.4899999999998</v>
      </c>
      <c r="L22" s="3637">
        <f t="shared" si="1"/>
        <v>1698.49</v>
      </c>
      <c r="M22" s="3632">
        <f>SUM(L22:L26)</f>
        <v>3329.77</v>
      </c>
      <c r="P22" s="3655" t="s">
        <v>4123</v>
      </c>
      <c r="Q22" s="3655">
        <f t="shared" si="4"/>
        <v>6</v>
      </c>
      <c r="R22" s="3655">
        <f t="shared" si="5"/>
        <v>405.72</v>
      </c>
      <c r="S22" s="3655" t="s">
        <v>3406</v>
      </c>
      <c r="T22" s="3655" t="s">
        <v>4116</v>
      </c>
      <c r="U22" s="3670">
        <v>67.62</v>
      </c>
      <c r="W22" s="3677">
        <v>5</v>
      </c>
      <c r="X22" s="3678" t="s">
        <v>3993</v>
      </c>
      <c r="Y22" s="3678" t="s">
        <v>4141</v>
      </c>
      <c r="Z22" s="3678">
        <v>112</v>
      </c>
      <c r="AA22" s="3679">
        <v>10766.24</v>
      </c>
    </row>
    <row r="23" spans="1:27" ht="26.25" thickBot="1">
      <c r="A23" s="3632"/>
      <c r="B23" s="3632"/>
      <c r="C23" s="3632"/>
      <c r="D23" s="3630" t="s">
        <v>4042</v>
      </c>
      <c r="E23" s="3630" t="s">
        <v>3456</v>
      </c>
      <c r="F23" s="3630">
        <v>55.13</v>
      </c>
      <c r="G23" s="3630">
        <v>38.520000000000003</v>
      </c>
      <c r="H23" s="3630">
        <v>2</v>
      </c>
      <c r="I23" s="3630">
        <f t="shared" si="0"/>
        <v>77.040000000000006</v>
      </c>
      <c r="J23" s="3632"/>
      <c r="K23" s="3632"/>
      <c r="L23" s="3637">
        <f t="shared" si="1"/>
        <v>110.26</v>
      </c>
      <c r="M23" s="3632"/>
      <c r="P23" s="3655" t="s">
        <v>4051</v>
      </c>
      <c r="Q23" s="3655">
        <f t="shared" si="4"/>
        <v>116</v>
      </c>
      <c r="R23" s="3655">
        <f t="shared" si="5"/>
        <v>7406.5999999999985</v>
      </c>
      <c r="S23" s="3655" t="s">
        <v>3406</v>
      </c>
      <c r="T23" s="3655" t="s">
        <v>4116</v>
      </c>
      <c r="U23" s="3670" t="s">
        <v>4151</v>
      </c>
      <c r="W23" s="3677">
        <v>6</v>
      </c>
      <c r="X23" s="3678" t="s">
        <v>3993</v>
      </c>
      <c r="Y23" s="3678" t="s">
        <v>4181</v>
      </c>
      <c r="Z23" s="3678">
        <v>64</v>
      </c>
      <c r="AA23" s="3679">
        <v>7392.8</v>
      </c>
    </row>
    <row r="24" spans="1:27" ht="17.25" thickBot="1">
      <c r="A24" s="3632"/>
      <c r="B24" s="3632"/>
      <c r="C24" s="3632"/>
      <c r="D24" s="3630" t="s">
        <v>4057</v>
      </c>
      <c r="E24" s="3630" t="s">
        <v>3456</v>
      </c>
      <c r="F24" s="3630">
        <v>58.84</v>
      </c>
      <c r="G24" s="3630">
        <v>41.11</v>
      </c>
      <c r="H24" s="3630">
        <v>5</v>
      </c>
      <c r="I24" s="3630">
        <f t="shared" si="0"/>
        <v>205.55</v>
      </c>
      <c r="J24" s="3632"/>
      <c r="K24" s="3632"/>
      <c r="L24" s="3637">
        <f t="shared" si="1"/>
        <v>294.20000000000005</v>
      </c>
      <c r="M24" s="3632"/>
      <c r="P24" s="3655" t="s">
        <v>4124</v>
      </c>
      <c r="Q24" s="3655">
        <f t="shared" si="4"/>
        <v>8</v>
      </c>
      <c r="R24" s="3655">
        <f t="shared" si="5"/>
        <v>507.52</v>
      </c>
      <c r="S24" s="3655" t="s">
        <v>3406</v>
      </c>
      <c r="T24" s="3655" t="s">
        <v>4116</v>
      </c>
      <c r="U24" s="3670">
        <v>63.44</v>
      </c>
      <c r="W24" s="3680" t="s">
        <v>3611</v>
      </c>
      <c r="X24" s="3681"/>
      <c r="Y24" s="3682"/>
      <c r="Z24" s="3678">
        <v>2560</v>
      </c>
      <c r="AA24" s="3679">
        <v>156331.21</v>
      </c>
    </row>
    <row r="25" spans="1:27" ht="16.5">
      <c r="A25" s="3632"/>
      <c r="B25" s="3632"/>
      <c r="C25" s="3632"/>
      <c r="D25" s="3630" t="s">
        <v>4058</v>
      </c>
      <c r="E25" s="3630" t="s">
        <v>3456</v>
      </c>
      <c r="F25" s="3630">
        <v>58.32</v>
      </c>
      <c r="G25" s="3630">
        <v>40.75</v>
      </c>
      <c r="H25" s="3630">
        <v>14</v>
      </c>
      <c r="I25" s="3630">
        <f t="shared" si="0"/>
        <v>570.5</v>
      </c>
      <c r="J25" s="3632"/>
      <c r="K25" s="3632"/>
      <c r="L25" s="3637">
        <f t="shared" si="1"/>
        <v>816.48</v>
      </c>
      <c r="M25" s="3632"/>
      <c r="P25" s="3655" t="s">
        <v>4125</v>
      </c>
      <c r="Q25" s="3655">
        <f t="shared" si="4"/>
        <v>187</v>
      </c>
      <c r="R25" s="3655">
        <f t="shared" si="5"/>
        <v>11954.7</v>
      </c>
      <c r="S25" s="3655" t="s">
        <v>3406</v>
      </c>
      <c r="T25" s="3655" t="s">
        <v>4116</v>
      </c>
      <c r="U25" s="3670" t="s">
        <v>4152</v>
      </c>
    </row>
    <row r="26" spans="1:27" ht="16.5">
      <c r="A26" s="3632"/>
      <c r="B26" s="3632"/>
      <c r="C26" s="3632"/>
      <c r="D26" s="3630" t="s">
        <v>4059</v>
      </c>
      <c r="E26" s="3630" t="s">
        <v>3456</v>
      </c>
      <c r="F26" s="3630">
        <v>58.62</v>
      </c>
      <c r="G26" s="3630">
        <v>40.96</v>
      </c>
      <c r="H26" s="3630">
        <v>7</v>
      </c>
      <c r="I26" s="3630">
        <f t="shared" si="0"/>
        <v>286.72000000000003</v>
      </c>
      <c r="J26" s="3632"/>
      <c r="K26" s="3632"/>
      <c r="L26" s="3637">
        <f t="shared" si="1"/>
        <v>410.34</v>
      </c>
      <c r="M26" s="3632"/>
      <c r="P26" s="3655" t="s">
        <v>4126</v>
      </c>
      <c r="Q26" s="3655">
        <f t="shared" si="4"/>
        <v>63</v>
      </c>
      <c r="R26" s="3655">
        <f t="shared" si="5"/>
        <v>4043.7999999999997</v>
      </c>
      <c r="S26" s="3655" t="s">
        <v>3406</v>
      </c>
      <c r="T26" s="3655" t="s">
        <v>4116</v>
      </c>
      <c r="U26" s="3670" t="s">
        <v>4153</v>
      </c>
    </row>
    <row r="27" spans="1:27" ht="16.5">
      <c r="A27" s="3632"/>
      <c r="B27" s="3639" t="s">
        <v>4060</v>
      </c>
      <c r="C27" s="3633" t="s">
        <v>4041</v>
      </c>
      <c r="D27" s="3634" t="s">
        <v>4042</v>
      </c>
      <c r="E27" s="3634" t="s">
        <v>3456</v>
      </c>
      <c r="F27" s="3634">
        <v>52.79</v>
      </c>
      <c r="G27" s="3634">
        <v>38.28</v>
      </c>
      <c r="H27" s="3634">
        <v>12</v>
      </c>
      <c r="I27" s="3634">
        <f t="shared" si="0"/>
        <v>459.36</v>
      </c>
      <c r="J27" s="3633">
        <f>SUM(H27:H33)</f>
        <v>52</v>
      </c>
      <c r="K27" s="3633">
        <f>SUM(I27:I33)</f>
        <v>2101.5600000000004</v>
      </c>
      <c r="L27" s="3635">
        <f t="shared" si="1"/>
        <v>633.48</v>
      </c>
      <c r="M27" s="3633">
        <f>SUM(L27:L33)</f>
        <v>2897.99</v>
      </c>
      <c r="P27" s="3655" t="s">
        <v>4127</v>
      </c>
      <c r="Q27" s="3655">
        <f t="shared" si="4"/>
        <v>8</v>
      </c>
      <c r="R27" s="3655">
        <f t="shared" si="5"/>
        <v>505.92</v>
      </c>
      <c r="S27" s="3655" t="s">
        <v>3406</v>
      </c>
      <c r="T27" s="3655" t="s">
        <v>4116</v>
      </c>
      <c r="U27" s="3670">
        <v>63.24</v>
      </c>
    </row>
    <row r="28" spans="1:27" ht="16.5">
      <c r="A28" s="3632"/>
      <c r="B28" s="3639"/>
      <c r="C28" s="3633"/>
      <c r="D28" s="3634" t="s">
        <v>4042</v>
      </c>
      <c r="E28" s="3634" t="s">
        <v>3456</v>
      </c>
      <c r="F28" s="3634">
        <v>52.85</v>
      </c>
      <c r="G28" s="3634">
        <v>38.33</v>
      </c>
      <c r="H28" s="3634">
        <v>6</v>
      </c>
      <c r="I28" s="3634">
        <f t="shared" si="0"/>
        <v>229.98</v>
      </c>
      <c r="J28" s="3633"/>
      <c r="K28" s="3633"/>
      <c r="L28" s="3635">
        <f t="shared" si="1"/>
        <v>317.10000000000002</v>
      </c>
      <c r="M28" s="3633"/>
      <c r="P28" s="3655" t="s">
        <v>4128</v>
      </c>
      <c r="Q28" s="3655">
        <f t="shared" si="4"/>
        <v>6</v>
      </c>
      <c r="R28" s="3655">
        <f t="shared" si="5"/>
        <v>376.68</v>
      </c>
      <c r="S28" s="3655" t="s">
        <v>3406</v>
      </c>
      <c r="T28" s="3655" t="s">
        <v>4116</v>
      </c>
      <c r="U28" s="3670">
        <v>62.78</v>
      </c>
    </row>
    <row r="29" spans="1:27" ht="16.5">
      <c r="A29" s="3632"/>
      <c r="B29" s="3639"/>
      <c r="C29" s="3633"/>
      <c r="D29" s="3634" t="s">
        <v>4042</v>
      </c>
      <c r="E29" s="3634" t="s">
        <v>3456</v>
      </c>
      <c r="F29" s="3634">
        <v>52.94</v>
      </c>
      <c r="G29" s="3634">
        <v>38.39</v>
      </c>
      <c r="H29" s="3634">
        <v>11</v>
      </c>
      <c r="I29" s="3634">
        <f t="shared" si="0"/>
        <v>422.29</v>
      </c>
      <c r="J29" s="3633"/>
      <c r="K29" s="3633"/>
      <c r="L29" s="3635">
        <f t="shared" si="1"/>
        <v>582.33999999999992</v>
      </c>
      <c r="M29" s="3633"/>
      <c r="P29" s="3655" t="s">
        <v>4129</v>
      </c>
      <c r="Q29" s="3655">
        <f t="shared" si="4"/>
        <v>7</v>
      </c>
      <c r="R29" s="3655">
        <f t="shared" si="5"/>
        <v>439.10999999999996</v>
      </c>
      <c r="S29" s="3655" t="s">
        <v>3406</v>
      </c>
      <c r="T29" s="3655" t="s">
        <v>4116</v>
      </c>
      <c r="U29" s="3670">
        <v>62.73</v>
      </c>
    </row>
    <row r="30" spans="1:27" ht="16.5">
      <c r="A30" s="3632"/>
      <c r="B30" s="3639"/>
      <c r="C30" s="3633"/>
      <c r="D30" s="3634" t="s">
        <v>4043</v>
      </c>
      <c r="E30" s="3634" t="s">
        <v>3456</v>
      </c>
      <c r="F30" s="3634">
        <v>53.45</v>
      </c>
      <c r="G30" s="3634">
        <v>38.76</v>
      </c>
      <c r="H30" s="3634">
        <v>6</v>
      </c>
      <c r="I30" s="3634">
        <f t="shared" si="0"/>
        <v>232.56</v>
      </c>
      <c r="J30" s="3633"/>
      <c r="K30" s="3633"/>
      <c r="L30" s="3635">
        <f t="shared" si="1"/>
        <v>320.70000000000005</v>
      </c>
      <c r="M30" s="3633"/>
      <c r="P30" s="3655" t="s">
        <v>4130</v>
      </c>
      <c r="Q30" s="3655">
        <f t="shared" si="4"/>
        <v>41</v>
      </c>
      <c r="R30" s="3655">
        <f t="shared" si="5"/>
        <v>2619.39</v>
      </c>
      <c r="S30" s="3655" t="s">
        <v>3406</v>
      </c>
      <c r="T30" s="3655" t="s">
        <v>4116</v>
      </c>
      <c r="U30" s="3670" t="s">
        <v>4154</v>
      </c>
    </row>
    <row r="31" spans="1:27" ht="16.5">
      <c r="A31" s="3632"/>
      <c r="B31" s="3639"/>
      <c r="C31" s="3633"/>
      <c r="D31" s="3634" t="s">
        <v>4061</v>
      </c>
      <c r="E31" s="3634" t="s">
        <v>3456</v>
      </c>
      <c r="F31" s="3634">
        <v>53.06</v>
      </c>
      <c r="G31" s="3634">
        <v>38.479999999999997</v>
      </c>
      <c r="H31" s="3634">
        <v>6</v>
      </c>
      <c r="I31" s="3634">
        <f t="shared" si="0"/>
        <v>230.88</v>
      </c>
      <c r="J31" s="3633"/>
      <c r="K31" s="3633"/>
      <c r="L31" s="3635">
        <f t="shared" si="1"/>
        <v>318.36</v>
      </c>
      <c r="M31" s="3633"/>
      <c r="P31" s="3655" t="s">
        <v>4131</v>
      </c>
      <c r="Q31" s="3655">
        <f t="shared" si="4"/>
        <v>132</v>
      </c>
      <c r="R31" s="3655">
        <f t="shared" si="5"/>
        <v>8225.3599999999988</v>
      </c>
      <c r="S31" s="3655" t="s">
        <v>3406</v>
      </c>
      <c r="T31" s="3655" t="s">
        <v>4116</v>
      </c>
      <c r="U31" s="3670" t="s">
        <v>4155</v>
      </c>
    </row>
    <row r="32" spans="1:27" ht="16.5">
      <c r="A32" s="3632"/>
      <c r="B32" s="3639"/>
      <c r="C32" s="3633"/>
      <c r="D32" s="3634" t="s">
        <v>4047</v>
      </c>
      <c r="E32" s="3634" t="s">
        <v>3455</v>
      </c>
      <c r="F32" s="3634">
        <v>67.209999999999994</v>
      </c>
      <c r="G32" s="3634">
        <v>48.74</v>
      </c>
      <c r="H32" s="3634">
        <v>6</v>
      </c>
      <c r="I32" s="3634">
        <f t="shared" si="0"/>
        <v>292.44</v>
      </c>
      <c r="J32" s="3633"/>
      <c r="K32" s="3633"/>
      <c r="L32" s="3635">
        <f t="shared" si="1"/>
        <v>403.26</v>
      </c>
      <c r="M32" s="3633"/>
      <c r="P32" s="3653" t="s">
        <v>4132</v>
      </c>
      <c r="Q32" s="3653">
        <f t="shared" si="4"/>
        <v>964</v>
      </c>
      <c r="R32" s="3653">
        <f t="shared" si="5"/>
        <v>50219.820000000022</v>
      </c>
      <c r="S32" s="3653" t="s">
        <v>4156</v>
      </c>
      <c r="T32" s="3653" t="s">
        <v>3807</v>
      </c>
      <c r="U32" s="3671" t="s">
        <v>4157</v>
      </c>
    </row>
    <row r="33" spans="1:21" ht="16.5">
      <c r="A33" s="3632"/>
      <c r="B33" s="3639"/>
      <c r="C33" s="3633"/>
      <c r="D33" s="3634" t="s">
        <v>4050</v>
      </c>
      <c r="E33" s="3634" t="s">
        <v>3455</v>
      </c>
      <c r="F33" s="3634">
        <v>64.55</v>
      </c>
      <c r="G33" s="3634">
        <v>46.81</v>
      </c>
      <c r="H33" s="3634">
        <v>5</v>
      </c>
      <c r="I33" s="3634">
        <f t="shared" si="0"/>
        <v>234.05</v>
      </c>
      <c r="J33" s="3633"/>
      <c r="K33" s="3633"/>
      <c r="L33" s="3635">
        <f t="shared" si="1"/>
        <v>322.75</v>
      </c>
      <c r="M33" s="3633"/>
      <c r="P33" s="3653" t="s">
        <v>4043</v>
      </c>
      <c r="Q33" s="3653">
        <f t="shared" si="4"/>
        <v>12</v>
      </c>
      <c r="R33" s="3653">
        <f t="shared" si="5"/>
        <v>639.6</v>
      </c>
      <c r="S33" s="3653" t="s">
        <v>3406</v>
      </c>
      <c r="T33" s="3653" t="s">
        <v>3807</v>
      </c>
      <c r="U33" s="3671" t="s">
        <v>4158</v>
      </c>
    </row>
    <row r="34" spans="1:21" ht="16.5">
      <c r="A34" s="3632"/>
      <c r="B34" s="3632" t="s">
        <v>4062</v>
      </c>
      <c r="C34" s="3632" t="s">
        <v>4041</v>
      </c>
      <c r="D34" s="3630" t="s">
        <v>4042</v>
      </c>
      <c r="E34" s="3630" t="s">
        <v>3456</v>
      </c>
      <c r="F34" s="3630">
        <v>57.7</v>
      </c>
      <c r="G34" s="3630">
        <v>38.74</v>
      </c>
      <c r="H34" s="3630">
        <v>8</v>
      </c>
      <c r="I34" s="3630">
        <f t="shared" si="0"/>
        <v>309.92</v>
      </c>
      <c r="J34" s="3632">
        <f>SUM(H34:H37)</f>
        <v>32</v>
      </c>
      <c r="K34" s="3632">
        <f>SUM(I34:I37)</f>
        <v>1251.44</v>
      </c>
      <c r="L34" s="3637">
        <f t="shared" si="1"/>
        <v>461.6</v>
      </c>
      <c r="M34" s="3632">
        <f>SUM(L34:L37)</f>
        <v>1864.08</v>
      </c>
      <c r="P34" s="3653" t="s">
        <v>4057</v>
      </c>
      <c r="Q34" s="3653">
        <f t="shared" si="4"/>
        <v>5</v>
      </c>
      <c r="R34" s="3653">
        <f t="shared" si="5"/>
        <v>294.20000000000005</v>
      </c>
      <c r="S34" s="3653" t="s">
        <v>4159</v>
      </c>
      <c r="T34" s="3653" t="s">
        <v>3807</v>
      </c>
      <c r="U34" s="3671">
        <v>58.84</v>
      </c>
    </row>
    <row r="35" spans="1:21" ht="16.5">
      <c r="A35" s="3632"/>
      <c r="B35" s="3632"/>
      <c r="C35" s="3632"/>
      <c r="D35" s="3630" t="s">
        <v>4063</v>
      </c>
      <c r="E35" s="3630" t="s">
        <v>3456</v>
      </c>
      <c r="F35" s="3630">
        <v>57.57</v>
      </c>
      <c r="G35" s="3630">
        <v>38.65</v>
      </c>
      <c r="H35" s="3630">
        <v>8</v>
      </c>
      <c r="I35" s="3630">
        <f t="shared" si="0"/>
        <v>309.2</v>
      </c>
      <c r="J35" s="3632"/>
      <c r="K35" s="3632"/>
      <c r="L35" s="3637">
        <f t="shared" si="1"/>
        <v>460.56</v>
      </c>
      <c r="M35" s="3632"/>
      <c r="P35" s="3653" t="s">
        <v>4058</v>
      </c>
      <c r="Q35" s="3653">
        <f t="shared" si="4"/>
        <v>74</v>
      </c>
      <c r="R35" s="3653">
        <f t="shared" si="5"/>
        <v>4167.8200000000006</v>
      </c>
      <c r="S35" s="3653" t="s">
        <v>4159</v>
      </c>
      <c r="T35" s="3653" t="s">
        <v>3807</v>
      </c>
      <c r="U35" s="3671" t="s">
        <v>4160</v>
      </c>
    </row>
    <row r="36" spans="1:21" ht="16.5">
      <c r="A36" s="3632"/>
      <c r="B36" s="3632"/>
      <c r="C36" s="3632"/>
      <c r="D36" s="3630" t="s">
        <v>4063</v>
      </c>
      <c r="E36" s="3630" t="s">
        <v>3456</v>
      </c>
      <c r="F36" s="3630">
        <v>58.23</v>
      </c>
      <c r="G36" s="3630">
        <v>39.090000000000003</v>
      </c>
      <c r="H36" s="3630">
        <v>8</v>
      </c>
      <c r="I36" s="3630">
        <f t="shared" si="0"/>
        <v>312.72000000000003</v>
      </c>
      <c r="J36" s="3632"/>
      <c r="K36" s="3632"/>
      <c r="L36" s="3637">
        <f t="shared" si="1"/>
        <v>465.84</v>
      </c>
      <c r="M36" s="3632"/>
      <c r="P36" s="3653" t="s">
        <v>4133</v>
      </c>
      <c r="Q36" s="3653">
        <f t="shared" si="4"/>
        <v>97</v>
      </c>
      <c r="R36" s="3653">
        <f t="shared" si="5"/>
        <v>5392.16</v>
      </c>
      <c r="S36" s="3653" t="s">
        <v>4156</v>
      </c>
      <c r="T36" s="3653" t="s">
        <v>3807</v>
      </c>
      <c r="U36" s="3671" t="s">
        <v>4161</v>
      </c>
    </row>
    <row r="37" spans="1:21" ht="16.5">
      <c r="A37" s="3632"/>
      <c r="B37" s="3632"/>
      <c r="C37" s="3632"/>
      <c r="D37" s="3630" t="s">
        <v>4061</v>
      </c>
      <c r="E37" s="3630" t="s">
        <v>3456</v>
      </c>
      <c r="F37" s="3630">
        <v>59.51</v>
      </c>
      <c r="G37" s="3630">
        <v>39.950000000000003</v>
      </c>
      <c r="H37" s="3630">
        <v>8</v>
      </c>
      <c r="I37" s="3630">
        <f t="shared" si="0"/>
        <v>319.60000000000002</v>
      </c>
      <c r="J37" s="3632"/>
      <c r="K37" s="3632"/>
      <c r="L37" s="3637">
        <f t="shared" si="1"/>
        <v>476.08</v>
      </c>
      <c r="M37" s="3632"/>
      <c r="P37" s="3653" t="s">
        <v>4134</v>
      </c>
      <c r="Q37" s="3653">
        <f t="shared" si="4"/>
        <v>16</v>
      </c>
      <c r="R37" s="3653">
        <f t="shared" si="5"/>
        <v>926.4</v>
      </c>
      <c r="S37" s="3653" t="s">
        <v>3406</v>
      </c>
      <c r="T37" s="3653" t="s">
        <v>3807</v>
      </c>
      <c r="U37" s="3671" t="s">
        <v>4162</v>
      </c>
    </row>
    <row r="38" spans="1:21" ht="16.5">
      <c r="A38" s="3632"/>
      <c r="B38" s="3633" t="s">
        <v>4064</v>
      </c>
      <c r="C38" s="3633" t="s">
        <v>4065</v>
      </c>
      <c r="D38" s="3634" t="s">
        <v>4042</v>
      </c>
      <c r="E38" s="3634" t="s">
        <v>3456</v>
      </c>
      <c r="F38" s="3634">
        <v>50.67</v>
      </c>
      <c r="G38" s="3634">
        <v>38.28</v>
      </c>
      <c r="H38" s="3634">
        <v>32</v>
      </c>
      <c r="I38" s="3634">
        <f t="shared" si="0"/>
        <v>1224.96</v>
      </c>
      <c r="J38" s="3633">
        <f>SUM(H38:H46)</f>
        <v>104</v>
      </c>
      <c r="K38" s="3633">
        <f>SUM(I38:I46)</f>
        <v>4448.6400000000003</v>
      </c>
      <c r="L38" s="3635">
        <f t="shared" si="1"/>
        <v>1621.44</v>
      </c>
      <c r="M38" s="3633">
        <f>SUM(L38:L46)</f>
        <v>5888.880000000001</v>
      </c>
      <c r="P38" s="3653" t="s">
        <v>4135</v>
      </c>
      <c r="Q38" s="3653">
        <f t="shared" si="4"/>
        <v>14</v>
      </c>
      <c r="R38" s="3653">
        <f t="shared" si="5"/>
        <v>794.44</v>
      </c>
      <c r="S38" s="3653" t="s">
        <v>3406</v>
      </c>
      <c r="T38" s="3653" t="s">
        <v>3807</v>
      </c>
      <c r="U38" s="3671" t="s">
        <v>4163</v>
      </c>
    </row>
    <row r="39" spans="1:21" ht="16.5">
      <c r="A39" s="3632"/>
      <c r="B39" s="3633"/>
      <c r="C39" s="3633"/>
      <c r="D39" s="3634" t="s">
        <v>4042</v>
      </c>
      <c r="E39" s="3634" t="s">
        <v>3456</v>
      </c>
      <c r="F39" s="3634">
        <v>50.74</v>
      </c>
      <c r="G39" s="3634">
        <v>38.33</v>
      </c>
      <c r="H39" s="3634">
        <v>8</v>
      </c>
      <c r="I39" s="3634">
        <f t="shared" si="0"/>
        <v>306.64</v>
      </c>
      <c r="J39" s="3633"/>
      <c r="K39" s="3633"/>
      <c r="L39" s="3635">
        <f t="shared" si="1"/>
        <v>405.92</v>
      </c>
      <c r="M39" s="3633"/>
      <c r="P39" s="3653" t="s">
        <v>4136</v>
      </c>
      <c r="Q39" s="3653">
        <f t="shared" si="4"/>
        <v>8</v>
      </c>
      <c r="R39" s="3653">
        <f t="shared" si="5"/>
        <v>456.16</v>
      </c>
      <c r="S39" s="3653" t="s">
        <v>4159</v>
      </c>
      <c r="T39" s="3653" t="s">
        <v>3807</v>
      </c>
      <c r="U39" s="3671">
        <v>57.02</v>
      </c>
    </row>
    <row r="40" spans="1:21" ht="16.5">
      <c r="A40" s="3632"/>
      <c r="B40" s="3633"/>
      <c r="C40" s="3633"/>
      <c r="D40" s="3634" t="s">
        <v>4059</v>
      </c>
      <c r="E40" s="3634" t="s">
        <v>3456</v>
      </c>
      <c r="F40" s="3634">
        <v>53.94</v>
      </c>
      <c r="G40" s="3634">
        <v>40.75</v>
      </c>
      <c r="H40" s="3634">
        <v>8</v>
      </c>
      <c r="I40" s="3634">
        <f t="shared" si="0"/>
        <v>326</v>
      </c>
      <c r="J40" s="3633"/>
      <c r="K40" s="3633"/>
      <c r="L40" s="3635">
        <f t="shared" si="1"/>
        <v>431.52</v>
      </c>
      <c r="M40" s="3633"/>
      <c r="P40" s="3653" t="s">
        <v>4109</v>
      </c>
      <c r="Q40" s="3653">
        <f t="shared" si="4"/>
        <v>6</v>
      </c>
      <c r="R40" s="3653">
        <f t="shared" si="5"/>
        <v>355.62</v>
      </c>
      <c r="S40" s="3653" t="s">
        <v>4159</v>
      </c>
      <c r="T40" s="3653" t="s">
        <v>3807</v>
      </c>
      <c r="U40" s="3671">
        <v>59.27</v>
      </c>
    </row>
    <row r="41" spans="1:21" ht="16.5">
      <c r="A41" s="3632"/>
      <c r="B41" s="3633"/>
      <c r="C41" s="3633"/>
      <c r="D41" s="3634" t="s">
        <v>4059</v>
      </c>
      <c r="E41" s="3634" t="s">
        <v>3456</v>
      </c>
      <c r="F41" s="3634">
        <v>54.61</v>
      </c>
      <c r="G41" s="3634">
        <v>41.25</v>
      </c>
      <c r="H41" s="3634">
        <v>8</v>
      </c>
      <c r="I41" s="3634">
        <f t="shared" si="0"/>
        <v>330</v>
      </c>
      <c r="J41" s="3633"/>
      <c r="K41" s="3633"/>
      <c r="L41" s="3635">
        <f t="shared" si="1"/>
        <v>436.88</v>
      </c>
      <c r="M41" s="3633"/>
      <c r="P41" s="3653" t="s">
        <v>4101</v>
      </c>
      <c r="Q41" s="3653">
        <f t="shared" si="4"/>
        <v>8</v>
      </c>
      <c r="R41" s="3653">
        <f t="shared" si="5"/>
        <v>458.56</v>
      </c>
      <c r="S41" s="3653" t="s">
        <v>4159</v>
      </c>
      <c r="T41" s="3653" t="s">
        <v>3807</v>
      </c>
      <c r="U41" s="3671">
        <v>57.32</v>
      </c>
    </row>
    <row r="42" spans="1:21" ht="16.5">
      <c r="A42" s="3632"/>
      <c r="B42" s="3633"/>
      <c r="C42" s="3633"/>
      <c r="D42" s="3634" t="s">
        <v>4066</v>
      </c>
      <c r="E42" s="3634" t="s">
        <v>3455</v>
      </c>
      <c r="F42" s="3634">
        <v>63.93</v>
      </c>
      <c r="G42" s="3634">
        <v>48.29</v>
      </c>
      <c r="H42" s="3634">
        <v>8</v>
      </c>
      <c r="I42" s="3634">
        <f t="shared" si="0"/>
        <v>386.32</v>
      </c>
      <c r="J42" s="3633"/>
      <c r="K42" s="3633"/>
      <c r="L42" s="3635">
        <f t="shared" si="1"/>
        <v>511.44</v>
      </c>
      <c r="M42" s="3633"/>
      <c r="P42" s="3653" t="s">
        <v>4137</v>
      </c>
      <c r="Q42" s="3653">
        <f t="shared" si="4"/>
        <v>2</v>
      </c>
      <c r="R42" s="3653">
        <f t="shared" si="5"/>
        <v>70.039999999999992</v>
      </c>
      <c r="S42" s="3653" t="s">
        <v>3406</v>
      </c>
      <c r="T42" s="3653" t="s">
        <v>3807</v>
      </c>
      <c r="U42" s="3671" t="s">
        <v>4171</v>
      </c>
    </row>
    <row r="43" spans="1:21" ht="16.5">
      <c r="A43" s="3632"/>
      <c r="B43" s="3633"/>
      <c r="C43" s="3633"/>
      <c r="D43" s="3634" t="s">
        <v>4051</v>
      </c>
      <c r="E43" s="3634" t="s">
        <v>3455</v>
      </c>
      <c r="F43" s="3634">
        <v>61.74</v>
      </c>
      <c r="G43" s="3634">
        <v>46.64</v>
      </c>
      <c r="H43" s="3634">
        <v>8</v>
      </c>
      <c r="I43" s="3634">
        <f t="shared" si="0"/>
        <v>373.12</v>
      </c>
      <c r="J43" s="3633"/>
      <c r="K43" s="3633"/>
      <c r="L43" s="3635">
        <f t="shared" si="1"/>
        <v>493.92</v>
      </c>
      <c r="M43" s="3633"/>
      <c r="P43" s="3653" t="s">
        <v>4138</v>
      </c>
      <c r="Q43" s="3653">
        <f t="shared" si="4"/>
        <v>1</v>
      </c>
      <c r="R43" s="3653">
        <f t="shared" si="5"/>
        <v>35.53</v>
      </c>
      <c r="S43" s="3653" t="s">
        <v>3406</v>
      </c>
      <c r="T43" s="3653" t="s">
        <v>3807</v>
      </c>
      <c r="U43" s="3671">
        <v>35.53</v>
      </c>
    </row>
    <row r="44" spans="1:21" ht="16.5">
      <c r="A44" s="3632"/>
      <c r="B44" s="3633"/>
      <c r="C44" s="3633"/>
      <c r="D44" s="3634" t="s">
        <v>4051</v>
      </c>
      <c r="E44" s="3634" t="s">
        <v>3455</v>
      </c>
      <c r="F44" s="3634">
        <v>62.69</v>
      </c>
      <c r="G44" s="3634">
        <v>47.36</v>
      </c>
      <c r="H44" s="3634">
        <v>8</v>
      </c>
      <c r="I44" s="3634">
        <f t="shared" si="0"/>
        <v>378.88</v>
      </c>
      <c r="J44" s="3633"/>
      <c r="K44" s="3633"/>
      <c r="L44" s="3635">
        <f t="shared" si="1"/>
        <v>501.52</v>
      </c>
      <c r="M44" s="3633"/>
      <c r="P44" s="3631" t="s">
        <v>3764</v>
      </c>
      <c r="Q44" s="3631">
        <f t="shared" si="4"/>
        <v>199</v>
      </c>
      <c r="R44" s="3631">
        <f t="shared" si="5"/>
        <v>8063.9900000000007</v>
      </c>
      <c r="S44" s="3631" t="s">
        <v>4159</v>
      </c>
      <c r="T44" s="3631" t="s">
        <v>3765</v>
      </c>
      <c r="U44" s="3672" t="s">
        <v>4165</v>
      </c>
    </row>
    <row r="45" spans="1:21" ht="16.5">
      <c r="A45" s="3632"/>
      <c r="B45" s="3633"/>
      <c r="C45" s="3633"/>
      <c r="D45" s="3634" t="s">
        <v>4067</v>
      </c>
      <c r="E45" s="3634" t="s">
        <v>3455</v>
      </c>
      <c r="F45" s="3634">
        <v>61.17</v>
      </c>
      <c r="G45" s="3634">
        <v>46.21</v>
      </c>
      <c r="H45" s="3634">
        <v>16</v>
      </c>
      <c r="I45" s="3634">
        <f t="shared" si="0"/>
        <v>739.36</v>
      </c>
      <c r="J45" s="3633"/>
      <c r="K45" s="3633"/>
      <c r="L45" s="3635">
        <f t="shared" si="1"/>
        <v>978.72</v>
      </c>
      <c r="M45" s="3633"/>
      <c r="P45" s="3654" t="s">
        <v>4139</v>
      </c>
      <c r="Q45" s="3654">
        <f t="shared" si="4"/>
        <v>16</v>
      </c>
      <c r="R45" s="3654">
        <f t="shared" si="5"/>
        <v>1832.48</v>
      </c>
      <c r="S45" s="3654" t="s">
        <v>3406</v>
      </c>
      <c r="T45" s="3654" t="s">
        <v>3824</v>
      </c>
      <c r="U45" s="3673">
        <v>114.53</v>
      </c>
    </row>
    <row r="46" spans="1:21" ht="16.5">
      <c r="A46" s="3632"/>
      <c r="B46" s="3633"/>
      <c r="C46" s="3633"/>
      <c r="D46" s="3634" t="s">
        <v>4068</v>
      </c>
      <c r="E46" s="3634" t="s">
        <v>3455</v>
      </c>
      <c r="F46" s="3634">
        <v>63.44</v>
      </c>
      <c r="G46" s="3634">
        <v>47.92</v>
      </c>
      <c r="H46" s="3634">
        <v>8</v>
      </c>
      <c r="I46" s="3634">
        <f t="shared" si="0"/>
        <v>383.36</v>
      </c>
      <c r="J46" s="3633"/>
      <c r="K46" s="3633"/>
      <c r="L46" s="3635">
        <f t="shared" si="1"/>
        <v>507.52</v>
      </c>
      <c r="M46" s="3633"/>
      <c r="P46" s="3654" t="s">
        <v>4140</v>
      </c>
      <c r="Q46" s="3654">
        <f t="shared" si="4"/>
        <v>48</v>
      </c>
      <c r="R46" s="3654">
        <f t="shared" si="5"/>
        <v>5560.32</v>
      </c>
      <c r="S46" s="3654" t="s">
        <v>3406</v>
      </c>
      <c r="T46" s="3654" t="s">
        <v>3824</v>
      </c>
      <c r="U46" s="3673">
        <v>115.84</v>
      </c>
    </row>
    <row r="47" spans="1:21" ht="16.5">
      <c r="A47" s="3632"/>
      <c r="B47" s="3632" t="s">
        <v>4069</v>
      </c>
      <c r="C47" s="3632" t="s">
        <v>4065</v>
      </c>
      <c r="D47" s="3630" t="s">
        <v>4042</v>
      </c>
      <c r="E47" s="3630" t="s">
        <v>3456</v>
      </c>
      <c r="F47" s="3630">
        <v>50.65</v>
      </c>
      <c r="G47" s="3630">
        <v>38.28</v>
      </c>
      <c r="H47" s="3630">
        <v>32</v>
      </c>
      <c r="I47" s="3630">
        <f t="shared" si="0"/>
        <v>1224.96</v>
      </c>
      <c r="J47" s="3632">
        <f>SUM(H47:H51)</f>
        <v>80</v>
      </c>
      <c r="K47" s="3632">
        <f>SUM(I47:I51)</f>
        <v>3354.8</v>
      </c>
      <c r="L47" s="3637">
        <f t="shared" si="1"/>
        <v>1620.8</v>
      </c>
      <c r="M47" s="3632">
        <f>SUM(L47:L51)</f>
        <v>4439.04</v>
      </c>
      <c r="Q47" s="3652">
        <f>SUM(Q13:Q46)</f>
        <v>2560</v>
      </c>
      <c r="R47" s="3652">
        <f>SUM(R13:R46)</f>
        <v>156331.21000000002</v>
      </c>
    </row>
    <row r="48" spans="1:21" ht="16.5">
      <c r="A48" s="3632"/>
      <c r="B48" s="3632"/>
      <c r="C48" s="3632"/>
      <c r="D48" s="3630" t="s">
        <v>4042</v>
      </c>
      <c r="E48" s="3630" t="s">
        <v>3456</v>
      </c>
      <c r="F48" s="3630">
        <v>50.72</v>
      </c>
      <c r="G48" s="3630">
        <v>38.33</v>
      </c>
      <c r="H48" s="3630">
        <v>16</v>
      </c>
      <c r="I48" s="3630">
        <f t="shared" si="0"/>
        <v>613.28</v>
      </c>
      <c r="J48" s="3632"/>
      <c r="K48" s="3632"/>
      <c r="L48" s="3637">
        <f t="shared" si="1"/>
        <v>811.52</v>
      </c>
      <c r="M48" s="3632"/>
    </row>
    <row r="49" spans="1:13" ht="16.5">
      <c r="A49" s="3632"/>
      <c r="B49" s="3632"/>
      <c r="C49" s="3632"/>
      <c r="D49" s="3630" t="s">
        <v>4046</v>
      </c>
      <c r="E49" s="3630" t="s">
        <v>3455</v>
      </c>
      <c r="F49" s="3630">
        <v>61.82</v>
      </c>
      <c r="G49" s="3630">
        <v>46.72</v>
      </c>
      <c r="H49" s="3630">
        <v>8</v>
      </c>
      <c r="I49" s="3630">
        <f t="shared" si="0"/>
        <v>373.76</v>
      </c>
      <c r="J49" s="3632"/>
      <c r="K49" s="3632"/>
      <c r="L49" s="3637">
        <f t="shared" si="1"/>
        <v>494.56</v>
      </c>
      <c r="M49" s="3632"/>
    </row>
    <row r="50" spans="1:13" ht="16.5">
      <c r="A50" s="3632"/>
      <c r="B50" s="3632"/>
      <c r="C50" s="3632"/>
      <c r="D50" s="3630" t="s">
        <v>4051</v>
      </c>
      <c r="E50" s="3630" t="s">
        <v>3455</v>
      </c>
      <c r="F50" s="3630">
        <v>63.41</v>
      </c>
      <c r="G50" s="3630">
        <v>47.92</v>
      </c>
      <c r="H50" s="3630">
        <v>16</v>
      </c>
      <c r="I50" s="3630">
        <f t="shared" si="0"/>
        <v>766.72</v>
      </c>
      <c r="J50" s="3632"/>
      <c r="K50" s="3632"/>
      <c r="L50" s="3637">
        <f t="shared" si="1"/>
        <v>1014.56</v>
      </c>
      <c r="M50" s="3632"/>
    </row>
    <row r="51" spans="1:13" ht="16.5">
      <c r="A51" s="3632"/>
      <c r="B51" s="3632"/>
      <c r="C51" s="3632"/>
      <c r="D51" s="3630" t="s">
        <v>4066</v>
      </c>
      <c r="E51" s="3630" t="s">
        <v>3455</v>
      </c>
      <c r="F51" s="3630">
        <v>62.2</v>
      </c>
      <c r="G51" s="3630">
        <v>47.01</v>
      </c>
      <c r="H51" s="3630">
        <v>8</v>
      </c>
      <c r="I51" s="3630">
        <f t="shared" si="0"/>
        <v>376.08</v>
      </c>
      <c r="J51" s="3632"/>
      <c r="K51" s="3632"/>
      <c r="L51" s="3637">
        <f t="shared" si="1"/>
        <v>497.6</v>
      </c>
      <c r="M51" s="3632"/>
    </row>
    <row r="52" spans="1:13" ht="16.5">
      <c r="A52" s="3632" t="s">
        <v>4039</v>
      </c>
      <c r="B52" s="3633" t="s">
        <v>4070</v>
      </c>
      <c r="C52" s="3633" t="s">
        <v>4041</v>
      </c>
      <c r="D52" s="3634" t="s">
        <v>4042</v>
      </c>
      <c r="E52" s="3634" t="s">
        <v>3456</v>
      </c>
      <c r="F52" s="3634">
        <v>51.05</v>
      </c>
      <c r="G52" s="3634">
        <v>38.28</v>
      </c>
      <c r="H52" s="3634">
        <v>32</v>
      </c>
      <c r="I52" s="3634">
        <f t="shared" si="0"/>
        <v>1224.96</v>
      </c>
      <c r="J52" s="3633">
        <f>SUM(H52:H56)</f>
        <v>80</v>
      </c>
      <c r="K52" s="3633">
        <f>SUM(I52:I56)</f>
        <v>3354.72</v>
      </c>
      <c r="L52" s="3635">
        <f t="shared" si="1"/>
        <v>1633.6</v>
      </c>
      <c r="M52" s="3633">
        <f>SUM(L52:L56)</f>
        <v>4473.5999999999995</v>
      </c>
    </row>
    <row r="53" spans="1:13" ht="16.5">
      <c r="A53" s="3632"/>
      <c r="B53" s="3633"/>
      <c r="C53" s="3633"/>
      <c r="D53" s="3634" t="s">
        <v>4042</v>
      </c>
      <c r="E53" s="3634" t="s">
        <v>3456</v>
      </c>
      <c r="F53" s="3634">
        <v>51.11</v>
      </c>
      <c r="G53" s="3634">
        <v>38.33</v>
      </c>
      <c r="H53" s="3634">
        <v>16</v>
      </c>
      <c r="I53" s="3634">
        <f t="shared" si="0"/>
        <v>613.28</v>
      </c>
      <c r="J53" s="3633"/>
      <c r="K53" s="3633"/>
      <c r="L53" s="3635">
        <f t="shared" si="1"/>
        <v>817.76</v>
      </c>
      <c r="M53" s="3633"/>
    </row>
    <row r="54" spans="1:13" ht="16.5">
      <c r="A54" s="3632"/>
      <c r="B54" s="3633"/>
      <c r="C54" s="3633"/>
      <c r="D54" s="3634" t="s">
        <v>4066</v>
      </c>
      <c r="E54" s="3634" t="s">
        <v>3455</v>
      </c>
      <c r="F54" s="3634">
        <v>62.69</v>
      </c>
      <c r="G54" s="3634">
        <v>47.01</v>
      </c>
      <c r="H54" s="3634">
        <v>8</v>
      </c>
      <c r="I54" s="3634">
        <f t="shared" si="0"/>
        <v>376.08</v>
      </c>
      <c r="J54" s="3633"/>
      <c r="K54" s="3633"/>
      <c r="L54" s="3635">
        <f t="shared" si="1"/>
        <v>501.52</v>
      </c>
      <c r="M54" s="3633"/>
    </row>
    <row r="55" spans="1:13" ht="16.5">
      <c r="A55" s="3632"/>
      <c r="B55" s="3633"/>
      <c r="C55" s="3633"/>
      <c r="D55" s="3634" t="s">
        <v>4051</v>
      </c>
      <c r="E55" s="3634" t="s">
        <v>3455</v>
      </c>
      <c r="F55" s="3634">
        <v>63.9</v>
      </c>
      <c r="G55" s="3634">
        <v>47.92</v>
      </c>
      <c r="H55" s="3634">
        <v>16</v>
      </c>
      <c r="I55" s="3634">
        <f t="shared" si="0"/>
        <v>766.72</v>
      </c>
      <c r="J55" s="3633"/>
      <c r="K55" s="3633"/>
      <c r="L55" s="3635">
        <f t="shared" si="1"/>
        <v>1022.4</v>
      </c>
      <c r="M55" s="3633"/>
    </row>
    <row r="56" spans="1:13" ht="16.5">
      <c r="A56" s="3632"/>
      <c r="B56" s="3633"/>
      <c r="C56" s="3633"/>
      <c r="D56" s="3634" t="s">
        <v>4046</v>
      </c>
      <c r="E56" s="3634" t="s">
        <v>3455</v>
      </c>
      <c r="F56" s="3634">
        <v>62.29</v>
      </c>
      <c r="G56" s="3634">
        <v>46.71</v>
      </c>
      <c r="H56" s="3634">
        <v>8</v>
      </c>
      <c r="I56" s="3634">
        <f t="shared" si="0"/>
        <v>373.68</v>
      </c>
      <c r="J56" s="3633"/>
      <c r="K56" s="3633"/>
      <c r="L56" s="3635">
        <f t="shared" si="1"/>
        <v>498.32</v>
      </c>
      <c r="M56" s="3633"/>
    </row>
    <row r="57" spans="1:13" ht="16.5">
      <c r="A57" s="3632"/>
      <c r="B57" s="3632" t="s">
        <v>4071</v>
      </c>
      <c r="C57" s="3632" t="s">
        <v>4041</v>
      </c>
      <c r="D57" s="3630" t="s">
        <v>4067</v>
      </c>
      <c r="E57" s="3630" t="s">
        <v>3455</v>
      </c>
      <c r="F57" s="3630">
        <v>61.47</v>
      </c>
      <c r="G57" s="3630">
        <v>46.49</v>
      </c>
      <c r="H57" s="3630">
        <v>16</v>
      </c>
      <c r="I57" s="3630">
        <f t="shared" si="0"/>
        <v>743.84</v>
      </c>
      <c r="J57" s="3632">
        <f>SUM(H57:H63)</f>
        <v>80</v>
      </c>
      <c r="K57" s="3632">
        <f>SUM(I57:I63)</f>
        <v>5025.8999999999996</v>
      </c>
      <c r="L57" s="3637">
        <f t="shared" si="1"/>
        <v>983.52</v>
      </c>
      <c r="M57" s="3632">
        <f>SUM(L3:L57)</f>
        <v>33474.579999999994</v>
      </c>
    </row>
    <row r="58" spans="1:13" ht="16.5">
      <c r="A58" s="3632"/>
      <c r="B58" s="3632"/>
      <c r="C58" s="3632"/>
      <c r="D58" s="3630" t="s">
        <v>4066</v>
      </c>
      <c r="E58" s="3630" t="s">
        <v>3455</v>
      </c>
      <c r="F58" s="3630">
        <v>65.510000000000005</v>
      </c>
      <c r="G58" s="3630">
        <v>49.54</v>
      </c>
      <c r="H58" s="3630">
        <v>8</v>
      </c>
      <c r="I58" s="3630">
        <f t="shared" si="0"/>
        <v>396.32</v>
      </c>
      <c r="J58" s="3632"/>
      <c r="K58" s="3632"/>
      <c r="L58" s="3637">
        <f t="shared" si="1"/>
        <v>524.08000000000004</v>
      </c>
      <c r="M58" s="3632"/>
    </row>
    <row r="59" spans="1:13" ht="16.5">
      <c r="A59" s="3632"/>
      <c r="B59" s="3632"/>
      <c r="C59" s="3632"/>
      <c r="D59" s="3630" t="s">
        <v>4072</v>
      </c>
      <c r="E59" s="3630" t="s">
        <v>3455</v>
      </c>
      <c r="F59" s="3630">
        <v>62.6</v>
      </c>
      <c r="G59" s="3630">
        <v>47.34</v>
      </c>
      <c r="H59" s="3630">
        <v>6</v>
      </c>
      <c r="I59" s="3630">
        <f t="shared" si="0"/>
        <v>284.04000000000002</v>
      </c>
      <c r="J59" s="3632"/>
      <c r="K59" s="3632"/>
      <c r="L59" s="3637">
        <f t="shared" si="1"/>
        <v>375.6</v>
      </c>
      <c r="M59" s="3632"/>
    </row>
    <row r="60" spans="1:13" ht="16.5">
      <c r="A60" s="3632"/>
      <c r="B60" s="3632"/>
      <c r="C60" s="3632"/>
      <c r="D60" s="3630" t="s">
        <v>4072</v>
      </c>
      <c r="E60" s="3630" t="s">
        <v>3455</v>
      </c>
      <c r="F60" s="3630">
        <v>63.27</v>
      </c>
      <c r="G60" s="3630">
        <v>47.85</v>
      </c>
      <c r="H60" s="3630">
        <v>2</v>
      </c>
      <c r="I60" s="3630">
        <f t="shared" si="0"/>
        <v>95.7</v>
      </c>
      <c r="J60" s="3632"/>
      <c r="K60" s="3632"/>
      <c r="L60" s="3637">
        <f t="shared" si="1"/>
        <v>126.54</v>
      </c>
      <c r="M60" s="3632"/>
    </row>
    <row r="61" spans="1:13" ht="16.5">
      <c r="A61" s="3632"/>
      <c r="B61" s="3632"/>
      <c r="C61" s="3632"/>
      <c r="D61" s="3630" t="s">
        <v>3788</v>
      </c>
      <c r="E61" s="3630" t="s">
        <v>3454</v>
      </c>
      <c r="F61" s="3630">
        <v>96.78</v>
      </c>
      <c r="G61" s="3630">
        <v>73.19</v>
      </c>
      <c r="H61" s="3630">
        <v>24</v>
      </c>
      <c r="I61" s="3630">
        <f t="shared" si="0"/>
        <v>1756.56</v>
      </c>
      <c r="J61" s="3632"/>
      <c r="K61" s="3632"/>
      <c r="L61" s="3637">
        <f t="shared" si="1"/>
        <v>2322.7200000000003</v>
      </c>
      <c r="M61" s="3632"/>
    </row>
    <row r="62" spans="1:13" ht="16.5">
      <c r="A62" s="3632"/>
      <c r="B62" s="3632"/>
      <c r="C62" s="3632"/>
      <c r="D62" s="3630" t="s">
        <v>113</v>
      </c>
      <c r="E62" s="3630" t="s">
        <v>3454</v>
      </c>
      <c r="F62" s="3630">
        <v>96.22</v>
      </c>
      <c r="G62" s="3630">
        <v>72.77</v>
      </c>
      <c r="H62" s="3630">
        <v>16</v>
      </c>
      <c r="I62" s="3630">
        <f t="shared" si="0"/>
        <v>1164.32</v>
      </c>
      <c r="J62" s="3632"/>
      <c r="K62" s="3632"/>
      <c r="L62" s="3637">
        <f t="shared" si="1"/>
        <v>1539.52</v>
      </c>
      <c r="M62" s="3632"/>
    </row>
    <row r="63" spans="1:13" ht="16.5">
      <c r="A63" s="3632"/>
      <c r="B63" s="3632"/>
      <c r="C63" s="3632"/>
      <c r="D63" s="3630" t="s">
        <v>113</v>
      </c>
      <c r="E63" s="3630" t="s">
        <v>3454</v>
      </c>
      <c r="F63" s="3630">
        <v>96.71</v>
      </c>
      <c r="G63" s="3630">
        <v>73.14</v>
      </c>
      <c r="H63" s="3630">
        <v>8</v>
      </c>
      <c r="I63" s="3630">
        <f t="shared" si="0"/>
        <v>585.12</v>
      </c>
      <c r="J63" s="3632"/>
      <c r="K63" s="3632"/>
      <c r="L63" s="3637">
        <f t="shared" si="1"/>
        <v>773.68</v>
      </c>
      <c r="M63" s="3632"/>
    </row>
    <row r="64" spans="1:13" ht="16.5">
      <c r="A64" s="3632"/>
      <c r="B64" s="3633" t="s">
        <v>4073</v>
      </c>
      <c r="C64" s="3633" t="s">
        <v>4065</v>
      </c>
      <c r="D64" s="3634" t="s">
        <v>4042</v>
      </c>
      <c r="E64" s="3634" t="s">
        <v>3456</v>
      </c>
      <c r="F64" s="3634">
        <v>54.85</v>
      </c>
      <c r="G64" s="3634">
        <v>37.97</v>
      </c>
      <c r="H64" s="3634">
        <v>12</v>
      </c>
      <c r="I64" s="3634">
        <f t="shared" si="0"/>
        <v>455.64</v>
      </c>
      <c r="J64" s="3633">
        <f>SUM(H64:H66)</f>
        <v>24</v>
      </c>
      <c r="K64" s="3633">
        <f>SUM(I64:I66)</f>
        <v>953.22</v>
      </c>
      <c r="L64" s="3635">
        <f t="shared" si="1"/>
        <v>658.2</v>
      </c>
      <c r="M64" s="3633">
        <f>SUM(L64:L66)</f>
        <v>1377</v>
      </c>
    </row>
    <row r="65" spans="1:13" ht="16.5">
      <c r="A65" s="3632"/>
      <c r="B65" s="3633"/>
      <c r="C65" s="3633"/>
      <c r="D65" s="3634" t="s">
        <v>4059</v>
      </c>
      <c r="E65" s="3634" t="s">
        <v>3456</v>
      </c>
      <c r="F65" s="3634">
        <v>59.39</v>
      </c>
      <c r="G65" s="3634">
        <v>41.11</v>
      </c>
      <c r="H65" s="3634">
        <v>6</v>
      </c>
      <c r="I65" s="3634">
        <f t="shared" si="0"/>
        <v>246.66</v>
      </c>
      <c r="J65" s="3633"/>
      <c r="K65" s="3633"/>
      <c r="L65" s="3635">
        <f t="shared" si="1"/>
        <v>356.34000000000003</v>
      </c>
      <c r="M65" s="3633"/>
    </row>
    <row r="66" spans="1:13" ht="16.5">
      <c r="A66" s="3632"/>
      <c r="B66" s="3633"/>
      <c r="C66" s="3633"/>
      <c r="D66" s="3634" t="s">
        <v>4059</v>
      </c>
      <c r="E66" s="3634" t="s">
        <v>3456</v>
      </c>
      <c r="F66" s="3634">
        <v>60.41</v>
      </c>
      <c r="G66" s="3634">
        <v>41.82</v>
      </c>
      <c r="H66" s="3634">
        <v>6</v>
      </c>
      <c r="I66" s="3634">
        <f t="shared" si="0"/>
        <v>250.92000000000002</v>
      </c>
      <c r="J66" s="3633"/>
      <c r="K66" s="3633"/>
      <c r="L66" s="3635">
        <f t="shared" si="1"/>
        <v>362.46</v>
      </c>
      <c r="M66" s="3633"/>
    </row>
    <row r="67" spans="1:13" ht="16.5">
      <c r="A67" s="3632"/>
      <c r="B67" s="3632" t="s">
        <v>4074</v>
      </c>
      <c r="C67" s="3632" t="s">
        <v>4065</v>
      </c>
      <c r="D67" s="3630" t="s">
        <v>4042</v>
      </c>
      <c r="E67" s="3630" t="s">
        <v>3456</v>
      </c>
      <c r="F67" s="3630">
        <v>51.03</v>
      </c>
      <c r="G67" s="3630">
        <v>38.51</v>
      </c>
      <c r="H67" s="3630">
        <v>1</v>
      </c>
      <c r="I67" s="3630">
        <f t="shared" ref="I67:I130" si="6">G67*H67</f>
        <v>38.51</v>
      </c>
      <c r="J67" s="3632">
        <f>SUM(H67:H75)</f>
        <v>123</v>
      </c>
      <c r="K67" s="3632">
        <f>SUM(I67:I75)</f>
        <v>5622.23</v>
      </c>
      <c r="L67" s="3637">
        <f t="shared" ref="L67:L130" si="7">F67*H67</f>
        <v>51.03</v>
      </c>
      <c r="M67" s="3632">
        <f>SUM(L67:L75)</f>
        <v>7450.56</v>
      </c>
    </row>
    <row r="68" spans="1:13" ht="16.5">
      <c r="A68" s="3632"/>
      <c r="B68" s="3632"/>
      <c r="C68" s="3632"/>
      <c r="D68" s="3630" t="s">
        <v>4042</v>
      </c>
      <c r="E68" s="3630" t="s">
        <v>3456</v>
      </c>
      <c r="F68" s="3630">
        <v>54.73</v>
      </c>
      <c r="G68" s="3630">
        <v>41.3</v>
      </c>
      <c r="H68" s="3630">
        <v>7</v>
      </c>
      <c r="I68" s="3630">
        <f t="shared" si="6"/>
        <v>289.09999999999997</v>
      </c>
      <c r="J68" s="3632"/>
      <c r="K68" s="3632"/>
      <c r="L68" s="3637">
        <f t="shared" si="7"/>
        <v>383.10999999999996</v>
      </c>
      <c r="M68" s="3632"/>
    </row>
    <row r="69" spans="1:13" ht="16.5">
      <c r="A69" s="3632"/>
      <c r="B69" s="3632"/>
      <c r="C69" s="3632"/>
      <c r="D69" s="3630" t="s">
        <v>4042</v>
      </c>
      <c r="E69" s="3630" t="s">
        <v>3456</v>
      </c>
      <c r="F69" s="3630">
        <v>55.17</v>
      </c>
      <c r="G69" s="3630">
        <v>41.63</v>
      </c>
      <c r="H69" s="3630">
        <v>6</v>
      </c>
      <c r="I69" s="3630">
        <f t="shared" si="6"/>
        <v>249.78000000000003</v>
      </c>
      <c r="J69" s="3632"/>
      <c r="K69" s="3632"/>
      <c r="L69" s="3637">
        <f t="shared" si="7"/>
        <v>331.02</v>
      </c>
      <c r="M69" s="3632"/>
    </row>
    <row r="70" spans="1:13" ht="16.5">
      <c r="A70" s="3632"/>
      <c r="B70" s="3632"/>
      <c r="C70" s="3632"/>
      <c r="D70" s="3630" t="s">
        <v>4059</v>
      </c>
      <c r="E70" s="3630" t="s">
        <v>3456</v>
      </c>
      <c r="F70" s="3630">
        <v>50.32</v>
      </c>
      <c r="G70" s="3630">
        <v>37.97</v>
      </c>
      <c r="H70" s="3630">
        <v>13</v>
      </c>
      <c r="I70" s="3630">
        <f t="shared" si="6"/>
        <v>493.61</v>
      </c>
      <c r="J70" s="3632"/>
      <c r="K70" s="3632"/>
      <c r="L70" s="3637">
        <f t="shared" si="7"/>
        <v>654.16</v>
      </c>
      <c r="M70" s="3632"/>
    </row>
    <row r="71" spans="1:13" ht="16.5">
      <c r="A71" s="3632"/>
      <c r="B71" s="3632"/>
      <c r="C71" s="3632"/>
      <c r="D71" s="3630" t="s">
        <v>4066</v>
      </c>
      <c r="E71" s="3630" t="s">
        <v>3455</v>
      </c>
      <c r="F71" s="3630">
        <v>64.7</v>
      </c>
      <c r="G71" s="3630">
        <v>48.82</v>
      </c>
      <c r="H71" s="3630">
        <v>8</v>
      </c>
      <c r="I71" s="3630">
        <f t="shared" si="6"/>
        <v>390.56</v>
      </c>
      <c r="J71" s="3632"/>
      <c r="K71" s="3632"/>
      <c r="L71" s="3637">
        <f t="shared" si="7"/>
        <v>517.6</v>
      </c>
      <c r="M71" s="3632"/>
    </row>
    <row r="72" spans="1:13" ht="16.5">
      <c r="A72" s="3632"/>
      <c r="B72" s="3632"/>
      <c r="C72" s="3632"/>
      <c r="D72" s="3630" t="s">
        <v>4075</v>
      </c>
      <c r="E72" s="3630" t="s">
        <v>3455</v>
      </c>
      <c r="F72" s="3630">
        <v>62.73</v>
      </c>
      <c r="G72" s="3630">
        <v>47.34</v>
      </c>
      <c r="H72" s="3630">
        <v>7</v>
      </c>
      <c r="I72" s="3630">
        <f t="shared" si="6"/>
        <v>331.38</v>
      </c>
      <c r="J72" s="3632"/>
      <c r="K72" s="3632"/>
      <c r="L72" s="3637">
        <f t="shared" si="7"/>
        <v>439.10999999999996</v>
      </c>
      <c r="M72" s="3632"/>
    </row>
    <row r="73" spans="1:13" ht="16.5">
      <c r="A73" s="3632"/>
      <c r="B73" s="3632"/>
      <c r="C73" s="3632"/>
      <c r="D73" s="3630" t="s">
        <v>4072</v>
      </c>
      <c r="E73" s="3630" t="s">
        <v>3455</v>
      </c>
      <c r="F73" s="3630">
        <v>63.41</v>
      </c>
      <c r="G73" s="3630">
        <v>47.85</v>
      </c>
      <c r="H73" s="3630">
        <v>9</v>
      </c>
      <c r="I73" s="3630">
        <f t="shared" si="6"/>
        <v>430.65000000000003</v>
      </c>
      <c r="J73" s="3632"/>
      <c r="K73" s="3632"/>
      <c r="L73" s="3637">
        <f t="shared" si="7"/>
        <v>570.68999999999994</v>
      </c>
      <c r="M73" s="3632"/>
    </row>
    <row r="74" spans="1:13" ht="16.5">
      <c r="A74" s="3632"/>
      <c r="B74" s="3632"/>
      <c r="C74" s="3632"/>
      <c r="D74" s="3630" t="s">
        <v>4072</v>
      </c>
      <c r="E74" s="3630" t="s">
        <v>3455</v>
      </c>
      <c r="F74" s="3630">
        <v>64.44</v>
      </c>
      <c r="G74" s="3630">
        <v>48.63</v>
      </c>
      <c r="H74" s="3630">
        <v>24</v>
      </c>
      <c r="I74" s="3630">
        <f t="shared" si="6"/>
        <v>1167.1200000000001</v>
      </c>
      <c r="J74" s="3632"/>
      <c r="K74" s="3632"/>
      <c r="L74" s="3637">
        <f t="shared" si="7"/>
        <v>1546.56</v>
      </c>
      <c r="M74" s="3632"/>
    </row>
    <row r="75" spans="1:13" ht="16.5">
      <c r="A75" s="3632"/>
      <c r="B75" s="3632"/>
      <c r="C75" s="3632"/>
      <c r="D75" s="3630" t="s">
        <v>4067</v>
      </c>
      <c r="E75" s="3630" t="s">
        <v>3455</v>
      </c>
      <c r="F75" s="3630">
        <v>61.61</v>
      </c>
      <c r="G75" s="3630">
        <v>46.49</v>
      </c>
      <c r="H75" s="3630">
        <v>48</v>
      </c>
      <c r="I75" s="3630">
        <f t="shared" si="6"/>
        <v>2231.52</v>
      </c>
      <c r="J75" s="3632"/>
      <c r="K75" s="3632"/>
      <c r="L75" s="3637">
        <f t="shared" si="7"/>
        <v>2957.2799999999997</v>
      </c>
      <c r="M75" s="3632"/>
    </row>
    <row r="76" spans="1:13" ht="16.5">
      <c r="A76" s="3632"/>
      <c r="B76" s="3633" t="s">
        <v>4076</v>
      </c>
      <c r="C76" s="3633" t="s">
        <v>4041</v>
      </c>
      <c r="D76" s="3634" t="s">
        <v>4042</v>
      </c>
      <c r="E76" s="3634" t="s">
        <v>3456</v>
      </c>
      <c r="F76" s="3634">
        <v>51.32</v>
      </c>
      <c r="G76" s="3634">
        <v>38.28</v>
      </c>
      <c r="H76" s="3634">
        <v>22</v>
      </c>
      <c r="I76" s="3634">
        <f t="shared" si="6"/>
        <v>842.16000000000008</v>
      </c>
      <c r="J76" s="3633">
        <f>SUM(H76:H81)</f>
        <v>75</v>
      </c>
      <c r="K76" s="3633">
        <f>SUM(I76:I81)</f>
        <v>3142.24</v>
      </c>
      <c r="L76" s="3635">
        <f t="shared" si="7"/>
        <v>1129.04</v>
      </c>
      <c r="M76" s="3633">
        <f>SUM(L76:L81)</f>
        <v>4212.55</v>
      </c>
    </row>
    <row r="77" spans="1:13" ht="16.5">
      <c r="A77" s="3632"/>
      <c r="B77" s="3633"/>
      <c r="C77" s="3633"/>
      <c r="D77" s="3634" t="s">
        <v>4042</v>
      </c>
      <c r="E77" s="3634" t="s">
        <v>3456</v>
      </c>
      <c r="F77" s="3634">
        <v>51.39</v>
      </c>
      <c r="G77" s="3634">
        <v>38.33</v>
      </c>
      <c r="H77" s="3634">
        <v>23</v>
      </c>
      <c r="I77" s="3634">
        <f t="shared" si="6"/>
        <v>881.58999999999992</v>
      </c>
      <c r="J77" s="3633"/>
      <c r="K77" s="3633"/>
      <c r="L77" s="3635">
        <f t="shared" si="7"/>
        <v>1181.97</v>
      </c>
      <c r="M77" s="3633"/>
    </row>
    <row r="78" spans="1:13" ht="16.5">
      <c r="A78" s="3632"/>
      <c r="B78" s="3633"/>
      <c r="C78" s="3633"/>
      <c r="D78" s="3634" t="s">
        <v>4046</v>
      </c>
      <c r="E78" s="3634" t="s">
        <v>3455</v>
      </c>
      <c r="F78" s="3634">
        <v>63.02</v>
      </c>
      <c r="G78" s="3634">
        <v>47.01</v>
      </c>
      <c r="H78" s="3634">
        <v>15</v>
      </c>
      <c r="I78" s="3634">
        <f t="shared" si="6"/>
        <v>705.15</v>
      </c>
      <c r="J78" s="3633"/>
      <c r="K78" s="3633"/>
      <c r="L78" s="3635">
        <f t="shared" si="7"/>
        <v>945.30000000000007</v>
      </c>
      <c r="M78" s="3633"/>
    </row>
    <row r="79" spans="1:13" ht="16.5">
      <c r="A79" s="3632"/>
      <c r="B79" s="3633"/>
      <c r="C79" s="3633"/>
      <c r="D79" s="3634" t="s">
        <v>4050</v>
      </c>
      <c r="E79" s="3634" t="s">
        <v>3455</v>
      </c>
      <c r="F79" s="3634">
        <v>65.27</v>
      </c>
      <c r="G79" s="3634">
        <v>48.69</v>
      </c>
      <c r="H79" s="3634">
        <v>7</v>
      </c>
      <c r="I79" s="3634">
        <f t="shared" si="6"/>
        <v>340.83</v>
      </c>
      <c r="J79" s="3633"/>
      <c r="K79" s="3633"/>
      <c r="L79" s="3635">
        <f t="shared" si="7"/>
        <v>456.89</v>
      </c>
      <c r="M79" s="3633"/>
    </row>
    <row r="80" spans="1:13" ht="16.5">
      <c r="A80" s="3632"/>
      <c r="B80" s="3633"/>
      <c r="C80" s="3633"/>
      <c r="D80" s="3634" t="s">
        <v>4077</v>
      </c>
      <c r="E80" s="3634" t="s">
        <v>3455</v>
      </c>
      <c r="F80" s="3634">
        <v>62.83</v>
      </c>
      <c r="G80" s="3634">
        <v>46.87</v>
      </c>
      <c r="H80" s="3634">
        <v>1</v>
      </c>
      <c r="I80" s="3634">
        <f t="shared" si="6"/>
        <v>46.87</v>
      </c>
      <c r="J80" s="3633"/>
      <c r="K80" s="3633"/>
      <c r="L80" s="3635">
        <f t="shared" si="7"/>
        <v>62.83</v>
      </c>
      <c r="M80" s="3633"/>
    </row>
    <row r="81" spans="1:13" ht="16.5">
      <c r="A81" s="3632"/>
      <c r="B81" s="3633"/>
      <c r="C81" s="3633"/>
      <c r="D81" s="3634" t="s">
        <v>4077</v>
      </c>
      <c r="E81" s="3634" t="s">
        <v>3455</v>
      </c>
      <c r="F81" s="3634">
        <v>62.36</v>
      </c>
      <c r="G81" s="3634">
        <v>46.52</v>
      </c>
      <c r="H81" s="3634">
        <v>7</v>
      </c>
      <c r="I81" s="3634">
        <f t="shared" si="6"/>
        <v>325.64000000000004</v>
      </c>
      <c r="J81" s="3633"/>
      <c r="K81" s="3633"/>
      <c r="L81" s="3635">
        <f t="shared" si="7"/>
        <v>436.52</v>
      </c>
      <c r="M81" s="3633"/>
    </row>
    <row r="82" spans="1:13" ht="16.5">
      <c r="A82" s="3632" t="s">
        <v>4055</v>
      </c>
      <c r="B82" s="3632" t="s">
        <v>4078</v>
      </c>
      <c r="C82" s="3632" t="s">
        <v>4065</v>
      </c>
      <c r="D82" s="3630" t="s">
        <v>4042</v>
      </c>
      <c r="E82" s="3630" t="s">
        <v>3456</v>
      </c>
      <c r="F82" s="3630">
        <v>51.86</v>
      </c>
      <c r="G82" s="3630">
        <v>38.590000000000003</v>
      </c>
      <c r="H82" s="3630">
        <v>33</v>
      </c>
      <c r="I82" s="3630">
        <f t="shared" si="6"/>
        <v>1273.47</v>
      </c>
      <c r="J82" s="3632">
        <f>SUM(H82:H91)</f>
        <v>98</v>
      </c>
      <c r="K82" s="3632">
        <f>SUM(I82:I91)</f>
        <v>4084.6099999999997</v>
      </c>
      <c r="L82" s="3637">
        <f t="shared" si="7"/>
        <v>1711.3799999999999</v>
      </c>
      <c r="M82" s="3632">
        <f>SUM(L82:L91)</f>
        <v>5489.4299999999994</v>
      </c>
    </row>
    <row r="83" spans="1:13" ht="16.5">
      <c r="A83" s="3632"/>
      <c r="B83" s="3632"/>
      <c r="C83" s="3632"/>
      <c r="D83" s="3630" t="s">
        <v>4042</v>
      </c>
      <c r="E83" s="3630" t="s">
        <v>3456</v>
      </c>
      <c r="F83" s="3630">
        <v>51.96</v>
      </c>
      <c r="G83" s="3630">
        <v>38.659999999999997</v>
      </c>
      <c r="H83" s="3630">
        <v>23</v>
      </c>
      <c r="I83" s="3630">
        <f t="shared" si="6"/>
        <v>889.18</v>
      </c>
      <c r="J83" s="3632"/>
      <c r="K83" s="3632"/>
      <c r="L83" s="3637">
        <f t="shared" si="7"/>
        <v>1195.08</v>
      </c>
      <c r="M83" s="3632"/>
    </row>
    <row r="84" spans="1:13" ht="16.5">
      <c r="A84" s="3632"/>
      <c r="B84" s="3632"/>
      <c r="C84" s="3632"/>
      <c r="D84" s="3630" t="s">
        <v>4042</v>
      </c>
      <c r="E84" s="3630" t="s">
        <v>3456</v>
      </c>
      <c r="F84" s="3630">
        <v>52.59</v>
      </c>
      <c r="G84" s="3630">
        <v>39.130000000000003</v>
      </c>
      <c r="H84" s="3630">
        <v>1</v>
      </c>
      <c r="I84" s="3630">
        <f t="shared" si="6"/>
        <v>39.130000000000003</v>
      </c>
      <c r="J84" s="3632"/>
      <c r="K84" s="3632"/>
      <c r="L84" s="3637">
        <f t="shared" si="7"/>
        <v>52.59</v>
      </c>
      <c r="M84" s="3632"/>
    </row>
    <row r="85" spans="1:13" ht="16.5">
      <c r="A85" s="3632"/>
      <c r="B85" s="3632"/>
      <c r="C85" s="3632"/>
      <c r="D85" s="3630" t="s">
        <v>4059</v>
      </c>
      <c r="E85" s="3630" t="s">
        <v>3456</v>
      </c>
      <c r="F85" s="3630">
        <v>55.25</v>
      </c>
      <c r="G85" s="3630">
        <v>41.11</v>
      </c>
      <c r="H85" s="3630">
        <v>6</v>
      </c>
      <c r="I85" s="3630">
        <f t="shared" si="6"/>
        <v>246.66</v>
      </c>
      <c r="J85" s="3632"/>
      <c r="K85" s="3632"/>
      <c r="L85" s="3637">
        <f t="shared" si="7"/>
        <v>331.5</v>
      </c>
      <c r="M85" s="3632"/>
    </row>
    <row r="86" spans="1:13" ht="16.5">
      <c r="A86" s="3632"/>
      <c r="B86" s="3632"/>
      <c r="C86" s="3632"/>
      <c r="D86" s="3630" t="s">
        <v>4059</v>
      </c>
      <c r="E86" s="3630" t="s">
        <v>3456</v>
      </c>
      <c r="F86" s="3630">
        <v>56.2</v>
      </c>
      <c r="G86" s="3630">
        <v>41.82</v>
      </c>
      <c r="H86" s="3630">
        <v>5</v>
      </c>
      <c r="I86" s="3630">
        <f t="shared" si="6"/>
        <v>209.1</v>
      </c>
      <c r="J86" s="3632"/>
      <c r="K86" s="3632"/>
      <c r="L86" s="3637">
        <f t="shared" si="7"/>
        <v>281</v>
      </c>
      <c r="M86" s="3632"/>
    </row>
    <row r="87" spans="1:13" ht="16.5">
      <c r="A87" s="3632"/>
      <c r="B87" s="3632"/>
      <c r="C87" s="3632"/>
      <c r="D87" s="3630" t="s">
        <v>4046</v>
      </c>
      <c r="E87" s="3630" t="s">
        <v>3455</v>
      </c>
      <c r="F87" s="3630">
        <v>63.74</v>
      </c>
      <c r="G87" s="3630">
        <v>47.43</v>
      </c>
      <c r="H87" s="3630">
        <v>9</v>
      </c>
      <c r="I87" s="3630">
        <f t="shared" si="6"/>
        <v>426.87</v>
      </c>
      <c r="J87" s="3632"/>
      <c r="K87" s="3632"/>
      <c r="L87" s="3637">
        <f t="shared" si="7"/>
        <v>573.66</v>
      </c>
      <c r="M87" s="3632"/>
    </row>
    <row r="88" spans="1:13" ht="16.5">
      <c r="A88" s="3632"/>
      <c r="B88" s="3632"/>
      <c r="C88" s="3632"/>
      <c r="D88" s="3630" t="s">
        <v>4050</v>
      </c>
      <c r="E88" s="3630" t="s">
        <v>3455</v>
      </c>
      <c r="F88" s="3630">
        <v>63.06</v>
      </c>
      <c r="G88" s="3630">
        <v>46.92</v>
      </c>
      <c r="H88" s="3630">
        <v>6</v>
      </c>
      <c r="I88" s="3630">
        <f t="shared" si="6"/>
        <v>281.52</v>
      </c>
      <c r="J88" s="3632"/>
      <c r="K88" s="3632"/>
      <c r="L88" s="3637">
        <f t="shared" si="7"/>
        <v>378.36</v>
      </c>
      <c r="M88" s="3632"/>
    </row>
    <row r="89" spans="1:13" ht="16.5">
      <c r="A89" s="3632"/>
      <c r="B89" s="3632"/>
      <c r="C89" s="3632"/>
      <c r="D89" s="3630" t="s">
        <v>4050</v>
      </c>
      <c r="E89" s="3630" t="s">
        <v>3455</v>
      </c>
      <c r="F89" s="3630">
        <v>63.49</v>
      </c>
      <c r="G89" s="3630">
        <v>47.24</v>
      </c>
      <c r="H89" s="3630">
        <v>1</v>
      </c>
      <c r="I89" s="3630">
        <f t="shared" si="6"/>
        <v>47.24</v>
      </c>
      <c r="J89" s="3632"/>
      <c r="K89" s="3632"/>
      <c r="L89" s="3637">
        <f t="shared" si="7"/>
        <v>63.49</v>
      </c>
      <c r="M89" s="3632"/>
    </row>
    <row r="90" spans="1:13" ht="16.5">
      <c r="A90" s="3632"/>
      <c r="B90" s="3632"/>
      <c r="C90" s="3632"/>
      <c r="D90" s="3630" t="s">
        <v>4077</v>
      </c>
      <c r="E90" s="3630" t="s">
        <v>3455</v>
      </c>
      <c r="F90" s="3630">
        <v>62.95</v>
      </c>
      <c r="G90" s="3630">
        <v>46.84</v>
      </c>
      <c r="H90" s="3630">
        <v>7</v>
      </c>
      <c r="I90" s="3630">
        <f t="shared" si="6"/>
        <v>327.88</v>
      </c>
      <c r="J90" s="3632"/>
      <c r="K90" s="3632"/>
      <c r="L90" s="3637">
        <f t="shared" si="7"/>
        <v>440.65000000000003</v>
      </c>
      <c r="M90" s="3632"/>
    </row>
    <row r="91" spans="1:13" ht="16.5">
      <c r="A91" s="3632"/>
      <c r="B91" s="3632"/>
      <c r="C91" s="3632"/>
      <c r="D91" s="3630" t="s">
        <v>4066</v>
      </c>
      <c r="E91" s="3630" t="s">
        <v>3455</v>
      </c>
      <c r="F91" s="3630">
        <v>65.959999999999994</v>
      </c>
      <c r="G91" s="3630">
        <v>49.08</v>
      </c>
      <c r="H91" s="3630">
        <v>7</v>
      </c>
      <c r="I91" s="3630">
        <f t="shared" si="6"/>
        <v>343.56</v>
      </c>
      <c r="J91" s="3632"/>
      <c r="K91" s="3632"/>
      <c r="L91" s="3637">
        <f t="shared" si="7"/>
        <v>461.71999999999997</v>
      </c>
      <c r="M91" s="3632"/>
    </row>
    <row r="92" spans="1:13" ht="16.5">
      <c r="A92" s="3632"/>
      <c r="B92" s="3633" t="s">
        <v>4079</v>
      </c>
      <c r="C92" s="3633" t="s">
        <v>4041</v>
      </c>
      <c r="D92" s="3634" t="s">
        <v>4042</v>
      </c>
      <c r="E92" s="3634" t="s">
        <v>3456</v>
      </c>
      <c r="F92" s="3634">
        <v>51.13</v>
      </c>
      <c r="G92" s="3634">
        <v>38.28</v>
      </c>
      <c r="H92" s="3634">
        <v>22</v>
      </c>
      <c r="I92" s="3634">
        <f t="shared" si="6"/>
        <v>842.16000000000008</v>
      </c>
      <c r="J92" s="3633">
        <f>SUM(H92:H97)</f>
        <v>75</v>
      </c>
      <c r="K92" s="3633">
        <f>SUM(I92:I97)</f>
        <v>3143.08</v>
      </c>
      <c r="L92" s="3635">
        <f t="shared" si="7"/>
        <v>1124.8600000000001</v>
      </c>
      <c r="M92" s="3633">
        <f>SUM(L92:L97)</f>
        <v>4198.2199999999993</v>
      </c>
    </row>
    <row r="93" spans="1:13" ht="16.5">
      <c r="A93" s="3632"/>
      <c r="B93" s="3633"/>
      <c r="C93" s="3633"/>
      <c r="D93" s="3634" t="s">
        <v>4042</v>
      </c>
      <c r="E93" s="3634" t="s">
        <v>3456</v>
      </c>
      <c r="F93" s="3634">
        <v>51.2</v>
      </c>
      <c r="G93" s="3634">
        <v>38.33</v>
      </c>
      <c r="H93" s="3634">
        <v>23</v>
      </c>
      <c r="I93" s="3634">
        <f t="shared" si="6"/>
        <v>881.58999999999992</v>
      </c>
      <c r="J93" s="3633"/>
      <c r="K93" s="3633"/>
      <c r="L93" s="3635">
        <f t="shared" si="7"/>
        <v>1177.6000000000001</v>
      </c>
      <c r="M93" s="3633"/>
    </row>
    <row r="94" spans="1:13" ht="16.5">
      <c r="A94" s="3632"/>
      <c r="B94" s="3633"/>
      <c r="C94" s="3633"/>
      <c r="D94" s="3634" t="s">
        <v>4046</v>
      </c>
      <c r="E94" s="3634" t="s">
        <v>3455</v>
      </c>
      <c r="F94" s="3634">
        <v>62.79</v>
      </c>
      <c r="G94" s="3634">
        <v>47.01</v>
      </c>
      <c r="H94" s="3634">
        <v>15</v>
      </c>
      <c r="I94" s="3634">
        <f t="shared" si="6"/>
        <v>705.15</v>
      </c>
      <c r="J94" s="3633"/>
      <c r="K94" s="3633"/>
      <c r="L94" s="3635">
        <f t="shared" si="7"/>
        <v>941.85</v>
      </c>
      <c r="M94" s="3633"/>
    </row>
    <row r="95" spans="1:13" ht="16.5">
      <c r="A95" s="3632"/>
      <c r="B95" s="3633"/>
      <c r="C95" s="3633"/>
      <c r="D95" s="3634" t="s">
        <v>4046</v>
      </c>
      <c r="E95" s="3634" t="s">
        <v>3455</v>
      </c>
      <c r="F95" s="3634">
        <v>62.6</v>
      </c>
      <c r="G95" s="3634">
        <v>46.87</v>
      </c>
      <c r="H95" s="3634">
        <v>1</v>
      </c>
      <c r="I95" s="3634">
        <f t="shared" si="6"/>
        <v>46.87</v>
      </c>
      <c r="J95" s="3633"/>
      <c r="K95" s="3633"/>
      <c r="L95" s="3635">
        <f t="shared" si="7"/>
        <v>62.6</v>
      </c>
      <c r="M95" s="3633"/>
    </row>
    <row r="96" spans="1:13" ht="16.5">
      <c r="A96" s="3632"/>
      <c r="B96" s="3633"/>
      <c r="C96" s="3633"/>
      <c r="D96" s="3634" t="s">
        <v>4050</v>
      </c>
      <c r="E96" s="3634" t="s">
        <v>3455</v>
      </c>
      <c r="F96" s="3634">
        <v>62.22</v>
      </c>
      <c r="G96" s="3634">
        <v>46.58</v>
      </c>
      <c r="H96" s="3634">
        <v>7</v>
      </c>
      <c r="I96" s="3634">
        <f t="shared" si="6"/>
        <v>326.06</v>
      </c>
      <c r="J96" s="3633"/>
      <c r="K96" s="3633"/>
      <c r="L96" s="3635">
        <f t="shared" si="7"/>
        <v>435.53999999999996</v>
      </c>
      <c r="M96" s="3633"/>
    </row>
    <row r="97" spans="1:13" ht="16.5">
      <c r="A97" s="3632"/>
      <c r="B97" s="3633"/>
      <c r="C97" s="3633"/>
      <c r="D97" s="3634" t="s">
        <v>4077</v>
      </c>
      <c r="E97" s="3634" t="s">
        <v>3455</v>
      </c>
      <c r="F97" s="3634">
        <v>65.11</v>
      </c>
      <c r="G97" s="3634">
        <v>48.75</v>
      </c>
      <c r="H97" s="3634">
        <v>7</v>
      </c>
      <c r="I97" s="3634">
        <f t="shared" si="6"/>
        <v>341.25</v>
      </c>
      <c r="J97" s="3633"/>
      <c r="K97" s="3633"/>
      <c r="L97" s="3635">
        <f t="shared" si="7"/>
        <v>455.77</v>
      </c>
      <c r="M97" s="3633"/>
    </row>
    <row r="98" spans="1:13" ht="16.5">
      <c r="A98" s="3632" t="s">
        <v>4080</v>
      </c>
      <c r="B98" s="3632" t="s">
        <v>4081</v>
      </c>
      <c r="C98" s="3632" t="s">
        <v>4041</v>
      </c>
      <c r="D98" s="3630" t="s">
        <v>4042</v>
      </c>
      <c r="E98" s="3630" t="s">
        <v>3456</v>
      </c>
      <c r="F98" s="3630">
        <v>51.9</v>
      </c>
      <c r="G98" s="3630">
        <v>38.28</v>
      </c>
      <c r="H98" s="3630">
        <v>16</v>
      </c>
      <c r="I98" s="3630">
        <f t="shared" si="6"/>
        <v>612.48</v>
      </c>
      <c r="J98" s="3632">
        <f>SUM(H98:H101)</f>
        <v>64</v>
      </c>
      <c r="K98" s="3632">
        <f>SUM(I98:I101)</f>
        <v>2719.36</v>
      </c>
      <c r="L98" s="3637">
        <f t="shared" si="7"/>
        <v>830.4</v>
      </c>
      <c r="M98" s="3632">
        <f>SUM(L98:L101)</f>
        <v>3687.04</v>
      </c>
    </row>
    <row r="99" spans="1:13" ht="16.5">
      <c r="A99" s="3632"/>
      <c r="B99" s="3632"/>
      <c r="C99" s="3632"/>
      <c r="D99" s="3630" t="s">
        <v>4042</v>
      </c>
      <c r="E99" s="3630" t="s">
        <v>3456</v>
      </c>
      <c r="F99" s="3630">
        <v>51.97</v>
      </c>
      <c r="G99" s="3630">
        <v>38.33</v>
      </c>
      <c r="H99" s="3630">
        <v>16</v>
      </c>
      <c r="I99" s="3630">
        <f t="shared" si="6"/>
        <v>613.28</v>
      </c>
      <c r="J99" s="3632"/>
      <c r="K99" s="3632"/>
      <c r="L99" s="3637">
        <f t="shared" si="7"/>
        <v>831.52</v>
      </c>
      <c r="M99" s="3632"/>
    </row>
    <row r="100" spans="1:13" ht="16.5">
      <c r="A100" s="3632"/>
      <c r="B100" s="3632"/>
      <c r="C100" s="3632"/>
      <c r="D100" s="3630" t="s">
        <v>4082</v>
      </c>
      <c r="E100" s="3630" t="s">
        <v>3455</v>
      </c>
      <c r="F100" s="3630">
        <v>64</v>
      </c>
      <c r="G100" s="3630">
        <v>47.2</v>
      </c>
      <c r="H100" s="3630">
        <v>16</v>
      </c>
      <c r="I100" s="3630">
        <f t="shared" si="6"/>
        <v>755.2</v>
      </c>
      <c r="J100" s="3632"/>
      <c r="K100" s="3632"/>
      <c r="L100" s="3637">
        <f t="shared" si="7"/>
        <v>1024</v>
      </c>
      <c r="M100" s="3632"/>
    </row>
    <row r="101" spans="1:13" ht="16.5">
      <c r="A101" s="3632"/>
      <c r="B101" s="3632"/>
      <c r="C101" s="3632"/>
      <c r="D101" s="3630" t="s">
        <v>4083</v>
      </c>
      <c r="E101" s="3630" t="s">
        <v>3455</v>
      </c>
      <c r="F101" s="3630">
        <v>62.57</v>
      </c>
      <c r="G101" s="3630">
        <v>46.15</v>
      </c>
      <c r="H101" s="3630">
        <v>16</v>
      </c>
      <c r="I101" s="3630">
        <f t="shared" si="6"/>
        <v>738.4</v>
      </c>
      <c r="J101" s="3632"/>
      <c r="K101" s="3632"/>
      <c r="L101" s="3637">
        <f t="shared" si="7"/>
        <v>1001.12</v>
      </c>
      <c r="M101" s="3632"/>
    </row>
    <row r="102" spans="1:13" ht="16.5">
      <c r="A102" s="3632"/>
      <c r="B102" s="3633" t="s">
        <v>4084</v>
      </c>
      <c r="C102" s="3633" t="s">
        <v>4041</v>
      </c>
      <c r="D102" s="3634" t="s">
        <v>4042</v>
      </c>
      <c r="E102" s="3634" t="s">
        <v>3456</v>
      </c>
      <c r="F102" s="3634">
        <v>51.9</v>
      </c>
      <c r="G102" s="3634">
        <v>38.28</v>
      </c>
      <c r="H102" s="3634">
        <v>16</v>
      </c>
      <c r="I102" s="3634">
        <f t="shared" si="6"/>
        <v>612.48</v>
      </c>
      <c r="J102" s="3633">
        <f>SUM(H102:H105)</f>
        <v>64</v>
      </c>
      <c r="K102" s="3633">
        <f>SUM(I102:I105)</f>
        <v>2719.36</v>
      </c>
      <c r="L102" s="3635">
        <f t="shared" si="7"/>
        <v>830.4</v>
      </c>
      <c r="M102" s="3633">
        <f>SUM(L102:L105)</f>
        <v>3687.04</v>
      </c>
    </row>
    <row r="103" spans="1:13" ht="16.5">
      <c r="A103" s="3632"/>
      <c r="B103" s="3633"/>
      <c r="C103" s="3633"/>
      <c r="D103" s="3634" t="s">
        <v>4042</v>
      </c>
      <c r="E103" s="3634" t="s">
        <v>3456</v>
      </c>
      <c r="F103" s="3634">
        <v>51.97</v>
      </c>
      <c r="G103" s="3634">
        <v>38.33</v>
      </c>
      <c r="H103" s="3634">
        <v>16</v>
      </c>
      <c r="I103" s="3634">
        <f t="shared" si="6"/>
        <v>613.28</v>
      </c>
      <c r="J103" s="3633"/>
      <c r="K103" s="3633"/>
      <c r="L103" s="3635">
        <f t="shared" si="7"/>
        <v>831.52</v>
      </c>
      <c r="M103" s="3633"/>
    </row>
    <row r="104" spans="1:13" ht="16.5">
      <c r="A104" s="3632"/>
      <c r="B104" s="3633"/>
      <c r="C104" s="3633"/>
      <c r="D104" s="3634" t="s">
        <v>4082</v>
      </c>
      <c r="E104" s="3634" t="s">
        <v>3455</v>
      </c>
      <c r="F104" s="3634">
        <v>64</v>
      </c>
      <c r="G104" s="3634">
        <v>47.2</v>
      </c>
      <c r="H104" s="3634">
        <v>16</v>
      </c>
      <c r="I104" s="3634">
        <f t="shared" si="6"/>
        <v>755.2</v>
      </c>
      <c r="J104" s="3633"/>
      <c r="K104" s="3633"/>
      <c r="L104" s="3635">
        <f t="shared" si="7"/>
        <v>1024</v>
      </c>
      <c r="M104" s="3633"/>
    </row>
    <row r="105" spans="1:13" ht="16.5">
      <c r="A105" s="3632"/>
      <c r="B105" s="3633"/>
      <c r="C105" s="3633"/>
      <c r="D105" s="3634" t="s">
        <v>4083</v>
      </c>
      <c r="E105" s="3634" t="s">
        <v>3455</v>
      </c>
      <c r="F105" s="3634">
        <v>62.57</v>
      </c>
      <c r="G105" s="3634">
        <v>46.15</v>
      </c>
      <c r="H105" s="3634">
        <v>16</v>
      </c>
      <c r="I105" s="3634">
        <f t="shared" si="6"/>
        <v>738.4</v>
      </c>
      <c r="J105" s="3633"/>
      <c r="K105" s="3633"/>
      <c r="L105" s="3635">
        <f t="shared" si="7"/>
        <v>1001.12</v>
      </c>
      <c r="M105" s="3633"/>
    </row>
    <row r="106" spans="1:13" ht="16.5">
      <c r="A106" s="3632"/>
      <c r="B106" s="3632" t="s">
        <v>4085</v>
      </c>
      <c r="C106" s="3632" t="s">
        <v>4053</v>
      </c>
      <c r="D106" s="3630" t="s">
        <v>4054</v>
      </c>
      <c r="E106" s="3630" t="s">
        <v>3819</v>
      </c>
      <c r="F106" s="3630">
        <v>39.4</v>
      </c>
      <c r="G106" s="3630">
        <v>25.03</v>
      </c>
      <c r="H106" s="3630">
        <v>62</v>
      </c>
      <c r="I106" s="3630">
        <f t="shared" si="6"/>
        <v>1551.8600000000001</v>
      </c>
      <c r="J106" s="3632">
        <f>SUM(H106:H111)</f>
        <v>100</v>
      </c>
      <c r="K106" s="3632">
        <f>SUM(I106:I111)</f>
        <v>2515.5300000000002</v>
      </c>
      <c r="L106" s="3637">
        <f t="shared" si="7"/>
        <v>2442.7999999999997</v>
      </c>
      <c r="M106" s="3632">
        <f>SUM(L106:L111)</f>
        <v>3959.6399999999994</v>
      </c>
    </row>
    <row r="107" spans="1:13" ht="16.5">
      <c r="A107" s="3632"/>
      <c r="B107" s="3632"/>
      <c r="C107" s="3632"/>
      <c r="D107" s="3630" t="s">
        <v>4054</v>
      </c>
      <c r="E107" s="3630" t="s">
        <v>3819</v>
      </c>
      <c r="F107" s="3630">
        <v>39.56</v>
      </c>
      <c r="G107" s="3630">
        <v>25.13</v>
      </c>
      <c r="H107" s="3630">
        <v>1</v>
      </c>
      <c r="I107" s="3630">
        <f t="shared" si="6"/>
        <v>25.13</v>
      </c>
      <c r="J107" s="3632"/>
      <c r="K107" s="3632"/>
      <c r="L107" s="3637">
        <f t="shared" si="7"/>
        <v>39.56</v>
      </c>
      <c r="M107" s="3632"/>
    </row>
    <row r="108" spans="1:13" ht="16.5">
      <c r="A108" s="3632"/>
      <c r="B108" s="3632"/>
      <c r="C108" s="3632"/>
      <c r="D108" s="3630" t="s">
        <v>4054</v>
      </c>
      <c r="E108" s="3630" t="s">
        <v>3819</v>
      </c>
      <c r="F108" s="3630">
        <v>39.68</v>
      </c>
      <c r="G108" s="3630">
        <v>25.21</v>
      </c>
      <c r="H108" s="3630">
        <v>1</v>
      </c>
      <c r="I108" s="3630">
        <f t="shared" si="6"/>
        <v>25.21</v>
      </c>
      <c r="J108" s="3632"/>
      <c r="K108" s="3632"/>
      <c r="L108" s="3637">
        <f t="shared" si="7"/>
        <v>39.68</v>
      </c>
      <c r="M108" s="3632"/>
    </row>
    <row r="109" spans="1:13" ht="16.5">
      <c r="A109" s="3632"/>
      <c r="B109" s="3632"/>
      <c r="C109" s="3632"/>
      <c r="D109" s="3630" t="s">
        <v>4054</v>
      </c>
      <c r="E109" s="3630" t="s">
        <v>3819</v>
      </c>
      <c r="F109" s="3630">
        <v>39.79</v>
      </c>
      <c r="G109" s="3630">
        <v>25.28</v>
      </c>
      <c r="H109" s="3630">
        <v>12</v>
      </c>
      <c r="I109" s="3630">
        <f t="shared" si="6"/>
        <v>303.36</v>
      </c>
      <c r="J109" s="3632"/>
      <c r="K109" s="3632"/>
      <c r="L109" s="3637">
        <f t="shared" si="7"/>
        <v>477.48</v>
      </c>
      <c r="M109" s="3632"/>
    </row>
    <row r="110" spans="1:13" ht="16.5">
      <c r="A110" s="3632"/>
      <c r="B110" s="3632"/>
      <c r="C110" s="3632"/>
      <c r="D110" s="3630" t="s">
        <v>4054</v>
      </c>
      <c r="E110" s="3630" t="s">
        <v>3819</v>
      </c>
      <c r="F110" s="3630">
        <v>39.840000000000003</v>
      </c>
      <c r="G110" s="3630">
        <v>25.31</v>
      </c>
      <c r="H110" s="3630">
        <v>13</v>
      </c>
      <c r="I110" s="3630">
        <f t="shared" si="6"/>
        <v>329.03</v>
      </c>
      <c r="J110" s="3632"/>
      <c r="K110" s="3632"/>
      <c r="L110" s="3637">
        <f t="shared" si="7"/>
        <v>517.92000000000007</v>
      </c>
      <c r="M110" s="3632"/>
    </row>
    <row r="111" spans="1:13" ht="16.5">
      <c r="A111" s="3632"/>
      <c r="B111" s="3632"/>
      <c r="C111" s="3632"/>
      <c r="D111" s="3630" t="s">
        <v>4054</v>
      </c>
      <c r="E111" s="3630" t="s">
        <v>3819</v>
      </c>
      <c r="F111" s="3630">
        <v>40.200000000000003</v>
      </c>
      <c r="G111" s="3630">
        <v>25.54</v>
      </c>
      <c r="H111" s="3630">
        <v>11</v>
      </c>
      <c r="I111" s="3630">
        <f t="shared" si="6"/>
        <v>280.94</v>
      </c>
      <c r="J111" s="3632"/>
      <c r="K111" s="3632"/>
      <c r="L111" s="3637">
        <f t="shared" si="7"/>
        <v>442.20000000000005</v>
      </c>
      <c r="M111" s="3632"/>
    </row>
    <row r="112" spans="1:13" ht="16.5">
      <c r="A112" s="3632" t="s">
        <v>4086</v>
      </c>
      <c r="B112" s="3633" t="s">
        <v>4087</v>
      </c>
      <c r="C112" s="3633" t="s">
        <v>4041</v>
      </c>
      <c r="D112" s="3634" t="s">
        <v>4088</v>
      </c>
      <c r="E112" s="3634" t="s">
        <v>3454</v>
      </c>
      <c r="F112" s="3634">
        <v>114.53</v>
      </c>
      <c r="G112" s="3634">
        <v>86.13</v>
      </c>
      <c r="H112" s="3634">
        <v>16</v>
      </c>
      <c r="I112" s="3634">
        <f t="shared" si="6"/>
        <v>1378.08</v>
      </c>
      <c r="J112" s="3633">
        <f>SUM(H112:H113)</f>
        <v>64</v>
      </c>
      <c r="K112" s="3633">
        <f>SUM(I112:I113)</f>
        <v>5559.84</v>
      </c>
      <c r="L112" s="3635">
        <f t="shared" si="7"/>
        <v>1832.48</v>
      </c>
      <c r="M112" s="3633">
        <f>SUM(L112:L113)</f>
        <v>7392.7999999999993</v>
      </c>
    </row>
    <row r="113" spans="1:13" ht="16.5">
      <c r="A113" s="3632"/>
      <c r="B113" s="3633"/>
      <c r="C113" s="3633"/>
      <c r="D113" s="3634" t="s">
        <v>4089</v>
      </c>
      <c r="E113" s="3634" t="s">
        <v>3454</v>
      </c>
      <c r="F113" s="3634">
        <v>115.84</v>
      </c>
      <c r="G113" s="3634">
        <v>87.12</v>
      </c>
      <c r="H113" s="3634">
        <v>48</v>
      </c>
      <c r="I113" s="3634">
        <f t="shared" si="6"/>
        <v>4181.76</v>
      </c>
      <c r="J113" s="3633"/>
      <c r="K113" s="3633"/>
      <c r="L113" s="3635">
        <f t="shared" si="7"/>
        <v>5560.32</v>
      </c>
      <c r="M113" s="3633"/>
    </row>
    <row r="114" spans="1:13" ht="16.5">
      <c r="A114" s="3632"/>
      <c r="B114" s="3632" t="s">
        <v>4090</v>
      </c>
      <c r="C114" s="3632" t="s">
        <v>4041</v>
      </c>
      <c r="D114" s="3630" t="s">
        <v>114</v>
      </c>
      <c r="E114" s="3630" t="s">
        <v>3455</v>
      </c>
      <c r="F114" s="3630">
        <v>95.56</v>
      </c>
      <c r="G114" s="3630">
        <v>71.95</v>
      </c>
      <c r="H114" s="3630">
        <v>24</v>
      </c>
      <c r="I114" s="3630">
        <f t="shared" si="6"/>
        <v>1726.8000000000002</v>
      </c>
      <c r="J114" s="3632">
        <f>SUM(H114:H117)</f>
        <v>64</v>
      </c>
      <c r="K114" s="3632">
        <f>SUM(I114:I117)</f>
        <v>4595.84</v>
      </c>
      <c r="L114" s="3637">
        <f t="shared" si="7"/>
        <v>2293.44</v>
      </c>
      <c r="M114" s="3632">
        <f>SUM(L114:L117)</f>
        <v>6103.84</v>
      </c>
    </row>
    <row r="115" spans="1:13" ht="16.5">
      <c r="A115" s="3632"/>
      <c r="B115" s="3632"/>
      <c r="C115" s="3632"/>
      <c r="D115" s="3630" t="s">
        <v>114</v>
      </c>
      <c r="E115" s="3630" t="s">
        <v>3455</v>
      </c>
      <c r="F115" s="3630">
        <v>95.93</v>
      </c>
      <c r="G115" s="3630">
        <v>72.23</v>
      </c>
      <c r="H115" s="3630">
        <v>8</v>
      </c>
      <c r="I115" s="3630">
        <f t="shared" si="6"/>
        <v>577.84</v>
      </c>
      <c r="J115" s="3632"/>
      <c r="K115" s="3632"/>
      <c r="L115" s="3637">
        <f t="shared" si="7"/>
        <v>767.44</v>
      </c>
      <c r="M115" s="3632"/>
    </row>
    <row r="116" spans="1:13" ht="16.5">
      <c r="A116" s="3632"/>
      <c r="B116" s="3632"/>
      <c r="C116" s="3632"/>
      <c r="D116" s="3630" t="s">
        <v>115</v>
      </c>
      <c r="E116" s="3630" t="s">
        <v>3455</v>
      </c>
      <c r="F116" s="3630">
        <v>95</v>
      </c>
      <c r="G116" s="3630">
        <v>71.53</v>
      </c>
      <c r="H116" s="3630">
        <v>24</v>
      </c>
      <c r="I116" s="3630">
        <f t="shared" si="6"/>
        <v>1716.72</v>
      </c>
      <c r="J116" s="3632"/>
      <c r="K116" s="3632"/>
      <c r="L116" s="3637">
        <f t="shared" si="7"/>
        <v>2280</v>
      </c>
      <c r="M116" s="3632"/>
    </row>
    <row r="117" spans="1:13" ht="16.5">
      <c r="A117" s="3632"/>
      <c r="B117" s="3632"/>
      <c r="C117" s="3632"/>
      <c r="D117" s="3630" t="s">
        <v>115</v>
      </c>
      <c r="E117" s="3630" t="s">
        <v>3455</v>
      </c>
      <c r="F117" s="3630">
        <v>95.37</v>
      </c>
      <c r="G117" s="3630">
        <v>71.81</v>
      </c>
      <c r="H117" s="3630">
        <v>8</v>
      </c>
      <c r="I117" s="3630">
        <f t="shared" si="6"/>
        <v>574.48</v>
      </c>
      <c r="J117" s="3632"/>
      <c r="K117" s="3632"/>
      <c r="L117" s="3637">
        <f t="shared" si="7"/>
        <v>762.96</v>
      </c>
      <c r="M117" s="3632"/>
    </row>
    <row r="118" spans="1:13" ht="16.5">
      <c r="A118" s="3632"/>
      <c r="B118" s="3633" t="s">
        <v>4091</v>
      </c>
      <c r="C118" s="3633" t="s">
        <v>4041</v>
      </c>
      <c r="D118" s="3634" t="s">
        <v>114</v>
      </c>
      <c r="E118" s="3634" t="s">
        <v>3455</v>
      </c>
      <c r="F118" s="3634">
        <v>95.56</v>
      </c>
      <c r="G118" s="3634">
        <v>71.95</v>
      </c>
      <c r="H118" s="3634">
        <v>24</v>
      </c>
      <c r="I118" s="3634">
        <f t="shared" si="6"/>
        <v>1726.8000000000002</v>
      </c>
      <c r="J118" s="3633">
        <f>SUM(H118:H121)</f>
        <v>64</v>
      </c>
      <c r="K118" s="3633">
        <f>SUM(I118:I121)</f>
        <v>4595.84</v>
      </c>
      <c r="L118" s="3635">
        <f t="shared" si="7"/>
        <v>2293.44</v>
      </c>
      <c r="M118" s="3633">
        <f>SUM(L118:L121)</f>
        <v>6103.84</v>
      </c>
    </row>
    <row r="119" spans="1:13" ht="16.5">
      <c r="A119" s="3632"/>
      <c r="B119" s="3633"/>
      <c r="C119" s="3633"/>
      <c r="D119" s="3634" t="s">
        <v>114</v>
      </c>
      <c r="E119" s="3634" t="s">
        <v>3455</v>
      </c>
      <c r="F119" s="3634">
        <v>95.93</v>
      </c>
      <c r="G119" s="3634">
        <v>72.23</v>
      </c>
      <c r="H119" s="3634">
        <v>8</v>
      </c>
      <c r="I119" s="3634">
        <f t="shared" si="6"/>
        <v>577.84</v>
      </c>
      <c r="J119" s="3633"/>
      <c r="K119" s="3633"/>
      <c r="L119" s="3635">
        <f t="shared" si="7"/>
        <v>767.44</v>
      </c>
      <c r="M119" s="3633"/>
    </row>
    <row r="120" spans="1:13" ht="16.5">
      <c r="A120" s="3632"/>
      <c r="B120" s="3633"/>
      <c r="C120" s="3633"/>
      <c r="D120" s="3634" t="s">
        <v>115</v>
      </c>
      <c r="E120" s="3634" t="s">
        <v>3455</v>
      </c>
      <c r="F120" s="3634">
        <v>95</v>
      </c>
      <c r="G120" s="3634">
        <v>71.53</v>
      </c>
      <c r="H120" s="3634">
        <v>24</v>
      </c>
      <c r="I120" s="3634">
        <f t="shared" si="6"/>
        <v>1716.72</v>
      </c>
      <c r="J120" s="3633"/>
      <c r="K120" s="3633"/>
      <c r="L120" s="3635">
        <f t="shared" si="7"/>
        <v>2280</v>
      </c>
      <c r="M120" s="3633"/>
    </row>
    <row r="121" spans="1:13" ht="16.5">
      <c r="A121" s="3632"/>
      <c r="B121" s="3633"/>
      <c r="C121" s="3633"/>
      <c r="D121" s="3634" t="s">
        <v>115</v>
      </c>
      <c r="E121" s="3634" t="s">
        <v>3455</v>
      </c>
      <c r="F121" s="3634">
        <v>95.37</v>
      </c>
      <c r="G121" s="3634">
        <v>71.81</v>
      </c>
      <c r="H121" s="3634">
        <v>8</v>
      </c>
      <c r="I121" s="3634">
        <f t="shared" si="6"/>
        <v>574.48</v>
      </c>
      <c r="J121" s="3633"/>
      <c r="K121" s="3633"/>
      <c r="L121" s="3635">
        <f t="shared" si="7"/>
        <v>762.96</v>
      </c>
      <c r="M121" s="3633"/>
    </row>
    <row r="122" spans="1:13" ht="16.5">
      <c r="A122" s="3632" t="s">
        <v>4080</v>
      </c>
      <c r="B122" s="3632" t="s">
        <v>4092</v>
      </c>
      <c r="C122" s="3632" t="s">
        <v>4041</v>
      </c>
      <c r="D122" s="3651" t="s">
        <v>4042</v>
      </c>
      <c r="E122" s="3651" t="s">
        <v>3456</v>
      </c>
      <c r="F122" s="3637">
        <v>51.54</v>
      </c>
      <c r="G122" s="3630">
        <v>38.28</v>
      </c>
      <c r="H122" s="3630">
        <v>32</v>
      </c>
      <c r="I122" s="3630">
        <f t="shared" si="6"/>
        <v>1224.96</v>
      </c>
      <c r="J122" s="3632">
        <f>SUM(H122:H125)</f>
        <v>96</v>
      </c>
      <c r="K122" s="3632">
        <f>SUM(I122:I125)</f>
        <v>4087.04</v>
      </c>
      <c r="L122" s="3637">
        <f t="shared" si="7"/>
        <v>1649.28</v>
      </c>
      <c r="M122" s="3632">
        <f>SUM(L122:L125)</f>
        <v>5502.5599999999995</v>
      </c>
    </row>
    <row r="123" spans="1:13" ht="16.5">
      <c r="A123" s="3632"/>
      <c r="B123" s="3632"/>
      <c r="C123" s="3632"/>
      <c r="D123" s="3651" t="s">
        <v>4042</v>
      </c>
      <c r="E123" s="3651" t="s">
        <v>3456</v>
      </c>
      <c r="F123" s="3637">
        <v>51.6</v>
      </c>
      <c r="G123" s="3630">
        <v>38.33</v>
      </c>
      <c r="H123" s="3630">
        <v>16</v>
      </c>
      <c r="I123" s="3630">
        <f t="shared" si="6"/>
        <v>613.28</v>
      </c>
      <c r="J123" s="3632"/>
      <c r="K123" s="3632"/>
      <c r="L123" s="3637">
        <f t="shared" si="7"/>
        <v>825.6</v>
      </c>
      <c r="M123" s="3632"/>
    </row>
    <row r="124" spans="1:13" ht="16.5">
      <c r="A124" s="3632"/>
      <c r="B124" s="3632"/>
      <c r="C124" s="3632"/>
      <c r="D124" s="3630" t="s">
        <v>4082</v>
      </c>
      <c r="E124" s="3630" t="s">
        <v>3455</v>
      </c>
      <c r="F124" s="3630">
        <v>62.13</v>
      </c>
      <c r="G124" s="3630">
        <v>46.15</v>
      </c>
      <c r="H124" s="3630">
        <v>16</v>
      </c>
      <c r="I124" s="3630">
        <f t="shared" si="6"/>
        <v>738.4</v>
      </c>
      <c r="J124" s="3632"/>
      <c r="K124" s="3632"/>
      <c r="L124" s="3637">
        <f t="shared" si="7"/>
        <v>994.08</v>
      </c>
      <c r="M124" s="3632"/>
    </row>
    <row r="125" spans="1:13" ht="16.5">
      <c r="A125" s="3632"/>
      <c r="B125" s="3632"/>
      <c r="C125" s="3632"/>
      <c r="D125" s="3630" t="s">
        <v>4083</v>
      </c>
      <c r="E125" s="3630" t="s">
        <v>3455</v>
      </c>
      <c r="F125" s="3630">
        <v>63.55</v>
      </c>
      <c r="G125" s="3630">
        <v>47.2</v>
      </c>
      <c r="H125" s="3630">
        <v>32</v>
      </c>
      <c r="I125" s="3630">
        <f t="shared" si="6"/>
        <v>1510.4</v>
      </c>
      <c r="J125" s="3632"/>
      <c r="K125" s="3632"/>
      <c r="L125" s="3637">
        <f t="shared" si="7"/>
        <v>2033.6</v>
      </c>
      <c r="M125" s="3632"/>
    </row>
    <row r="126" spans="1:13" ht="16.5">
      <c r="A126" s="3632"/>
      <c r="B126" s="3633" t="s">
        <v>4093</v>
      </c>
      <c r="C126" s="3633" t="s">
        <v>4041</v>
      </c>
      <c r="D126" s="3634" t="s">
        <v>4042</v>
      </c>
      <c r="E126" s="3634" t="s">
        <v>3456</v>
      </c>
      <c r="F126" s="3635">
        <v>51.5</v>
      </c>
      <c r="G126" s="3634">
        <v>38.28</v>
      </c>
      <c r="H126" s="3634">
        <v>24</v>
      </c>
      <c r="I126" s="3634">
        <f t="shared" si="6"/>
        <v>918.72</v>
      </c>
      <c r="J126" s="3633">
        <f>SUM(H126:H131)</f>
        <v>72</v>
      </c>
      <c r="K126" s="3633">
        <f>SUM(I126:I131)</f>
        <v>3036.64</v>
      </c>
      <c r="L126" s="3635">
        <f t="shared" si="7"/>
        <v>1236</v>
      </c>
      <c r="M126" s="3633">
        <f>SUM(L126:L131)</f>
        <v>4085.04</v>
      </c>
    </row>
    <row r="127" spans="1:13" ht="16.5">
      <c r="A127" s="3632"/>
      <c r="B127" s="3633"/>
      <c r="C127" s="3633"/>
      <c r="D127" s="3634" t="s">
        <v>4042</v>
      </c>
      <c r="E127" s="3634" t="s">
        <v>3456</v>
      </c>
      <c r="F127" s="3634">
        <v>51.56</v>
      </c>
      <c r="G127" s="3634">
        <v>38.33</v>
      </c>
      <c r="H127" s="3634">
        <v>16</v>
      </c>
      <c r="I127" s="3634">
        <f t="shared" si="6"/>
        <v>613.28</v>
      </c>
      <c r="J127" s="3633"/>
      <c r="K127" s="3633"/>
      <c r="L127" s="3635">
        <f t="shared" si="7"/>
        <v>824.96</v>
      </c>
      <c r="M127" s="3633"/>
    </row>
    <row r="128" spans="1:13" ht="16.5">
      <c r="A128" s="3632"/>
      <c r="B128" s="3633"/>
      <c r="C128" s="3633"/>
      <c r="D128" s="3634" t="s">
        <v>4046</v>
      </c>
      <c r="E128" s="3634" t="s">
        <v>3455</v>
      </c>
      <c r="F128" s="3634">
        <v>64.459999999999994</v>
      </c>
      <c r="G128" s="3634">
        <v>47.92</v>
      </c>
      <c r="H128" s="3634">
        <v>8</v>
      </c>
      <c r="I128" s="3634">
        <f t="shared" si="6"/>
        <v>383.36</v>
      </c>
      <c r="J128" s="3633"/>
      <c r="K128" s="3633"/>
      <c r="L128" s="3635">
        <f t="shared" si="7"/>
        <v>515.67999999999995</v>
      </c>
      <c r="M128" s="3633"/>
    </row>
    <row r="129" spans="1:13" ht="16.5">
      <c r="A129" s="3632"/>
      <c r="B129" s="3633"/>
      <c r="C129" s="3633"/>
      <c r="D129" s="3634" t="s">
        <v>4051</v>
      </c>
      <c r="E129" s="3634" t="s">
        <v>3455</v>
      </c>
      <c r="F129" s="3635">
        <v>63.5</v>
      </c>
      <c r="G129" s="3634">
        <v>47.2</v>
      </c>
      <c r="H129" s="3634">
        <v>8</v>
      </c>
      <c r="I129" s="3634">
        <f t="shared" si="6"/>
        <v>377.6</v>
      </c>
      <c r="J129" s="3633"/>
      <c r="K129" s="3633"/>
      <c r="L129" s="3635">
        <f t="shared" si="7"/>
        <v>508</v>
      </c>
      <c r="M129" s="3633"/>
    </row>
    <row r="130" spans="1:13" ht="16.5">
      <c r="A130" s="3632"/>
      <c r="B130" s="3633"/>
      <c r="C130" s="3633"/>
      <c r="D130" s="3634" t="s">
        <v>4083</v>
      </c>
      <c r="E130" s="3634" t="s">
        <v>3455</v>
      </c>
      <c r="F130" s="3634">
        <v>61.81</v>
      </c>
      <c r="G130" s="3634">
        <v>45.95</v>
      </c>
      <c r="H130" s="3634">
        <v>8</v>
      </c>
      <c r="I130" s="3634">
        <f t="shared" si="6"/>
        <v>367.6</v>
      </c>
      <c r="J130" s="3633"/>
      <c r="K130" s="3633"/>
      <c r="L130" s="3635">
        <f t="shared" si="7"/>
        <v>494.48</v>
      </c>
      <c r="M130" s="3633"/>
    </row>
    <row r="131" spans="1:13" ht="16.5">
      <c r="A131" s="3632"/>
      <c r="B131" s="3633"/>
      <c r="C131" s="3633"/>
      <c r="D131" s="3634" t="s">
        <v>4094</v>
      </c>
      <c r="E131" s="3634" t="s">
        <v>3455</v>
      </c>
      <c r="F131" s="3634">
        <v>63.24</v>
      </c>
      <c r="G131" s="3634">
        <v>47.01</v>
      </c>
      <c r="H131" s="3634">
        <v>8</v>
      </c>
      <c r="I131" s="3634">
        <f t="shared" ref="I131:I191" si="8">G131*H131</f>
        <v>376.08</v>
      </c>
      <c r="J131" s="3633"/>
      <c r="K131" s="3633"/>
      <c r="L131" s="3635">
        <f t="shared" ref="L131:L191" si="9">F131*H131</f>
        <v>505.92</v>
      </c>
      <c r="M131" s="3633"/>
    </row>
    <row r="132" spans="1:13" ht="16.5">
      <c r="A132" s="3632"/>
      <c r="B132" s="3632" t="s">
        <v>4095</v>
      </c>
      <c r="C132" s="3632" t="s">
        <v>4053</v>
      </c>
      <c r="D132" s="3630" t="s">
        <v>4042</v>
      </c>
      <c r="E132" s="3630" t="s">
        <v>3456</v>
      </c>
      <c r="F132" s="3630">
        <v>52.33</v>
      </c>
      <c r="G132" s="3630">
        <v>38.28</v>
      </c>
      <c r="H132" s="3630">
        <v>32</v>
      </c>
      <c r="I132" s="3630">
        <f t="shared" si="8"/>
        <v>1224.96</v>
      </c>
      <c r="J132" s="3632">
        <f>SUM(H132:H136)</f>
        <v>64</v>
      </c>
      <c r="K132" s="3632">
        <f>SUM(I132:I136)</f>
        <v>2541.7599999999998</v>
      </c>
      <c r="L132" s="3637">
        <f t="shared" si="9"/>
        <v>1674.56</v>
      </c>
      <c r="M132" s="3632">
        <f>SUM(L132:L136)</f>
        <v>3474.7999999999993</v>
      </c>
    </row>
    <row r="133" spans="1:13" ht="16.5">
      <c r="A133" s="3632"/>
      <c r="B133" s="3632"/>
      <c r="C133" s="3632"/>
      <c r="D133" s="3630" t="s">
        <v>4058</v>
      </c>
      <c r="E133" s="3630" t="s">
        <v>3456</v>
      </c>
      <c r="F133" s="3630">
        <v>55.71</v>
      </c>
      <c r="G133" s="3630">
        <v>40.75</v>
      </c>
      <c r="H133" s="3630">
        <v>8</v>
      </c>
      <c r="I133" s="3630">
        <f t="shared" si="8"/>
        <v>326</v>
      </c>
      <c r="J133" s="3632"/>
      <c r="K133" s="3632"/>
      <c r="L133" s="3637">
        <f t="shared" si="9"/>
        <v>445.68</v>
      </c>
      <c r="M133" s="3632"/>
    </row>
    <row r="134" spans="1:13" ht="16.5">
      <c r="A134" s="3632"/>
      <c r="B134" s="3632"/>
      <c r="C134" s="3632"/>
      <c r="D134" s="3630" t="s">
        <v>4058</v>
      </c>
      <c r="E134" s="3630" t="s">
        <v>3456</v>
      </c>
      <c r="F134" s="3637">
        <v>55.9</v>
      </c>
      <c r="G134" s="3630">
        <v>40.89</v>
      </c>
      <c r="H134" s="3630">
        <v>8</v>
      </c>
      <c r="I134" s="3630">
        <f t="shared" si="8"/>
        <v>327.12</v>
      </c>
      <c r="J134" s="3632"/>
      <c r="K134" s="3632"/>
      <c r="L134" s="3637">
        <f t="shared" si="9"/>
        <v>447.2</v>
      </c>
      <c r="M134" s="3632"/>
    </row>
    <row r="135" spans="1:13" ht="16.5">
      <c r="A135" s="3632"/>
      <c r="B135" s="3632"/>
      <c r="C135" s="3632"/>
      <c r="D135" s="3630" t="s">
        <v>4059</v>
      </c>
      <c r="E135" s="3630" t="s">
        <v>3456</v>
      </c>
      <c r="F135" s="3637">
        <v>56.4</v>
      </c>
      <c r="G135" s="3630">
        <v>41.25</v>
      </c>
      <c r="H135" s="3630">
        <v>8</v>
      </c>
      <c r="I135" s="3630">
        <f t="shared" si="8"/>
        <v>330</v>
      </c>
      <c r="J135" s="3632"/>
      <c r="K135" s="3632"/>
      <c r="L135" s="3637">
        <f t="shared" si="9"/>
        <v>451.2</v>
      </c>
      <c r="M135" s="3632"/>
    </row>
    <row r="136" spans="1:13" ht="16.5">
      <c r="A136" s="3632"/>
      <c r="B136" s="3632"/>
      <c r="C136" s="3632"/>
      <c r="D136" s="3630" t="s">
        <v>4096</v>
      </c>
      <c r="E136" s="3630" t="s">
        <v>3456</v>
      </c>
      <c r="F136" s="3630">
        <v>57.02</v>
      </c>
      <c r="G136" s="3630">
        <v>41.71</v>
      </c>
      <c r="H136" s="3630">
        <v>8</v>
      </c>
      <c r="I136" s="3630">
        <f t="shared" si="8"/>
        <v>333.68</v>
      </c>
      <c r="J136" s="3632"/>
      <c r="K136" s="3632"/>
      <c r="L136" s="3637">
        <f t="shared" si="9"/>
        <v>456.16</v>
      </c>
      <c r="M136" s="3632"/>
    </row>
    <row r="137" spans="1:13" ht="16.5">
      <c r="A137" s="3632" t="s">
        <v>4097</v>
      </c>
      <c r="B137" s="3633" t="s">
        <v>4098</v>
      </c>
      <c r="C137" s="3633" t="s">
        <v>4041</v>
      </c>
      <c r="D137" s="3634" t="s">
        <v>4046</v>
      </c>
      <c r="E137" s="3634" t="s">
        <v>3455</v>
      </c>
      <c r="F137" s="3634">
        <v>66.42</v>
      </c>
      <c r="G137" s="3634">
        <v>48.63</v>
      </c>
      <c r="H137" s="3634">
        <v>14</v>
      </c>
      <c r="I137" s="3634">
        <f t="shared" si="8"/>
        <v>680.82</v>
      </c>
      <c r="J137" s="3633">
        <f>SUM(H137:H139)</f>
        <v>56</v>
      </c>
      <c r="K137" s="3633">
        <f>SUM(I137:I139)</f>
        <v>2649.7799999999997</v>
      </c>
      <c r="L137" s="3635">
        <f t="shared" si="9"/>
        <v>929.88</v>
      </c>
      <c r="M137" s="3633">
        <f>SUM(L137:L139)</f>
        <v>3619.2799999999997</v>
      </c>
    </row>
    <row r="138" spans="1:13" ht="16.5">
      <c r="A138" s="3632"/>
      <c r="B138" s="3633"/>
      <c r="C138" s="3633"/>
      <c r="D138" s="3634" t="s">
        <v>4051</v>
      </c>
      <c r="E138" s="3634" t="s">
        <v>3455</v>
      </c>
      <c r="F138" s="3635">
        <v>65.099999999999994</v>
      </c>
      <c r="G138" s="3634">
        <v>47.66</v>
      </c>
      <c r="H138" s="3634">
        <v>14</v>
      </c>
      <c r="I138" s="3634">
        <f t="shared" si="8"/>
        <v>667.24</v>
      </c>
      <c r="J138" s="3633"/>
      <c r="K138" s="3633"/>
      <c r="L138" s="3635">
        <f t="shared" si="9"/>
        <v>911.39999999999986</v>
      </c>
      <c r="M138" s="3633"/>
    </row>
    <row r="139" spans="1:13" ht="16.5">
      <c r="A139" s="3632"/>
      <c r="B139" s="3633"/>
      <c r="C139" s="3633"/>
      <c r="D139" s="3634" t="s">
        <v>4067</v>
      </c>
      <c r="E139" s="3634" t="s">
        <v>3455</v>
      </c>
      <c r="F139" s="3635">
        <v>63.5</v>
      </c>
      <c r="G139" s="3634">
        <v>46.49</v>
      </c>
      <c r="H139" s="3634">
        <v>28</v>
      </c>
      <c r="I139" s="3634">
        <f t="shared" si="8"/>
        <v>1301.72</v>
      </c>
      <c r="J139" s="3633"/>
      <c r="K139" s="3633"/>
      <c r="L139" s="3635">
        <f t="shared" si="9"/>
        <v>1778</v>
      </c>
      <c r="M139" s="3633"/>
    </row>
    <row r="140" spans="1:13" ht="16.5">
      <c r="A140" s="3632"/>
      <c r="B140" s="3632" t="s">
        <v>4099</v>
      </c>
      <c r="C140" s="3632" t="s">
        <v>4041</v>
      </c>
      <c r="D140" s="3630" t="s">
        <v>4042</v>
      </c>
      <c r="E140" s="3630" t="s">
        <v>3456</v>
      </c>
      <c r="F140" s="3637">
        <v>53.4</v>
      </c>
      <c r="G140" s="3630">
        <v>38.28</v>
      </c>
      <c r="H140" s="3630">
        <v>28</v>
      </c>
      <c r="I140" s="3630">
        <f t="shared" si="8"/>
        <v>1071.8400000000001</v>
      </c>
      <c r="J140" s="3632">
        <f>SUM(H140:H144)</f>
        <v>84</v>
      </c>
      <c r="K140" s="3632">
        <f>SUM(I140:I144)</f>
        <v>3575.04</v>
      </c>
      <c r="L140" s="3637">
        <f t="shared" si="9"/>
        <v>1495.2</v>
      </c>
      <c r="M140" s="3632">
        <f>SUM(L140:L144)</f>
        <v>4987.08</v>
      </c>
    </row>
    <row r="141" spans="1:13" ht="16.5">
      <c r="A141" s="3632"/>
      <c r="B141" s="3632"/>
      <c r="C141" s="3632"/>
      <c r="D141" s="3630" t="s">
        <v>4042</v>
      </c>
      <c r="E141" s="3630" t="s">
        <v>3456</v>
      </c>
      <c r="F141" s="3630">
        <v>53.47</v>
      </c>
      <c r="G141" s="3630">
        <v>38.33</v>
      </c>
      <c r="H141" s="3630">
        <v>14</v>
      </c>
      <c r="I141" s="3630">
        <f t="shared" si="8"/>
        <v>536.62</v>
      </c>
      <c r="J141" s="3632"/>
      <c r="K141" s="3632"/>
      <c r="L141" s="3637">
        <f t="shared" si="9"/>
        <v>748.57999999999993</v>
      </c>
      <c r="M141" s="3632"/>
    </row>
    <row r="142" spans="1:13" ht="16.5">
      <c r="A142" s="3632"/>
      <c r="B142" s="3632"/>
      <c r="C142" s="3632"/>
      <c r="D142" s="3630" t="s">
        <v>4082</v>
      </c>
      <c r="E142" s="3630" t="s">
        <v>3455</v>
      </c>
      <c r="F142" s="3630">
        <v>64.16</v>
      </c>
      <c r="G142" s="3630">
        <v>45.99</v>
      </c>
      <c r="H142" s="3630">
        <v>7</v>
      </c>
      <c r="I142" s="3630">
        <f t="shared" si="8"/>
        <v>321.93</v>
      </c>
      <c r="J142" s="3632"/>
      <c r="K142" s="3632"/>
      <c r="L142" s="3637">
        <f t="shared" si="9"/>
        <v>449.12</v>
      </c>
      <c r="M142" s="3632"/>
    </row>
    <row r="143" spans="1:13" ht="16.5">
      <c r="A143" s="3632"/>
      <c r="B143" s="3632"/>
      <c r="C143" s="3632"/>
      <c r="D143" s="3630" t="s">
        <v>4082</v>
      </c>
      <c r="E143" s="3630" t="s">
        <v>3455</v>
      </c>
      <c r="F143" s="3630">
        <v>64.38</v>
      </c>
      <c r="G143" s="3630">
        <v>46.15</v>
      </c>
      <c r="H143" s="3630">
        <v>7</v>
      </c>
      <c r="I143" s="3630">
        <f t="shared" si="8"/>
        <v>323.05</v>
      </c>
      <c r="J143" s="3632"/>
      <c r="K143" s="3632"/>
      <c r="L143" s="3637">
        <f t="shared" si="9"/>
        <v>450.65999999999997</v>
      </c>
      <c r="M143" s="3632"/>
    </row>
    <row r="144" spans="1:13" ht="16.5">
      <c r="A144" s="3632"/>
      <c r="B144" s="3632"/>
      <c r="C144" s="3632"/>
      <c r="D144" s="3630" t="s">
        <v>4083</v>
      </c>
      <c r="E144" s="3630" t="s">
        <v>3455</v>
      </c>
      <c r="F144" s="3630">
        <v>65.84</v>
      </c>
      <c r="G144" s="3637">
        <v>47.2</v>
      </c>
      <c r="H144" s="3630">
        <v>28</v>
      </c>
      <c r="I144" s="3630">
        <f t="shared" si="8"/>
        <v>1321.6000000000001</v>
      </c>
      <c r="J144" s="3632"/>
      <c r="K144" s="3632"/>
      <c r="L144" s="3637">
        <f t="shared" si="9"/>
        <v>1843.52</v>
      </c>
      <c r="M144" s="3632"/>
    </row>
    <row r="145" spans="1:13" ht="16.5">
      <c r="A145" s="3632"/>
      <c r="B145" s="3633" t="s">
        <v>4100</v>
      </c>
      <c r="C145" s="3633" t="s">
        <v>4053</v>
      </c>
      <c r="D145" s="3634" t="s">
        <v>4059</v>
      </c>
      <c r="E145" s="3634" t="s">
        <v>3456</v>
      </c>
      <c r="F145" s="3634">
        <v>55.47</v>
      </c>
      <c r="G145" s="3634">
        <v>4075</v>
      </c>
      <c r="H145" s="3634">
        <v>8</v>
      </c>
      <c r="I145" s="3634">
        <f t="shared" si="8"/>
        <v>32600</v>
      </c>
      <c r="J145" s="3633">
        <f>SUM(H145:H148)</f>
        <v>64</v>
      </c>
      <c r="K145" s="3633">
        <f>SUM(I145:I148)</f>
        <v>34816.079999999994</v>
      </c>
      <c r="L145" s="3635">
        <f t="shared" si="9"/>
        <v>443.76</v>
      </c>
      <c r="M145" s="3633">
        <f>SUM(L145:L148)</f>
        <v>3460.3999999999996</v>
      </c>
    </row>
    <row r="146" spans="1:13" ht="16.5">
      <c r="A146" s="3632"/>
      <c r="B146" s="3633"/>
      <c r="C146" s="3633"/>
      <c r="D146" s="3634" t="s">
        <v>4042</v>
      </c>
      <c r="E146" s="3634" t="s">
        <v>3456</v>
      </c>
      <c r="F146" s="3634">
        <v>52.11</v>
      </c>
      <c r="G146" s="3634">
        <v>38.28</v>
      </c>
      <c r="H146" s="3634">
        <v>32</v>
      </c>
      <c r="I146" s="3634">
        <f t="shared" si="8"/>
        <v>1224.96</v>
      </c>
      <c r="J146" s="3633"/>
      <c r="K146" s="3633"/>
      <c r="L146" s="3635">
        <f t="shared" si="9"/>
        <v>1667.52</v>
      </c>
      <c r="M146" s="3633"/>
    </row>
    <row r="147" spans="1:13" ht="16.5">
      <c r="A147" s="3632"/>
      <c r="B147" s="3633"/>
      <c r="C147" s="3633"/>
      <c r="D147" s="3634" t="s">
        <v>4058</v>
      </c>
      <c r="E147" s="3634" t="s">
        <v>3456</v>
      </c>
      <c r="F147" s="3634">
        <v>55.66</v>
      </c>
      <c r="G147" s="3634">
        <v>40.89</v>
      </c>
      <c r="H147" s="3634">
        <v>16</v>
      </c>
      <c r="I147" s="3634">
        <f t="shared" si="8"/>
        <v>654.24</v>
      </c>
      <c r="J147" s="3633"/>
      <c r="K147" s="3633"/>
      <c r="L147" s="3635">
        <f t="shared" si="9"/>
        <v>890.56</v>
      </c>
      <c r="M147" s="3633"/>
    </row>
    <row r="148" spans="1:13" ht="16.5">
      <c r="A148" s="3632"/>
      <c r="B148" s="3633"/>
      <c r="C148" s="3633"/>
      <c r="D148" s="3634" t="s">
        <v>4101</v>
      </c>
      <c r="E148" s="3634" t="s">
        <v>3456</v>
      </c>
      <c r="F148" s="3634">
        <v>57.32</v>
      </c>
      <c r="G148" s="3634">
        <v>42.11</v>
      </c>
      <c r="H148" s="3634">
        <v>8</v>
      </c>
      <c r="I148" s="3634">
        <f t="shared" si="8"/>
        <v>336.88</v>
      </c>
      <c r="J148" s="3633"/>
      <c r="K148" s="3633"/>
      <c r="L148" s="3635">
        <f t="shared" si="9"/>
        <v>458.56</v>
      </c>
      <c r="M148" s="3633"/>
    </row>
    <row r="149" spans="1:13" ht="16.5">
      <c r="A149" s="3632"/>
      <c r="B149" s="3632" t="s">
        <v>4102</v>
      </c>
      <c r="C149" s="3632" t="s">
        <v>4041</v>
      </c>
      <c r="D149" s="3651" t="s">
        <v>4042</v>
      </c>
      <c r="E149" s="3651" t="s">
        <v>3456</v>
      </c>
      <c r="F149" s="3630">
        <v>51.52</v>
      </c>
      <c r="G149" s="3630">
        <v>38.28</v>
      </c>
      <c r="H149" s="3630">
        <v>24</v>
      </c>
      <c r="I149" s="3630">
        <f t="shared" si="8"/>
        <v>918.72</v>
      </c>
      <c r="J149" s="3632">
        <f>SUM(H149:H154)</f>
        <v>72</v>
      </c>
      <c r="K149" s="3632">
        <f>SUM(I149:I154)</f>
        <v>3035.2799999999997</v>
      </c>
      <c r="L149" s="3637">
        <f t="shared" si="9"/>
        <v>1236.48</v>
      </c>
      <c r="M149" s="3632">
        <f>SUM(L149:L154)</f>
        <v>4085.04</v>
      </c>
    </row>
    <row r="150" spans="1:13" ht="16.5">
      <c r="A150" s="3632"/>
      <c r="B150" s="3632"/>
      <c r="C150" s="3632"/>
      <c r="D150" s="3651" t="s">
        <v>4042</v>
      </c>
      <c r="E150" s="3651" t="s">
        <v>3456</v>
      </c>
      <c r="F150" s="3630">
        <v>51.59</v>
      </c>
      <c r="G150" s="3630">
        <v>38.33</v>
      </c>
      <c r="H150" s="3630">
        <v>16</v>
      </c>
      <c r="I150" s="3630">
        <f t="shared" si="8"/>
        <v>613.28</v>
      </c>
      <c r="J150" s="3632"/>
      <c r="K150" s="3632"/>
      <c r="L150" s="3637">
        <f t="shared" si="9"/>
        <v>825.44</v>
      </c>
      <c r="M150" s="3632"/>
    </row>
    <row r="151" spans="1:13" ht="16.5">
      <c r="A151" s="3632"/>
      <c r="B151" s="3632"/>
      <c r="C151" s="3632"/>
      <c r="D151" s="3630" t="s">
        <v>4082</v>
      </c>
      <c r="E151" s="3630" t="s">
        <v>3455</v>
      </c>
      <c r="F151" s="3630">
        <v>62.77</v>
      </c>
      <c r="G151" s="3630">
        <v>46.64</v>
      </c>
      <c r="H151" s="3630">
        <v>8</v>
      </c>
      <c r="I151" s="3630">
        <f t="shared" si="8"/>
        <v>373.12</v>
      </c>
      <c r="J151" s="3632"/>
      <c r="K151" s="3632"/>
      <c r="L151" s="3637">
        <f t="shared" si="9"/>
        <v>502.16</v>
      </c>
      <c r="M151" s="3632"/>
    </row>
    <row r="152" spans="1:13" ht="16.5">
      <c r="A152" s="3632"/>
      <c r="B152" s="3632"/>
      <c r="C152" s="3632"/>
      <c r="D152" s="3630" t="s">
        <v>4051</v>
      </c>
      <c r="E152" s="3630" t="s">
        <v>3455</v>
      </c>
      <c r="F152" s="3630">
        <v>63.52</v>
      </c>
      <c r="G152" s="3637">
        <v>47.2</v>
      </c>
      <c r="H152" s="3630">
        <v>8</v>
      </c>
      <c r="I152" s="3630">
        <f t="shared" si="8"/>
        <v>377.6</v>
      </c>
      <c r="J152" s="3632"/>
      <c r="K152" s="3632"/>
      <c r="L152" s="3637">
        <f t="shared" si="9"/>
        <v>508.16</v>
      </c>
      <c r="M152" s="3632"/>
    </row>
    <row r="153" spans="1:13" ht="16.5">
      <c r="A153" s="3632"/>
      <c r="B153" s="3632"/>
      <c r="C153" s="3632"/>
      <c r="D153" s="3630" t="s">
        <v>4083</v>
      </c>
      <c r="E153" s="3630" t="s">
        <v>3455</v>
      </c>
      <c r="F153" s="3630">
        <v>62.11</v>
      </c>
      <c r="G153" s="3630">
        <v>46.15</v>
      </c>
      <c r="H153" s="3630">
        <v>8</v>
      </c>
      <c r="I153" s="3630">
        <f t="shared" si="8"/>
        <v>369.2</v>
      </c>
      <c r="J153" s="3632"/>
      <c r="K153" s="3632"/>
      <c r="L153" s="3637">
        <f t="shared" si="9"/>
        <v>496.88</v>
      </c>
      <c r="M153" s="3632"/>
    </row>
    <row r="154" spans="1:13" ht="16.5">
      <c r="A154" s="3632"/>
      <c r="B154" s="3632"/>
      <c r="C154" s="3632"/>
      <c r="D154" s="3630" t="s">
        <v>4066</v>
      </c>
      <c r="E154" s="3630" t="s">
        <v>3455</v>
      </c>
      <c r="F154" s="3630">
        <v>64.489999999999995</v>
      </c>
      <c r="G154" s="3630">
        <v>47.92</v>
      </c>
      <c r="H154" s="3630">
        <v>8</v>
      </c>
      <c r="I154" s="3630">
        <f t="shared" si="8"/>
        <v>383.36</v>
      </c>
      <c r="J154" s="3632"/>
      <c r="K154" s="3632"/>
      <c r="L154" s="3637">
        <f t="shared" si="9"/>
        <v>515.91999999999996</v>
      </c>
      <c r="M154" s="3632"/>
    </row>
    <row r="155" spans="1:13" ht="16.5">
      <c r="A155" s="3632"/>
      <c r="B155" s="3633" t="s">
        <v>4103</v>
      </c>
      <c r="C155" s="3633" t="s">
        <v>4041</v>
      </c>
      <c r="D155" s="3634" t="s">
        <v>3788</v>
      </c>
      <c r="E155" s="3634" t="s">
        <v>3454</v>
      </c>
      <c r="F155" s="3634">
        <v>95.42</v>
      </c>
      <c r="G155" s="3634">
        <v>72.25</v>
      </c>
      <c r="H155" s="3634">
        <v>24</v>
      </c>
      <c r="I155" s="3634">
        <f t="shared" si="8"/>
        <v>1734</v>
      </c>
      <c r="J155" s="3633">
        <f>SUM(H155:H158)</f>
        <v>64</v>
      </c>
      <c r="K155" s="3633">
        <f>SUM(I155:I158)</f>
        <v>4641.6000000000004</v>
      </c>
      <c r="L155" s="3635">
        <f t="shared" si="9"/>
        <v>2290.08</v>
      </c>
      <c r="M155" s="3633">
        <f>SUM(L155:L158)</f>
        <v>6130.32</v>
      </c>
    </row>
    <row r="156" spans="1:13" ht="16.5">
      <c r="A156" s="3632"/>
      <c r="B156" s="3633"/>
      <c r="C156" s="3633"/>
      <c r="D156" s="3634" t="s">
        <v>3788</v>
      </c>
      <c r="E156" s="3634" t="s">
        <v>3454</v>
      </c>
      <c r="F156" s="3634">
        <v>95.77</v>
      </c>
      <c r="G156" s="3634">
        <v>72.510000000000005</v>
      </c>
      <c r="H156" s="3634">
        <v>8</v>
      </c>
      <c r="I156" s="3634">
        <f t="shared" si="8"/>
        <v>580.08000000000004</v>
      </c>
      <c r="J156" s="3633"/>
      <c r="K156" s="3633"/>
      <c r="L156" s="3635">
        <f t="shared" si="9"/>
        <v>766.16</v>
      </c>
      <c r="M156" s="3633"/>
    </row>
    <row r="157" spans="1:13" ht="16.5">
      <c r="A157" s="3632"/>
      <c r="B157" s="3633"/>
      <c r="C157" s="3633"/>
      <c r="D157" s="3634" t="s">
        <v>113</v>
      </c>
      <c r="E157" s="3634" t="s">
        <v>3454</v>
      </c>
      <c r="F157" s="3634">
        <v>95.98</v>
      </c>
      <c r="G157" s="3634">
        <v>72.67</v>
      </c>
      <c r="H157" s="3634">
        <v>24</v>
      </c>
      <c r="I157" s="3634">
        <f t="shared" si="8"/>
        <v>1744.08</v>
      </c>
      <c r="J157" s="3633"/>
      <c r="K157" s="3633"/>
      <c r="L157" s="3635">
        <f t="shared" si="9"/>
        <v>2303.52</v>
      </c>
      <c r="M157" s="3633"/>
    </row>
    <row r="158" spans="1:13" ht="16.5">
      <c r="A158" s="3632"/>
      <c r="B158" s="3633"/>
      <c r="C158" s="3633"/>
      <c r="D158" s="3634" t="s">
        <v>113</v>
      </c>
      <c r="E158" s="3634" t="s">
        <v>3454</v>
      </c>
      <c r="F158" s="3634">
        <v>96.32</v>
      </c>
      <c r="G158" s="3634">
        <v>72.930000000000007</v>
      </c>
      <c r="H158" s="3634">
        <v>8</v>
      </c>
      <c r="I158" s="3634">
        <f t="shared" si="8"/>
        <v>583.44000000000005</v>
      </c>
      <c r="J158" s="3633"/>
      <c r="K158" s="3633"/>
      <c r="L158" s="3635">
        <f t="shared" si="9"/>
        <v>770.56</v>
      </c>
      <c r="M158" s="3633"/>
    </row>
    <row r="159" spans="1:13" ht="16.5">
      <c r="A159" s="3632"/>
      <c r="B159" s="3632" t="s">
        <v>4104</v>
      </c>
      <c r="C159" s="3632" t="s">
        <v>4053</v>
      </c>
      <c r="D159" s="3630" t="s">
        <v>4042</v>
      </c>
      <c r="E159" s="3630" t="s">
        <v>3456</v>
      </c>
      <c r="F159" s="3630">
        <v>52.19</v>
      </c>
      <c r="G159" s="3630">
        <v>38.28</v>
      </c>
      <c r="H159" s="3630">
        <v>40</v>
      </c>
      <c r="I159" s="3630">
        <f t="shared" si="8"/>
        <v>1531.2</v>
      </c>
      <c r="J159" s="3632">
        <f>SUM(H159:H162)</f>
        <v>72</v>
      </c>
      <c r="K159" s="3632">
        <f>SUM(I159:I162)</f>
        <v>2840.3199999999997</v>
      </c>
      <c r="L159" s="3637">
        <f t="shared" si="9"/>
        <v>2087.6</v>
      </c>
      <c r="M159" s="3632">
        <f>SUM(L159:L162)</f>
        <v>3872.48</v>
      </c>
    </row>
    <row r="160" spans="1:13" ht="16.5">
      <c r="A160" s="3632"/>
      <c r="B160" s="3632"/>
      <c r="C160" s="3632"/>
      <c r="D160" s="3630" t="s">
        <v>4058</v>
      </c>
      <c r="E160" s="3630" t="s">
        <v>3456</v>
      </c>
      <c r="F160" s="3630">
        <v>55.56</v>
      </c>
      <c r="G160" s="3630">
        <v>40.75</v>
      </c>
      <c r="H160" s="3630">
        <v>16</v>
      </c>
      <c r="I160" s="3630">
        <f t="shared" si="8"/>
        <v>652</v>
      </c>
      <c r="J160" s="3632"/>
      <c r="K160" s="3632"/>
      <c r="L160" s="3637">
        <f t="shared" si="9"/>
        <v>888.96</v>
      </c>
      <c r="M160" s="3632"/>
    </row>
    <row r="161" spans="1:13" ht="16.5">
      <c r="A161" s="3632"/>
      <c r="B161" s="3632"/>
      <c r="C161" s="3632"/>
      <c r="D161" s="3630" t="s">
        <v>4059</v>
      </c>
      <c r="E161" s="3630" t="s">
        <v>3456</v>
      </c>
      <c r="F161" s="3630">
        <v>55.75</v>
      </c>
      <c r="G161" s="3630">
        <v>40.89</v>
      </c>
      <c r="H161" s="3630">
        <v>8</v>
      </c>
      <c r="I161" s="3630">
        <f t="shared" si="8"/>
        <v>327.12</v>
      </c>
      <c r="J161" s="3632"/>
      <c r="K161" s="3632"/>
      <c r="L161" s="3637">
        <f t="shared" si="9"/>
        <v>446</v>
      </c>
      <c r="M161" s="3632"/>
    </row>
    <row r="162" spans="1:13" ht="16.5">
      <c r="A162" s="3632"/>
      <c r="B162" s="3632"/>
      <c r="C162" s="3632"/>
      <c r="D162" s="3630" t="s">
        <v>4059</v>
      </c>
      <c r="E162" s="3630" t="s">
        <v>3456</v>
      </c>
      <c r="F162" s="3630">
        <v>56.24</v>
      </c>
      <c r="G162" s="3630">
        <v>41.25</v>
      </c>
      <c r="H162" s="3630">
        <v>8</v>
      </c>
      <c r="I162" s="3630">
        <f t="shared" si="8"/>
        <v>330</v>
      </c>
      <c r="J162" s="3632"/>
      <c r="K162" s="3632"/>
      <c r="L162" s="3637">
        <f t="shared" si="9"/>
        <v>449.92</v>
      </c>
      <c r="M162" s="3632"/>
    </row>
    <row r="163" spans="1:13" ht="16.5">
      <c r="A163" s="3632"/>
      <c r="B163" s="3633" t="s">
        <v>4105</v>
      </c>
      <c r="C163" s="3633" t="s">
        <v>4041</v>
      </c>
      <c r="D163" s="3634" t="s">
        <v>4042</v>
      </c>
      <c r="E163" s="3634" t="s">
        <v>3456</v>
      </c>
      <c r="F163" s="3634">
        <v>51.32</v>
      </c>
      <c r="G163" s="3634">
        <v>38.28</v>
      </c>
      <c r="H163" s="3634">
        <v>40</v>
      </c>
      <c r="I163" s="3634">
        <f t="shared" si="8"/>
        <v>1531.2</v>
      </c>
      <c r="J163" s="3633">
        <f>SUM(H163:H168)</f>
        <v>104</v>
      </c>
      <c r="K163" s="3633">
        <f>SUM(I163:I168)</f>
        <v>4402.96</v>
      </c>
      <c r="L163" s="3635">
        <f t="shared" si="9"/>
        <v>2052.8000000000002</v>
      </c>
      <c r="M163" s="3633">
        <f>SUM(L163:L168)</f>
        <v>5902.88</v>
      </c>
    </row>
    <row r="164" spans="1:13" ht="16.5">
      <c r="A164" s="3632"/>
      <c r="B164" s="3633"/>
      <c r="C164" s="3633"/>
      <c r="D164" s="3634" t="s">
        <v>4042</v>
      </c>
      <c r="E164" s="3634" t="s">
        <v>3456</v>
      </c>
      <c r="F164" s="3634">
        <v>51.39</v>
      </c>
      <c r="G164" s="3634">
        <v>38.33</v>
      </c>
      <c r="H164" s="3634">
        <v>16</v>
      </c>
      <c r="I164" s="3634">
        <f t="shared" si="8"/>
        <v>613.28</v>
      </c>
      <c r="J164" s="3633"/>
      <c r="K164" s="3633"/>
      <c r="L164" s="3635">
        <f t="shared" si="9"/>
        <v>822.24</v>
      </c>
      <c r="M164" s="3633"/>
    </row>
    <row r="165" spans="1:13" ht="16.5">
      <c r="A165" s="3632"/>
      <c r="B165" s="3633"/>
      <c r="C165" s="3633"/>
      <c r="D165" s="3634" t="s">
        <v>4082</v>
      </c>
      <c r="E165" s="3634" t="s">
        <v>3455</v>
      </c>
      <c r="F165" s="3634">
        <v>61.87</v>
      </c>
      <c r="G165" s="3634">
        <v>46.15</v>
      </c>
      <c r="H165" s="3634">
        <v>8</v>
      </c>
      <c r="I165" s="3634">
        <f t="shared" si="8"/>
        <v>369.2</v>
      </c>
      <c r="J165" s="3633"/>
      <c r="K165" s="3633"/>
      <c r="L165" s="3635">
        <f t="shared" si="9"/>
        <v>494.96</v>
      </c>
      <c r="M165" s="3633"/>
    </row>
    <row r="166" spans="1:13" ht="16.5">
      <c r="A166" s="3632"/>
      <c r="B166" s="3633"/>
      <c r="C166" s="3633"/>
      <c r="D166" s="3634" t="s">
        <v>4051</v>
      </c>
      <c r="E166" s="3634" t="s">
        <v>3455</v>
      </c>
      <c r="F166" s="3634">
        <v>62.53</v>
      </c>
      <c r="G166" s="3634">
        <v>46.64</v>
      </c>
      <c r="H166" s="3634">
        <v>8</v>
      </c>
      <c r="I166" s="3634">
        <f t="shared" si="8"/>
        <v>373.12</v>
      </c>
      <c r="J166" s="3633"/>
      <c r="K166" s="3633"/>
      <c r="L166" s="3635">
        <f t="shared" si="9"/>
        <v>500.24</v>
      </c>
      <c r="M166" s="3633"/>
    </row>
    <row r="167" spans="1:13" ht="16.5">
      <c r="A167" s="3632"/>
      <c r="B167" s="3633"/>
      <c r="C167" s="3633"/>
      <c r="D167" s="3634" t="s">
        <v>4083</v>
      </c>
      <c r="E167" s="3634" t="s">
        <v>3455</v>
      </c>
      <c r="F167" s="3634">
        <v>63.28</v>
      </c>
      <c r="G167" s="3634">
        <v>47.2</v>
      </c>
      <c r="H167" s="3634">
        <v>24</v>
      </c>
      <c r="I167" s="3634">
        <f t="shared" si="8"/>
        <v>1132.8000000000002</v>
      </c>
      <c r="J167" s="3633"/>
      <c r="K167" s="3633"/>
      <c r="L167" s="3635">
        <f t="shared" si="9"/>
        <v>1518.72</v>
      </c>
      <c r="M167" s="3633"/>
    </row>
    <row r="168" spans="1:13" ht="16.5">
      <c r="A168" s="3632"/>
      <c r="B168" s="3633"/>
      <c r="C168" s="3633"/>
      <c r="D168" s="3634" t="s">
        <v>4066</v>
      </c>
      <c r="E168" s="3634" t="s">
        <v>3455</v>
      </c>
      <c r="F168" s="3634">
        <v>64.239999999999995</v>
      </c>
      <c r="G168" s="3634">
        <v>47.92</v>
      </c>
      <c r="H168" s="3634">
        <v>8</v>
      </c>
      <c r="I168" s="3634">
        <f t="shared" si="8"/>
        <v>383.36</v>
      </c>
      <c r="J168" s="3633"/>
      <c r="K168" s="3633"/>
      <c r="L168" s="3635">
        <f t="shared" si="9"/>
        <v>513.91999999999996</v>
      </c>
      <c r="M168" s="3633"/>
    </row>
    <row r="169" spans="1:13" ht="16.5">
      <c r="A169" s="3632"/>
      <c r="B169" s="3632" t="s">
        <v>4106</v>
      </c>
      <c r="C169" s="3632" t="s">
        <v>4041</v>
      </c>
      <c r="D169" s="3630" t="s">
        <v>4042</v>
      </c>
      <c r="E169" s="3630" t="s">
        <v>3456</v>
      </c>
      <c r="F169" s="3630">
        <v>53.14</v>
      </c>
      <c r="G169" s="3630">
        <v>38.28</v>
      </c>
      <c r="H169" s="3630">
        <v>25</v>
      </c>
      <c r="I169" s="3630">
        <f t="shared" si="8"/>
        <v>957</v>
      </c>
      <c r="J169" s="3632">
        <f>SUM(H169:H172)</f>
        <v>76</v>
      </c>
      <c r="K169" s="3632">
        <f>SUM(I169:I172)</f>
        <v>3235.24</v>
      </c>
      <c r="L169" s="3637">
        <f t="shared" si="9"/>
        <v>1328.5</v>
      </c>
      <c r="M169" s="3632">
        <f>SUM(L169:L172)</f>
        <v>4491.01</v>
      </c>
    </row>
    <row r="170" spans="1:13" ht="16.5">
      <c r="A170" s="3632"/>
      <c r="B170" s="3632"/>
      <c r="C170" s="3632"/>
      <c r="D170" s="3630" t="s">
        <v>4042</v>
      </c>
      <c r="E170" s="3630" t="s">
        <v>3456</v>
      </c>
      <c r="F170" s="3630">
        <v>53.21</v>
      </c>
      <c r="G170" s="3630">
        <v>38.33</v>
      </c>
      <c r="H170" s="3630">
        <v>13</v>
      </c>
      <c r="I170" s="3630">
        <f t="shared" si="8"/>
        <v>498.28999999999996</v>
      </c>
      <c r="J170" s="3632"/>
      <c r="K170" s="3632"/>
      <c r="L170" s="3637">
        <f t="shared" si="9"/>
        <v>691.73</v>
      </c>
      <c r="M170" s="3632"/>
    </row>
    <row r="171" spans="1:13" ht="16.5">
      <c r="A171" s="3632"/>
      <c r="B171" s="3632"/>
      <c r="C171" s="3632"/>
      <c r="D171" s="3630" t="s">
        <v>4082</v>
      </c>
      <c r="E171" s="3630" t="s">
        <v>3455</v>
      </c>
      <c r="F171" s="3630">
        <v>64.06</v>
      </c>
      <c r="G171" s="3630">
        <v>46.15</v>
      </c>
      <c r="H171" s="3630">
        <v>13</v>
      </c>
      <c r="I171" s="3630">
        <f t="shared" si="8"/>
        <v>599.94999999999993</v>
      </c>
      <c r="J171" s="3632"/>
      <c r="K171" s="3632"/>
      <c r="L171" s="3637">
        <f t="shared" si="9"/>
        <v>832.78</v>
      </c>
      <c r="M171" s="3632"/>
    </row>
    <row r="172" spans="1:13" ht="16.5">
      <c r="A172" s="3632"/>
      <c r="B172" s="3632"/>
      <c r="C172" s="3632"/>
      <c r="D172" s="3630" t="s">
        <v>4083</v>
      </c>
      <c r="E172" s="3630" t="s">
        <v>3455</v>
      </c>
      <c r="F172" s="3630">
        <v>65.52</v>
      </c>
      <c r="G172" s="3637">
        <v>47.2</v>
      </c>
      <c r="H172" s="3630">
        <v>25</v>
      </c>
      <c r="I172" s="3630">
        <f t="shared" si="8"/>
        <v>1180</v>
      </c>
      <c r="J172" s="3632"/>
      <c r="K172" s="3632"/>
      <c r="L172" s="3637">
        <f t="shared" si="9"/>
        <v>1638</v>
      </c>
      <c r="M172" s="3632"/>
    </row>
    <row r="173" spans="1:13" ht="16.5">
      <c r="A173" s="3632"/>
      <c r="B173" s="3633" t="s">
        <v>4107</v>
      </c>
      <c r="C173" s="3633" t="s">
        <v>4041</v>
      </c>
      <c r="D173" s="3634" t="s">
        <v>4042</v>
      </c>
      <c r="E173" s="3634" t="s">
        <v>3456</v>
      </c>
      <c r="F173" s="3634">
        <v>51.88</v>
      </c>
      <c r="G173" s="3634">
        <v>38.28</v>
      </c>
      <c r="H173" s="3634">
        <v>30</v>
      </c>
      <c r="I173" s="3634">
        <f t="shared" si="8"/>
        <v>1148.4000000000001</v>
      </c>
      <c r="J173" s="3633">
        <f>SUM(H173:H178)</f>
        <v>78</v>
      </c>
      <c r="K173" s="3633">
        <f>SUM(I173:I178)</f>
        <v>3304.44</v>
      </c>
      <c r="L173" s="3635">
        <f t="shared" si="9"/>
        <v>1556.4</v>
      </c>
      <c r="M173" s="3633">
        <f>SUM(L173:L178)</f>
        <v>4478.5200000000004</v>
      </c>
    </row>
    <row r="174" spans="1:13" ht="16.5">
      <c r="A174" s="3632"/>
      <c r="B174" s="3633"/>
      <c r="C174" s="3633"/>
      <c r="D174" s="3634" t="s">
        <v>4042</v>
      </c>
      <c r="E174" s="3634" t="s">
        <v>3456</v>
      </c>
      <c r="F174" s="3634">
        <v>51.95</v>
      </c>
      <c r="G174" s="3634">
        <v>38.33</v>
      </c>
      <c r="H174" s="3634">
        <v>12</v>
      </c>
      <c r="I174" s="3634">
        <f t="shared" si="8"/>
        <v>459.96</v>
      </c>
      <c r="J174" s="3633"/>
      <c r="K174" s="3633"/>
      <c r="L174" s="3635">
        <f t="shared" si="9"/>
        <v>623.40000000000009</v>
      </c>
      <c r="M174" s="3633"/>
    </row>
    <row r="175" spans="1:13" ht="16.5">
      <c r="A175" s="3632"/>
      <c r="B175" s="3633"/>
      <c r="C175" s="3633"/>
      <c r="D175" s="3634" t="s">
        <v>4046</v>
      </c>
      <c r="E175" s="3634" t="s">
        <v>3455</v>
      </c>
      <c r="F175" s="3634">
        <v>65.14</v>
      </c>
      <c r="G175" s="3634">
        <v>48.06</v>
      </c>
      <c r="H175" s="3634">
        <v>6</v>
      </c>
      <c r="I175" s="3634">
        <f t="shared" si="8"/>
        <v>288.36</v>
      </c>
      <c r="J175" s="3633"/>
      <c r="K175" s="3633"/>
      <c r="L175" s="3635">
        <f t="shared" si="9"/>
        <v>390.84000000000003</v>
      </c>
      <c r="M175" s="3633"/>
    </row>
    <row r="176" spans="1:13" ht="16.5">
      <c r="A176" s="3632"/>
      <c r="B176" s="3633"/>
      <c r="C176" s="3633"/>
      <c r="D176" s="3634" t="s">
        <v>4082</v>
      </c>
      <c r="E176" s="3634" t="s">
        <v>3455</v>
      </c>
      <c r="F176" s="3634">
        <v>62.55</v>
      </c>
      <c r="G176" s="3634">
        <v>46.15</v>
      </c>
      <c r="H176" s="3634">
        <v>6</v>
      </c>
      <c r="I176" s="3634">
        <f t="shared" si="8"/>
        <v>276.89999999999998</v>
      </c>
      <c r="J176" s="3633"/>
      <c r="K176" s="3633"/>
      <c r="L176" s="3635">
        <f t="shared" si="9"/>
        <v>375.29999999999995</v>
      </c>
      <c r="M176" s="3633"/>
    </row>
    <row r="177" spans="1:13" ht="16.5">
      <c r="A177" s="3632"/>
      <c r="B177" s="3633"/>
      <c r="C177" s="3633"/>
      <c r="D177" s="3634" t="s">
        <v>4051</v>
      </c>
      <c r="E177" s="3634" t="s">
        <v>3455</v>
      </c>
      <c r="F177" s="3634">
        <v>63.52</v>
      </c>
      <c r="G177" s="3634">
        <v>46.87</v>
      </c>
      <c r="H177" s="3634">
        <v>6</v>
      </c>
      <c r="I177" s="3634">
        <f t="shared" si="8"/>
        <v>281.21999999999997</v>
      </c>
      <c r="J177" s="3633"/>
      <c r="K177" s="3633"/>
      <c r="L177" s="3635">
        <f t="shared" si="9"/>
        <v>381.12</v>
      </c>
      <c r="M177" s="3633"/>
    </row>
    <row r="178" spans="1:13" ht="16.5">
      <c r="A178" s="3632"/>
      <c r="B178" s="3633"/>
      <c r="C178" s="3633"/>
      <c r="D178" s="3634" t="s">
        <v>4083</v>
      </c>
      <c r="E178" s="3634" t="s">
        <v>3455</v>
      </c>
      <c r="F178" s="3634">
        <v>63.97</v>
      </c>
      <c r="G178" s="3634">
        <v>47.2</v>
      </c>
      <c r="H178" s="3634">
        <v>18</v>
      </c>
      <c r="I178" s="3634">
        <f t="shared" si="8"/>
        <v>849.6</v>
      </c>
      <c r="J178" s="3633"/>
      <c r="K178" s="3633"/>
      <c r="L178" s="3635">
        <f t="shared" si="9"/>
        <v>1151.46</v>
      </c>
      <c r="M178" s="3633"/>
    </row>
    <row r="179" spans="1:13" ht="16.5">
      <c r="A179" s="3632"/>
      <c r="B179" s="3632" t="s">
        <v>4108</v>
      </c>
      <c r="C179" s="3632" t="s">
        <v>4053</v>
      </c>
      <c r="D179" s="3630" t="s">
        <v>4042</v>
      </c>
      <c r="E179" s="3630" t="s">
        <v>3456</v>
      </c>
      <c r="F179" s="3630">
        <v>52.77</v>
      </c>
      <c r="G179" s="3630">
        <v>38.28</v>
      </c>
      <c r="H179" s="3630">
        <v>24</v>
      </c>
      <c r="I179" s="3630">
        <f t="shared" si="8"/>
        <v>918.72</v>
      </c>
      <c r="J179" s="3632">
        <f>SUM(H179:H183)</f>
        <v>48</v>
      </c>
      <c r="K179" s="3632">
        <f>SUM(I179:I183)</f>
        <v>1913.64</v>
      </c>
      <c r="L179" s="3637">
        <f t="shared" si="9"/>
        <v>1266.48</v>
      </c>
      <c r="M179" s="3632">
        <f>SUM(L179:L183)</f>
        <v>2638.12</v>
      </c>
    </row>
    <row r="180" spans="1:13" ht="16.5">
      <c r="A180" s="3632"/>
      <c r="B180" s="3632"/>
      <c r="C180" s="3632"/>
      <c r="D180" s="3630" t="s">
        <v>4058</v>
      </c>
      <c r="E180" s="3630" t="s">
        <v>3456</v>
      </c>
      <c r="F180" s="3630">
        <v>56.37</v>
      </c>
      <c r="G180" s="3630">
        <v>40.89</v>
      </c>
      <c r="H180" s="3630">
        <v>7</v>
      </c>
      <c r="I180" s="3630">
        <f t="shared" si="8"/>
        <v>286.23</v>
      </c>
      <c r="J180" s="3632"/>
      <c r="K180" s="3632"/>
      <c r="L180" s="3637">
        <f t="shared" si="9"/>
        <v>394.59</v>
      </c>
      <c r="M180" s="3632"/>
    </row>
    <row r="181" spans="1:13" ht="16.5">
      <c r="A181" s="3632"/>
      <c r="B181" s="3632"/>
      <c r="C181" s="3632"/>
      <c r="D181" s="3630" t="s">
        <v>4058</v>
      </c>
      <c r="E181" s="3630" t="s">
        <v>3456</v>
      </c>
      <c r="F181" s="3630">
        <v>56.87</v>
      </c>
      <c r="G181" s="3630">
        <v>41.25</v>
      </c>
      <c r="H181" s="3630">
        <v>5</v>
      </c>
      <c r="I181" s="3630">
        <f t="shared" si="8"/>
        <v>206.25</v>
      </c>
      <c r="J181" s="3632"/>
      <c r="K181" s="3632"/>
      <c r="L181" s="3637">
        <f t="shared" si="9"/>
        <v>284.34999999999997</v>
      </c>
      <c r="M181" s="3632"/>
    </row>
    <row r="182" spans="1:13" ht="16.5">
      <c r="A182" s="3632"/>
      <c r="B182" s="3632"/>
      <c r="C182" s="3632"/>
      <c r="D182" s="3630" t="s">
        <v>4059</v>
      </c>
      <c r="E182" s="3630" t="s">
        <v>3456</v>
      </c>
      <c r="F182" s="3630">
        <v>56.18</v>
      </c>
      <c r="G182" s="3630">
        <v>40.75</v>
      </c>
      <c r="H182" s="3630">
        <v>6</v>
      </c>
      <c r="I182" s="3630">
        <f t="shared" si="8"/>
        <v>244.5</v>
      </c>
      <c r="J182" s="3632"/>
      <c r="K182" s="3632"/>
      <c r="L182" s="3637">
        <f t="shared" si="9"/>
        <v>337.08</v>
      </c>
      <c r="M182" s="3632"/>
    </row>
    <row r="183" spans="1:13" ht="16.5">
      <c r="A183" s="3632"/>
      <c r="B183" s="3632"/>
      <c r="C183" s="3632"/>
      <c r="D183" s="3630" t="s">
        <v>4109</v>
      </c>
      <c r="E183" s="3630" t="s">
        <v>3456</v>
      </c>
      <c r="F183" s="3630">
        <v>59.27</v>
      </c>
      <c r="G183" s="3630">
        <v>42.99</v>
      </c>
      <c r="H183" s="3630">
        <v>6</v>
      </c>
      <c r="I183" s="3630">
        <f t="shared" si="8"/>
        <v>257.94</v>
      </c>
      <c r="J183" s="3632"/>
      <c r="K183" s="3632"/>
      <c r="L183" s="3637">
        <f t="shared" si="9"/>
        <v>355.62</v>
      </c>
      <c r="M183" s="3632"/>
    </row>
    <row r="184" spans="1:13" ht="16.5">
      <c r="A184" s="3632"/>
      <c r="B184" s="3633" t="s">
        <v>4110</v>
      </c>
      <c r="C184" s="3633" t="s">
        <v>4041</v>
      </c>
      <c r="D184" s="3634" t="s">
        <v>4042</v>
      </c>
      <c r="E184" s="3634" t="s">
        <v>3456</v>
      </c>
      <c r="F184" s="3634">
        <v>52.43</v>
      </c>
      <c r="G184" s="3634">
        <v>38.28</v>
      </c>
      <c r="H184" s="3634">
        <v>12</v>
      </c>
      <c r="I184" s="3634">
        <f t="shared" si="8"/>
        <v>459.36</v>
      </c>
      <c r="J184" s="3633">
        <f>SUM(H184:H188)</f>
        <v>48</v>
      </c>
      <c r="K184" s="3633">
        <f>SUM(I184:I188)</f>
        <v>2037.6</v>
      </c>
      <c r="L184" s="3635">
        <f t="shared" si="9"/>
        <v>629.16</v>
      </c>
      <c r="M184" s="3633">
        <f>SUM(L184:L188)</f>
        <v>2790.8999999999996</v>
      </c>
    </row>
    <row r="185" spans="1:13" ht="16.5">
      <c r="A185" s="3632"/>
      <c r="B185" s="3633"/>
      <c r="C185" s="3633"/>
      <c r="D185" s="3634" t="s">
        <v>4042</v>
      </c>
      <c r="E185" s="3634" t="s">
        <v>3456</v>
      </c>
      <c r="F185" s="3635">
        <v>52.5</v>
      </c>
      <c r="G185" s="3634">
        <v>38.33</v>
      </c>
      <c r="H185" s="3634">
        <v>12</v>
      </c>
      <c r="I185" s="3634">
        <f t="shared" si="8"/>
        <v>459.96</v>
      </c>
      <c r="J185" s="3633"/>
      <c r="K185" s="3633"/>
      <c r="L185" s="3635">
        <f t="shared" si="9"/>
        <v>630</v>
      </c>
      <c r="M185" s="3633"/>
    </row>
    <row r="186" spans="1:13" ht="16.5">
      <c r="A186" s="3632"/>
      <c r="B186" s="3633"/>
      <c r="C186" s="3633"/>
      <c r="D186" s="3634" t="s">
        <v>4082</v>
      </c>
      <c r="E186" s="3634" t="s">
        <v>3455</v>
      </c>
      <c r="F186" s="3634">
        <v>63.21</v>
      </c>
      <c r="G186" s="3634">
        <v>46.15</v>
      </c>
      <c r="H186" s="3634">
        <v>6</v>
      </c>
      <c r="I186" s="3634">
        <f t="shared" si="8"/>
        <v>276.89999999999998</v>
      </c>
      <c r="J186" s="3633"/>
      <c r="K186" s="3633"/>
      <c r="L186" s="3635">
        <f t="shared" si="9"/>
        <v>379.26</v>
      </c>
      <c r="M186" s="3633"/>
    </row>
    <row r="187" spans="1:13" ht="16.5">
      <c r="A187" s="3632"/>
      <c r="B187" s="3633"/>
      <c r="C187" s="3633"/>
      <c r="D187" s="3634" t="s">
        <v>4083</v>
      </c>
      <c r="E187" s="3634" t="s">
        <v>3455</v>
      </c>
      <c r="F187" s="3634">
        <v>64.650000000000006</v>
      </c>
      <c r="G187" s="3634">
        <v>47.2</v>
      </c>
      <c r="H187" s="3634">
        <v>12</v>
      </c>
      <c r="I187" s="3634">
        <f t="shared" si="8"/>
        <v>566.40000000000009</v>
      </c>
      <c r="J187" s="3633"/>
      <c r="K187" s="3633"/>
      <c r="L187" s="3635">
        <f t="shared" si="9"/>
        <v>775.80000000000007</v>
      </c>
      <c r="M187" s="3633"/>
    </row>
    <row r="188" spans="1:13" ht="16.5">
      <c r="A188" s="3632"/>
      <c r="B188" s="3633"/>
      <c r="C188" s="3633"/>
      <c r="D188" s="3634" t="s">
        <v>4111</v>
      </c>
      <c r="E188" s="3634" t="s">
        <v>3455</v>
      </c>
      <c r="F188" s="3634">
        <v>62.78</v>
      </c>
      <c r="G188" s="3634">
        <v>45.83</v>
      </c>
      <c r="H188" s="3634">
        <v>6</v>
      </c>
      <c r="I188" s="3634">
        <f t="shared" si="8"/>
        <v>274.98</v>
      </c>
      <c r="J188" s="3633"/>
      <c r="K188" s="3633"/>
      <c r="L188" s="3635">
        <f t="shared" si="9"/>
        <v>376.68</v>
      </c>
      <c r="M188" s="3633"/>
    </row>
    <row r="189" spans="1:13" ht="16.5">
      <c r="A189" s="3632"/>
      <c r="B189" s="3632" t="s">
        <v>4112</v>
      </c>
      <c r="C189" s="3632" t="s">
        <v>4041</v>
      </c>
      <c r="D189" s="3630" t="s">
        <v>4046</v>
      </c>
      <c r="E189" s="3630" t="s">
        <v>3455</v>
      </c>
      <c r="F189" s="3630">
        <v>66.59</v>
      </c>
      <c r="G189" s="3630">
        <v>48.63</v>
      </c>
      <c r="H189" s="3630">
        <v>12</v>
      </c>
      <c r="I189" s="3630">
        <f t="shared" si="8"/>
        <v>583.56000000000006</v>
      </c>
      <c r="J189" s="3632">
        <f>SUM(H189:H191)</f>
        <v>48</v>
      </c>
      <c r="K189" s="3632">
        <f>SUM(I189:I191)</f>
        <v>2271.2399999999998</v>
      </c>
      <c r="L189" s="3637">
        <f t="shared" si="9"/>
        <v>799.08</v>
      </c>
      <c r="M189" s="3632">
        <f>SUM(L189:L191)</f>
        <v>3110.04</v>
      </c>
    </row>
    <row r="190" spans="1:13" ht="16.5">
      <c r="A190" s="3632"/>
      <c r="B190" s="3632"/>
      <c r="C190" s="3632"/>
      <c r="D190" s="3630" t="s">
        <v>4051</v>
      </c>
      <c r="E190" s="3630" t="s">
        <v>3455</v>
      </c>
      <c r="F190" s="3630">
        <v>65.260000000000005</v>
      </c>
      <c r="G190" s="3630">
        <v>47.66</v>
      </c>
      <c r="H190" s="3630">
        <v>12</v>
      </c>
      <c r="I190" s="3630">
        <f t="shared" si="8"/>
        <v>571.91999999999996</v>
      </c>
      <c r="J190" s="3632"/>
      <c r="K190" s="3632"/>
      <c r="L190" s="3637">
        <f t="shared" si="9"/>
        <v>783.12000000000012</v>
      </c>
      <c r="M190" s="3632"/>
    </row>
    <row r="191" spans="1:13" ht="16.5">
      <c r="A191" s="3632"/>
      <c r="B191" s="3632"/>
      <c r="C191" s="3632"/>
      <c r="D191" s="3630" t="s">
        <v>4067</v>
      </c>
      <c r="E191" s="3630" t="s">
        <v>3455</v>
      </c>
      <c r="F191" s="3630">
        <v>63.66</v>
      </c>
      <c r="G191" s="3630">
        <v>46.49</v>
      </c>
      <c r="H191" s="3630">
        <v>24</v>
      </c>
      <c r="I191" s="3630">
        <f t="shared" si="8"/>
        <v>1115.76</v>
      </c>
      <c r="J191" s="3632"/>
      <c r="K191" s="3632"/>
      <c r="L191" s="3637">
        <f t="shared" si="9"/>
        <v>1527.84</v>
      </c>
      <c r="M191" s="3632"/>
    </row>
    <row r="192" spans="1:13" ht="16.5">
      <c r="A192" s="3640"/>
      <c r="B192" s="3640"/>
      <c r="C192" s="3640"/>
      <c r="D192" s="3640"/>
      <c r="E192" s="3640"/>
      <c r="F192" s="3640"/>
      <c r="G192" s="3640"/>
      <c r="H192" s="3640">
        <f>SUM(H2:H191)</f>
        <v>2560</v>
      </c>
      <c r="I192" s="3640">
        <f>SUM(I2:I191)</f>
        <v>147158.74000000002</v>
      </c>
      <c r="J192" s="3640">
        <f>SUM(J2:J191)</f>
        <v>2560</v>
      </c>
      <c r="K192" s="3640"/>
      <c r="L192" s="3641">
        <f>SUM(L2:L191)</f>
        <v>156331.20999999988</v>
      </c>
      <c r="M192" s="3640"/>
    </row>
    <row r="193" spans="1:13" ht="16.5">
      <c r="A193" s="3640"/>
      <c r="B193" s="3640"/>
      <c r="C193" s="3640"/>
      <c r="D193" s="3640"/>
      <c r="E193" s="3640"/>
      <c r="F193" s="3640"/>
      <c r="G193" s="3640"/>
      <c r="H193" s="3640"/>
      <c r="I193" s="3640"/>
      <c r="J193" s="3640"/>
      <c r="K193" s="3640"/>
      <c r="L193" s="3641">
        <f>SUBTOTAL(9,L2:L192)</f>
        <v>312662.41999999975</v>
      </c>
      <c r="M193" s="3640"/>
    </row>
  </sheetData>
  <autoFilter ref="A1:M192" xr:uid="{00000000-0009-0000-0000-000000000000}"/>
  <mergeCells count="190">
    <mergeCell ref="X5:AB5"/>
    <mergeCell ref="W24:Y24"/>
    <mergeCell ref="M184:M188"/>
    <mergeCell ref="B189:B191"/>
    <mergeCell ref="C189:C191"/>
    <mergeCell ref="J189:J191"/>
    <mergeCell ref="K189:K191"/>
    <mergeCell ref="M189:M191"/>
    <mergeCell ref="B184:B188"/>
    <mergeCell ref="C184:C188"/>
    <mergeCell ref="J184:J188"/>
    <mergeCell ref="K184:K188"/>
    <mergeCell ref="M173:M178"/>
    <mergeCell ref="B179:B183"/>
    <mergeCell ref="C179:C183"/>
    <mergeCell ref="J179:J183"/>
    <mergeCell ref="K179:K183"/>
    <mergeCell ref="M179:M183"/>
    <mergeCell ref="B173:B178"/>
    <mergeCell ref="C173:C178"/>
    <mergeCell ref="J173:J178"/>
    <mergeCell ref="K173:K178"/>
    <mergeCell ref="M163:M168"/>
    <mergeCell ref="B169:B172"/>
    <mergeCell ref="C169:C172"/>
    <mergeCell ref="J169:J172"/>
    <mergeCell ref="K169:K172"/>
    <mergeCell ref="M169:M172"/>
    <mergeCell ref="B163:B168"/>
    <mergeCell ref="C163:C168"/>
    <mergeCell ref="J163:J168"/>
    <mergeCell ref="K163:K168"/>
    <mergeCell ref="B159:B162"/>
    <mergeCell ref="C159:C162"/>
    <mergeCell ref="J159:J162"/>
    <mergeCell ref="K159:K162"/>
    <mergeCell ref="M159:M162"/>
    <mergeCell ref="M149:M154"/>
    <mergeCell ref="B155:B158"/>
    <mergeCell ref="C155:C158"/>
    <mergeCell ref="J155:J158"/>
    <mergeCell ref="K155:K158"/>
    <mergeCell ref="M155:M158"/>
    <mergeCell ref="B149:B154"/>
    <mergeCell ref="C149:C154"/>
    <mergeCell ref="J149:J154"/>
    <mergeCell ref="K149:K154"/>
    <mergeCell ref="J140:J144"/>
    <mergeCell ref="K140:K144"/>
    <mergeCell ref="M140:M144"/>
    <mergeCell ref="B145:B148"/>
    <mergeCell ref="C145:C148"/>
    <mergeCell ref="J145:J148"/>
    <mergeCell ref="K145:K148"/>
    <mergeCell ref="M145:M148"/>
    <mergeCell ref="A137:A191"/>
    <mergeCell ref="B137:B139"/>
    <mergeCell ref="C137:C139"/>
    <mergeCell ref="J137:J139"/>
    <mergeCell ref="K137:K139"/>
    <mergeCell ref="M137:M139"/>
    <mergeCell ref="B140:B144"/>
    <mergeCell ref="C140:C144"/>
    <mergeCell ref="B132:B136"/>
    <mergeCell ref="C132:C136"/>
    <mergeCell ref="J132:J136"/>
    <mergeCell ref="K132:K136"/>
    <mergeCell ref="M132:M136"/>
    <mergeCell ref="M122:M125"/>
    <mergeCell ref="B126:B131"/>
    <mergeCell ref="C126:C131"/>
    <mergeCell ref="J126:J131"/>
    <mergeCell ref="K126:K131"/>
    <mergeCell ref="M126:M131"/>
    <mergeCell ref="M118:M121"/>
    <mergeCell ref="A122:A136"/>
    <mergeCell ref="B122:B125"/>
    <mergeCell ref="C122:C125"/>
    <mergeCell ref="J122:J125"/>
    <mergeCell ref="K122:K125"/>
    <mergeCell ref="B118:B121"/>
    <mergeCell ref="C118:C121"/>
    <mergeCell ref="J118:J121"/>
    <mergeCell ref="K118:K121"/>
    <mergeCell ref="C114:C117"/>
    <mergeCell ref="J114:J117"/>
    <mergeCell ref="K114:K117"/>
    <mergeCell ref="M114:M117"/>
    <mergeCell ref="J106:J111"/>
    <mergeCell ref="K106:K111"/>
    <mergeCell ref="M106:M111"/>
    <mergeCell ref="A112:A121"/>
    <mergeCell ref="B112:B113"/>
    <mergeCell ref="C112:C113"/>
    <mergeCell ref="J112:J113"/>
    <mergeCell ref="K112:K113"/>
    <mergeCell ref="M112:M113"/>
    <mergeCell ref="B114:B117"/>
    <mergeCell ref="K98:K101"/>
    <mergeCell ref="M98:M101"/>
    <mergeCell ref="B102:B105"/>
    <mergeCell ref="C102:C105"/>
    <mergeCell ref="J102:J105"/>
    <mergeCell ref="K102:K105"/>
    <mergeCell ref="M102:M105"/>
    <mergeCell ref="A98:A111"/>
    <mergeCell ref="B98:B101"/>
    <mergeCell ref="C98:C101"/>
    <mergeCell ref="J98:J101"/>
    <mergeCell ref="B106:B111"/>
    <mergeCell ref="C106:C111"/>
    <mergeCell ref="J92:J97"/>
    <mergeCell ref="K92:K97"/>
    <mergeCell ref="M92:M97"/>
    <mergeCell ref="J82:J91"/>
    <mergeCell ref="K82:K91"/>
    <mergeCell ref="M82:M91"/>
    <mergeCell ref="A82:A97"/>
    <mergeCell ref="B82:B91"/>
    <mergeCell ref="C82:C91"/>
    <mergeCell ref="B92:B97"/>
    <mergeCell ref="C92:C97"/>
    <mergeCell ref="M67:M75"/>
    <mergeCell ref="B76:B81"/>
    <mergeCell ref="C76:C81"/>
    <mergeCell ref="J76:J81"/>
    <mergeCell ref="K76:K81"/>
    <mergeCell ref="M76:M81"/>
    <mergeCell ref="B67:B75"/>
    <mergeCell ref="C67:C75"/>
    <mergeCell ref="J67:J75"/>
    <mergeCell ref="K67:K75"/>
    <mergeCell ref="B64:B66"/>
    <mergeCell ref="C64:C66"/>
    <mergeCell ref="J64:J66"/>
    <mergeCell ref="K64:K66"/>
    <mergeCell ref="M64:M66"/>
    <mergeCell ref="B57:B63"/>
    <mergeCell ref="C57:C63"/>
    <mergeCell ref="J57:J63"/>
    <mergeCell ref="K57:K63"/>
    <mergeCell ref="M57:M63"/>
    <mergeCell ref="K47:K51"/>
    <mergeCell ref="M47:M51"/>
    <mergeCell ref="A52:A81"/>
    <mergeCell ref="B52:B56"/>
    <mergeCell ref="C52:C56"/>
    <mergeCell ref="J52:J56"/>
    <mergeCell ref="K52:K56"/>
    <mergeCell ref="M52:M56"/>
    <mergeCell ref="M38:M46"/>
    <mergeCell ref="B47:B51"/>
    <mergeCell ref="C47:C51"/>
    <mergeCell ref="J47:J51"/>
    <mergeCell ref="B38:B46"/>
    <mergeCell ref="C38:C46"/>
    <mergeCell ref="J38:J46"/>
    <mergeCell ref="K38:K46"/>
    <mergeCell ref="B34:B37"/>
    <mergeCell ref="C34:C37"/>
    <mergeCell ref="J34:J37"/>
    <mergeCell ref="K34:K37"/>
    <mergeCell ref="M34:M37"/>
    <mergeCell ref="M22:M26"/>
    <mergeCell ref="B27:B33"/>
    <mergeCell ref="C27:C33"/>
    <mergeCell ref="J27:J33"/>
    <mergeCell ref="K27:K33"/>
    <mergeCell ref="M27:M33"/>
    <mergeCell ref="J17:J21"/>
    <mergeCell ref="K17:K21"/>
    <mergeCell ref="M17:M21"/>
    <mergeCell ref="A22:A51"/>
    <mergeCell ref="B22:B26"/>
    <mergeCell ref="C22:C26"/>
    <mergeCell ref="J22:J26"/>
    <mergeCell ref="K22:K26"/>
    <mergeCell ref="K2:K10"/>
    <mergeCell ref="M2:M10"/>
    <mergeCell ref="B11:B16"/>
    <mergeCell ref="C11:C16"/>
    <mergeCell ref="J11:J16"/>
    <mergeCell ref="K11:K16"/>
    <mergeCell ref="M11:M16"/>
    <mergeCell ref="A2:A21"/>
    <mergeCell ref="B2:B10"/>
    <mergeCell ref="C2:C10"/>
    <mergeCell ref="J2:J10"/>
    <mergeCell ref="B17:B21"/>
    <mergeCell ref="C17:C21"/>
  </mergeCells>
  <phoneticPr fontId="134" type="noConversion"/>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9.5" thickBot="1">
      <c r="A4" s="1391"/>
      <c r="B4" s="3250" t="s">
        <v>917</v>
      </c>
      <c r="C4" s="3250"/>
      <c r="D4" s="3250"/>
      <c r="E4" s="1391"/>
    </row>
    <row r="5" spans="1:5" ht="16.5" thickTop="1">
      <c r="B5" s="3248" t="s">
        <v>909</v>
      </c>
      <c r="C5" s="1392" t="s">
        <v>910</v>
      </c>
      <c r="D5" s="797" t="e">
        <f ca="1">结果表!H101</f>
        <v>#REF!</v>
      </c>
    </row>
    <row r="6" spans="1:5" ht="15.75">
      <c r="B6" s="3248"/>
      <c r="C6" s="1392" t="s">
        <v>911</v>
      </c>
      <c r="D6" s="797" t="e">
        <f ca="1">NUMBERSTRING(INT(D5*10000),2)&amp;"元整"</f>
        <v>#REF!</v>
      </c>
    </row>
    <row r="7" spans="1:5" ht="15.75">
      <c r="B7" s="3253"/>
      <c r="C7" s="1393" t="s">
        <v>912</v>
      </c>
      <c r="D7" s="798" t="e">
        <f ca="1">结果表!H102</f>
        <v>#REF!</v>
      </c>
    </row>
    <row r="8" spans="1:5" ht="15.75">
      <c r="B8" s="3254" t="str">
        <f>结果表!E103</f>
        <v>2.估价师知悉的法定优先受偿款</v>
      </c>
      <c r="C8" s="1394" t="s">
        <v>913</v>
      </c>
      <c r="D8" s="798">
        <f>结果表!H103</f>
        <v>0</v>
      </c>
    </row>
    <row r="9" spans="1:5" ht="15.75">
      <c r="B9" s="325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7" t="str">
        <f>结果表!E107</f>
        <v>3.房地产抵押价值</v>
      </c>
      <c r="C13" s="1397" t="s">
        <v>910</v>
      </c>
      <c r="D13" s="800" t="e">
        <f ca="1">结果表!H107</f>
        <v>#REF!</v>
      </c>
    </row>
    <row r="14" spans="1:5" ht="15.75">
      <c r="B14" s="3248"/>
      <c r="C14" s="1392" t="s">
        <v>911</v>
      </c>
      <c r="D14" s="797" t="e">
        <f ca="1">NUMBERSTRING(INT(D13*10000),2)&amp;"元整"</f>
        <v>#REF!</v>
      </c>
    </row>
    <row r="15" spans="1:5" ht="15">
      <c r="B15" s="3253"/>
      <c r="C15" s="1393" t="s">
        <v>921</v>
      </c>
      <c r="D15" s="806" t="e">
        <f ca="1">结果表!H108</f>
        <v>#REF!</v>
      </c>
    </row>
    <row r="16" spans="1:5" ht="15">
      <c r="B16" s="3254" t="str">
        <f>结果表!E109</f>
        <v>——</v>
      </c>
      <c r="C16" s="1397" t="s">
        <v>922</v>
      </c>
      <c r="D16" s="1398" t="str">
        <f>结果表!H109</f>
        <v>——</v>
      </c>
    </row>
    <row r="17" spans="1:5" ht="15.75">
      <c r="B17" s="3255"/>
      <c r="C17" s="1392" t="s">
        <v>923</v>
      </c>
      <c r="D17" s="797" t="e">
        <f>NUMBERSTRING(INT(D16*10000),2)&amp;"元整"</f>
        <v>#VALUE!</v>
      </c>
    </row>
    <row r="18" spans="1:5" ht="15">
      <c r="B18" s="3256"/>
      <c r="C18" s="1393" t="s">
        <v>912</v>
      </c>
      <c r="D18" s="806" t="str">
        <f>结果表!H110</f>
        <v>——</v>
      </c>
    </row>
    <row r="19" spans="1:5" ht="15.75">
      <c r="B19" s="3247" t="str">
        <f>结果表!E111</f>
        <v>——</v>
      </c>
      <c r="C19" s="1397" t="s">
        <v>910</v>
      </c>
      <c r="D19" s="798" t="str">
        <f>结果表!H111</f>
        <v>——</v>
      </c>
    </row>
    <row r="20" spans="1:5" ht="15.75">
      <c r="B20" s="3248"/>
      <c r="C20" s="1392" t="s">
        <v>923</v>
      </c>
      <c r="D20" s="797" t="e">
        <f>NUMBERSTRING(INT(D19*10000),2)&amp;"元整"</f>
        <v>#VALUE!</v>
      </c>
    </row>
    <row r="21" spans="1:5" ht="15.75" thickBot="1">
      <c r="B21" s="324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0659A-85BD-4D69-B072-395A1ACFBB31}">
  <dimension ref="B1:J32"/>
  <sheetViews>
    <sheetView workbookViewId="0">
      <selection activeCell="H46" sqref="H46"/>
    </sheetView>
  </sheetViews>
  <sheetFormatPr defaultRowHeight="13.5"/>
  <cols>
    <col min="3" max="3" width="13" style="3145" bestFit="1" customWidth="1"/>
    <col min="4" max="4" width="9.25" style="3145" customWidth="1"/>
    <col min="5" max="5" width="5.5" style="3145" customWidth="1"/>
    <col min="6" max="6" width="8.25" style="3145" customWidth="1"/>
    <col min="7" max="7" width="9" style="3145"/>
    <col min="8" max="8" width="11" bestFit="1" customWidth="1"/>
    <col min="10" max="16" width="0" hidden="1" customWidth="1"/>
  </cols>
  <sheetData>
    <row r="1" spans="2:10">
      <c r="D1" s="1448" t="s">
        <v>3448</v>
      </c>
      <c r="F1" s="1448" t="s">
        <v>3449</v>
      </c>
    </row>
    <row r="2" spans="2:10">
      <c r="B2">
        <v>2015</v>
      </c>
      <c r="C2" s="1448" t="s">
        <v>3389</v>
      </c>
      <c r="D2" s="3145">
        <v>40</v>
      </c>
      <c r="E2" s="3145">
        <v>1900</v>
      </c>
      <c r="F2" s="3145">
        <f>ROUND(E2/D2,2)</f>
        <v>47.5</v>
      </c>
      <c r="G2" s="1448" t="s">
        <v>3396</v>
      </c>
      <c r="H2" s="3505" t="s">
        <v>3432</v>
      </c>
      <c r="J2" s="3144" t="s">
        <v>3388</v>
      </c>
    </row>
    <row r="3" spans="2:10">
      <c r="B3">
        <v>2005</v>
      </c>
      <c r="C3" s="1448" t="s">
        <v>3390</v>
      </c>
      <c r="D3" s="3145">
        <v>36.96</v>
      </c>
      <c r="E3" s="3145">
        <v>2200</v>
      </c>
      <c r="F3" s="3145">
        <f>ROUND(E3/D3,2)</f>
        <v>59.52</v>
      </c>
      <c r="G3" s="1448" t="s">
        <v>3397</v>
      </c>
      <c r="H3" s="3505"/>
      <c r="J3" s="3144" t="s">
        <v>3391</v>
      </c>
    </row>
    <row r="4" spans="2:10">
      <c r="B4">
        <v>2005</v>
      </c>
      <c r="C4" s="3149" t="s">
        <v>3390</v>
      </c>
      <c r="D4" s="3149">
        <v>39.1</v>
      </c>
      <c r="E4" s="3149">
        <v>1899</v>
      </c>
      <c r="F4" s="3149">
        <f>ROUND(E4/D4,2)</f>
        <v>48.57</v>
      </c>
      <c r="G4" s="1448" t="s">
        <v>3413</v>
      </c>
      <c r="H4" s="3505"/>
      <c r="J4" s="3144" t="s">
        <v>3414</v>
      </c>
    </row>
    <row r="5" spans="2:10">
      <c r="B5">
        <v>2014</v>
      </c>
      <c r="C5" s="3149" t="s">
        <v>3398</v>
      </c>
      <c r="D5" s="3149">
        <v>53.42</v>
      </c>
      <c r="E5" s="3149">
        <v>2650</v>
      </c>
      <c r="F5" s="3149">
        <f>ROUND(E5/D5,2)</f>
        <v>49.61</v>
      </c>
      <c r="G5" s="1448" t="s">
        <v>3396</v>
      </c>
      <c r="H5" s="3505"/>
      <c r="J5" s="3144" t="s">
        <v>3399</v>
      </c>
    </row>
    <row r="6" spans="2:10">
      <c r="B6">
        <v>2004</v>
      </c>
      <c r="C6" s="1448" t="s">
        <v>3410</v>
      </c>
      <c r="D6" s="3145">
        <v>90</v>
      </c>
      <c r="E6" s="3145">
        <v>2799</v>
      </c>
      <c r="F6" s="3145">
        <f>ROUND(E6/D6,2)</f>
        <v>31.1</v>
      </c>
      <c r="G6" s="1448" t="s">
        <v>3406</v>
      </c>
      <c r="H6" s="3505"/>
      <c r="J6" s="3144" t="s">
        <v>3409</v>
      </c>
    </row>
    <row r="7" spans="2:10" hidden="1">
      <c r="B7">
        <v>2016</v>
      </c>
      <c r="C7" s="1448" t="s">
        <v>3393</v>
      </c>
      <c r="D7" s="3145">
        <v>45</v>
      </c>
      <c r="E7" s="3145">
        <v>3500</v>
      </c>
      <c r="F7" s="3145">
        <f t="shared" ref="F7:F32" si="0">ROUND(E7/D7,2)</f>
        <v>77.78</v>
      </c>
      <c r="G7" s="1448" t="s">
        <v>3396</v>
      </c>
      <c r="H7" s="3505"/>
      <c r="J7" s="3144" t="s">
        <v>3392</v>
      </c>
    </row>
    <row r="8" spans="2:10" hidden="1">
      <c r="B8">
        <v>2019</v>
      </c>
      <c r="C8" s="1448" t="s">
        <v>3395</v>
      </c>
      <c r="D8" s="3145">
        <v>41.35</v>
      </c>
      <c r="E8" s="3145">
        <v>3200</v>
      </c>
      <c r="F8" s="3145">
        <f t="shared" si="0"/>
        <v>77.39</v>
      </c>
      <c r="G8" s="1448" t="s">
        <v>3396</v>
      </c>
      <c r="H8" s="3505"/>
      <c r="J8" s="3144" t="s">
        <v>3394</v>
      </c>
    </row>
    <row r="9" spans="2:10">
      <c r="B9">
        <v>2022</v>
      </c>
      <c r="C9" s="1448" t="s">
        <v>3415</v>
      </c>
      <c r="D9" s="3145">
        <v>18</v>
      </c>
      <c r="E9" s="3145">
        <v>1800</v>
      </c>
      <c r="F9" s="3145">
        <v>1800</v>
      </c>
      <c r="G9" s="1448" t="s">
        <v>3396</v>
      </c>
      <c r="H9" s="3505"/>
      <c r="I9" s="1405" t="s">
        <v>3417</v>
      </c>
      <c r="J9" s="3144" t="s">
        <v>3416</v>
      </c>
    </row>
    <row r="10" spans="2:10" hidden="1">
      <c r="B10">
        <v>2023</v>
      </c>
      <c r="C10" s="1448" t="s">
        <v>3430</v>
      </c>
      <c r="D10" s="3145">
        <v>68</v>
      </c>
      <c r="E10" s="3145">
        <v>5000</v>
      </c>
      <c r="F10" s="3145">
        <f t="shared" si="0"/>
        <v>73.53</v>
      </c>
      <c r="G10" s="1448" t="s">
        <v>3431</v>
      </c>
      <c r="H10" s="3505"/>
      <c r="J10" s="3144" t="s">
        <v>3429</v>
      </c>
    </row>
    <row r="11" spans="2:10">
      <c r="B11">
        <v>2024</v>
      </c>
      <c r="C11" s="3146" t="s">
        <v>3401</v>
      </c>
      <c r="D11" s="3147">
        <v>50</v>
      </c>
      <c r="E11" s="3147">
        <v>1900</v>
      </c>
      <c r="F11" s="3147">
        <f t="shared" si="0"/>
        <v>38</v>
      </c>
      <c r="G11" s="3146" t="s">
        <v>3396</v>
      </c>
      <c r="H11" s="3506" t="s">
        <v>3433</v>
      </c>
      <c r="I11" s="1405" t="s">
        <v>3436</v>
      </c>
      <c r="J11" s="3144" t="s">
        <v>3400</v>
      </c>
    </row>
    <row r="12" spans="2:10">
      <c r="B12">
        <v>2000</v>
      </c>
      <c r="C12" s="3148" t="s">
        <v>3403</v>
      </c>
      <c r="D12" s="3148">
        <v>66.03</v>
      </c>
      <c r="E12" s="3148">
        <v>2650</v>
      </c>
      <c r="F12" s="3148">
        <f t="shared" si="0"/>
        <v>40.130000000000003</v>
      </c>
      <c r="G12" s="3148" t="s">
        <v>3396</v>
      </c>
      <c r="H12" s="3506"/>
      <c r="J12" s="3144" t="s">
        <v>3402</v>
      </c>
    </row>
    <row r="13" spans="2:10">
      <c r="B13">
        <v>2015</v>
      </c>
      <c r="C13" s="3146" t="s">
        <v>3405</v>
      </c>
      <c r="D13" s="3147">
        <v>92</v>
      </c>
      <c r="E13" s="3147">
        <v>2266</v>
      </c>
      <c r="F13" s="3147">
        <f t="shared" si="0"/>
        <v>24.63</v>
      </c>
      <c r="G13" s="3146" t="s">
        <v>3406</v>
      </c>
      <c r="H13" s="3506"/>
      <c r="J13" s="3144" t="s">
        <v>3404</v>
      </c>
    </row>
    <row r="14" spans="2:10">
      <c r="B14">
        <v>2015</v>
      </c>
      <c r="C14" s="3146" t="s">
        <v>3408</v>
      </c>
      <c r="D14" s="3147">
        <v>70</v>
      </c>
      <c r="E14" s="3147">
        <v>1900</v>
      </c>
      <c r="F14" s="3147">
        <f t="shared" si="0"/>
        <v>27.14</v>
      </c>
      <c r="G14" s="3146" t="s">
        <v>3406</v>
      </c>
      <c r="H14" s="3506"/>
      <c r="J14" s="3144" t="s">
        <v>3407</v>
      </c>
    </row>
    <row r="15" spans="2:10">
      <c r="B15">
        <v>2007</v>
      </c>
      <c r="C15" s="3146" t="s">
        <v>3412</v>
      </c>
      <c r="D15" s="3147">
        <v>79.8</v>
      </c>
      <c r="E15" s="3147">
        <v>2399</v>
      </c>
      <c r="F15" s="3147">
        <f t="shared" si="0"/>
        <v>30.06</v>
      </c>
      <c r="G15" s="3146" t="s">
        <v>3406</v>
      </c>
      <c r="H15" s="3506"/>
      <c r="J15" s="3144" t="s">
        <v>3427</v>
      </c>
    </row>
    <row r="16" spans="2:10">
      <c r="B16">
        <v>2007</v>
      </c>
      <c r="C16" s="3146" t="s">
        <v>3412</v>
      </c>
      <c r="D16" s="3147">
        <v>53</v>
      </c>
      <c r="E16" s="3147">
        <v>1900</v>
      </c>
      <c r="F16" s="3147">
        <f t="shared" si="0"/>
        <v>35.85</v>
      </c>
      <c r="G16" s="3146" t="s">
        <v>3396</v>
      </c>
      <c r="H16" s="3506"/>
      <c r="J16" s="3144" t="s">
        <v>3411</v>
      </c>
    </row>
    <row r="17" spans="2:10">
      <c r="B17">
        <v>2023</v>
      </c>
      <c r="C17" s="1448" t="s">
        <v>3418</v>
      </c>
      <c r="D17" s="3145">
        <v>40</v>
      </c>
      <c r="E17" s="3145">
        <v>1800</v>
      </c>
      <c r="F17" s="3145">
        <v>40</v>
      </c>
      <c r="G17" s="1448" t="s">
        <v>3396</v>
      </c>
      <c r="H17" s="1405" t="s">
        <v>3434</v>
      </c>
      <c r="I17" s="1405" t="s">
        <v>3437</v>
      </c>
      <c r="J17" s="3144" t="s">
        <v>3419</v>
      </c>
    </row>
    <row r="18" spans="2:10">
      <c r="C18" s="1448" t="s">
        <v>3420</v>
      </c>
      <c r="D18" s="3145">
        <v>25</v>
      </c>
      <c r="E18" s="3145">
        <v>1500</v>
      </c>
      <c r="F18" s="3145">
        <v>55</v>
      </c>
      <c r="G18" s="1448" t="s">
        <v>3396</v>
      </c>
      <c r="H18" s="3505" t="s">
        <v>3435</v>
      </c>
      <c r="J18" s="3144" t="s">
        <v>3421</v>
      </c>
    </row>
    <row r="19" spans="2:10">
      <c r="C19" s="1448" t="s">
        <v>3422</v>
      </c>
      <c r="D19" s="3145">
        <v>20</v>
      </c>
      <c r="E19" s="3145">
        <v>1400</v>
      </c>
      <c r="F19" s="3145">
        <v>50</v>
      </c>
      <c r="G19" s="1448" t="s">
        <v>3396</v>
      </c>
      <c r="H19" s="3507"/>
      <c r="J19" s="3144" t="s">
        <v>3423</v>
      </c>
    </row>
    <row r="20" spans="2:10">
      <c r="C20" s="1448" t="s">
        <v>3425</v>
      </c>
      <c r="D20" s="3145">
        <v>30</v>
      </c>
      <c r="E20" s="3145">
        <v>1800</v>
      </c>
      <c r="F20" s="3145">
        <f t="shared" si="0"/>
        <v>60</v>
      </c>
      <c r="G20" s="1448" t="s">
        <v>3396</v>
      </c>
      <c r="H20" s="3507"/>
      <c r="J20" s="3144" t="s">
        <v>3424</v>
      </c>
    </row>
    <row r="21" spans="2:10">
      <c r="C21" s="1448" t="s">
        <v>3428</v>
      </c>
      <c r="D21" s="3145">
        <v>28</v>
      </c>
      <c r="E21" s="3145">
        <v>2300</v>
      </c>
      <c r="F21" s="3145">
        <v>55</v>
      </c>
      <c r="G21" s="1448" t="s">
        <v>3396</v>
      </c>
      <c r="H21" s="3507"/>
      <c r="J21" s="3144" t="s">
        <v>3426</v>
      </c>
    </row>
    <row r="22" spans="2:10">
      <c r="F22" s="3145" t="e">
        <f t="shared" si="0"/>
        <v>#DIV/0!</v>
      </c>
    </row>
    <row r="23" spans="2:10">
      <c r="F23" s="3145" t="e">
        <f t="shared" si="0"/>
        <v>#DIV/0!</v>
      </c>
    </row>
    <row r="24" spans="2:10">
      <c r="F24" s="3145" t="e">
        <f t="shared" si="0"/>
        <v>#DIV/0!</v>
      </c>
    </row>
    <row r="25" spans="2:10">
      <c r="F25" s="3145" t="e">
        <f t="shared" si="0"/>
        <v>#DIV/0!</v>
      </c>
    </row>
    <row r="26" spans="2:10">
      <c r="F26" s="3145" t="e">
        <f t="shared" si="0"/>
        <v>#DIV/0!</v>
      </c>
    </row>
    <row r="27" spans="2:10">
      <c r="F27" s="3145" t="e">
        <f t="shared" si="0"/>
        <v>#DIV/0!</v>
      </c>
    </row>
    <row r="28" spans="2:10">
      <c r="F28" s="3145" t="e">
        <f t="shared" si="0"/>
        <v>#DIV/0!</v>
      </c>
    </row>
    <row r="29" spans="2:10">
      <c r="F29" s="3145" t="e">
        <f t="shared" si="0"/>
        <v>#DIV/0!</v>
      </c>
    </row>
    <row r="30" spans="2:10">
      <c r="F30" s="3145" t="e">
        <f t="shared" si="0"/>
        <v>#DIV/0!</v>
      </c>
    </row>
    <row r="31" spans="2:10">
      <c r="F31" s="3145" t="e">
        <f t="shared" si="0"/>
        <v>#DIV/0!</v>
      </c>
    </row>
    <row r="32" spans="2:10">
      <c r="F32" s="3145" t="e">
        <f t="shared" si="0"/>
        <v>#DIV/0!</v>
      </c>
    </row>
  </sheetData>
  <mergeCells count="3">
    <mergeCell ref="H2:H10"/>
    <mergeCell ref="H11:H16"/>
    <mergeCell ref="H18:H21"/>
  </mergeCells>
  <phoneticPr fontId="134" type="noConversion"/>
  <hyperlinks>
    <hyperlink ref="J2" r:id="rId1" display="https://bj.lianjia.com/zufang/BJ1960205924119347200.html" xr:uid="{9061E3CE-5D4B-47DA-99DD-D9D05D26E832}"/>
    <hyperlink ref="J3" r:id="rId2" display="https://bj.lianjia.com/zufang/BJ1964661958502252544.html" xr:uid="{C14F694B-6F41-4340-848E-38BD6F1CC9D6}"/>
    <hyperlink ref="J7" r:id="rId3" display="https://bj.lianjia.com/zufang/BJ1965676706966536192.html" xr:uid="{920DE236-F2F2-4E29-B11E-7226EE2EE78D}"/>
    <hyperlink ref="J8" r:id="rId4" display="https://bj.lianjia.com/zufang/BJ1962494814645649408.html" xr:uid="{47C064EB-410B-4B08-BB91-3BE0C202E450}"/>
    <hyperlink ref="J5" r:id="rId5" display="https://bj.lianjia.com/zufang/BJ1949038287335194624.html" xr:uid="{71D15006-89D3-4D8F-B3E5-98D1CEC33DA8}"/>
    <hyperlink ref="J11" r:id="rId6" display="https://bj.lianjia.com/zufang/BJ1959185459955367936.html" xr:uid="{5BC6CCE9-EBF7-4C4A-AE81-385A41F53E49}"/>
    <hyperlink ref="J12" r:id="rId7" display="https://bj.lianjia.com/zufang/BJ1964675493420597248.html" xr:uid="{27AE7608-A943-4115-85C6-EB2B2C9CCF48}"/>
    <hyperlink ref="J13" r:id="rId8" display="https://bj.zu.anjuke.com/fangyuan/7003236722?isauction=1" xr:uid="{23D0EB0D-FB86-4C80-B8B4-6FCD6D37C06B}"/>
    <hyperlink ref="J14" r:id="rId9" display="https://bj.zu.anjuke.com/gfangyuan/6788637818?isauction=0" xr:uid="{531ABD1E-869B-4EDA-BDD5-75939CFE5B09}"/>
    <hyperlink ref="J6" r:id="rId10" display="https://bj.zu.anjuke.com/fangyuan/6999142759?isauction=1" xr:uid="{B9373434-24A7-4C56-BEFC-5A0E9F651A86}"/>
    <hyperlink ref="J16" r:id="rId11" display="https://bj.zu.anjuke.com/fangyuan/3794451714614287?isauction=2&amp;shangquan_id=6049&amp;legoFeeUrl=https%3A%2F%2Flegoclick.58.com%2Fjump%3Ftarget%3DpZwY0ZnlsztdraOWUvYKuadBnW9vuWDdnzdBn17hsHEvmWnVrHEkPaYOnWT1uyR-rjnQPAnKn1b1PjD1njD1rHnQPWbKTHnLrHEYPHDLnHEvnHEzrj0KnHTYnjTKnHTYnjTKnikQnTDQsjDQPj0_PWTYrEDQP1nQPH0krjmYPjTvTHcKwbnVNDnVENGssXXMMSpcfzLMoufG9cM-BFxCCpWGCUNKnEDQTEDVnEDKnH9dPWbdrjDOnWDOrjmvrjc3rEDvTEDQTHTLnWF6mH0QsyN3m1nVPAEQuiY3uWbOsyEzuHRbrARhmhmLnTDQrjNvrHN3nHb1Pjmdn1E3njbvTHD3PHmOPH9QrHnYn1DLrjNYP1nKTHD_nHTKTEDKsEDKTEDzEYuKPNELEzYLwWKAsHE1nNnVEbm3PiY1nHPAnHm1E1ELrjnKnHTvsWDzna3QnHm8nWTzTHTKnTDKnikQnE7exEDQnjT1P9DQnjTQPWmdTHRBujcYmWcvsH91PAEVPA7-PBY3mW-BsH7hPHcQPAF-P1EkPTDKPTDKTHTKnikQnHELsjmkPjbKnE78IyQ_THKhPW6hm1FBPAnvuhNvrjN&amp;lego_tid=5bd24b26-834d-4ae6-8b9b-1f5214be7404&amp;psid=4419e4dbfbc15cf9eaab80d51d958d77" xr:uid="{878825F9-3E5F-4574-A070-E995522ECFC4}"/>
    <hyperlink ref="J4" r:id="rId12" display="https://bj.zu.anjuke.com/fangyuan/6995862861?isauction=2&amp;legoFeeUrl=https%3A%2F%2Flegoclick.58.com%2Fjump%3Ftarget%3DpZwY0ZnlsztdraOWUvYKuadWrH76mhwBuiYOPW7BsHw6mvDVmW9dnBY3myP6m1TzmHPBPvDKn1czPH0knWDYPWbYPHcKTHnLrj9zrjNvrj0QrHmvrjnKnWEvnjTKnWEvnjTKnikQnTDQTHDLn1DdP1TQrH9QnWNKnE7AEzdEEzdKib_VOs8LOJatl2AnOCr7sXykWSyn88yc-SB6Jrh6VEDQTHDKTiYQTEDQrjNvnjTLPjT3n1cQPWDLrHckTHmKXA-6UL7diyElnHTkPHDQnWnQTHDKnhR6PWPhnjnVnhD3mBYYmHDYsH9kuhnVuymLuWRhujPbPv7BTHD3PHmknj0Ynj91PHNQPW9zPHmKnH9dPWTkP1EkrjnvP10dPHcvPTDKnikQnTDKTEDVTEDKTHFjwbDdwjIjsHIAnDmVPjnQEzdawW9dsHnQnYmQPWPjPj03nkDKnTDkTEDQsjDQTgVqTHDknjnvTHDknjDLnWnKnjTOnHKWmHcVP1m3PiYYmHNYsyDvn1EVnHRBPhFWrHKBP1FBTEDYTEDKnTDQsjDQPj0_nW0LnjTKnE78IyQ_TH9LmHRWmWP6nHTYPvELnAD&amp;lego_tid=00910ca2-7685-4a54-a634-15b6bc90b72b" xr:uid="{9C84958D-EE79-442E-AC2E-9D158A3C9000}"/>
    <hyperlink ref="J9" r:id="rId13" display="https://bj.zu.anjuke.com/fangyuan/3702801585056772?isauction=6&amp;shangquan_id=14583&amp;legoFeeUrl=https%3A%2F%2Flegoclick.58.com%2Fjump%3Ftarget%3DpZwY0ZnlsztdraOWUvYKuadbP1w-uAwbraYzuAu-sHwWn1EVmhuBPiYkrjFbryD1ryE1PHTKnWT1P1nYnjczTED1P1TzrjTQPH9dnjNvP10zTHTKnHTkTHD_nHTKnEDQP1nQPH0OnW0zPj9QTHDKOplFOUA7OplBOev8lpAvsRKjOlXxOCB4OmBgl2AClpAdOJB6Oer2OGa0OeiBTHDKnEDKsHDKTHD3PHmdnWT3nHbLn1m1PWnknj9KP9DKnE7BrHK-mWTvraYLujndsHEknynVrjTduiYdm1nLPAEYPjmdn1EKnH9dPWNznj9QrH9LnjNOn1TzPTDQrjNvPHckrjDOrjnzrjnvnjbvTEDQsjDkTEDKTXye88B8f8BT6XiOBSy8V9DKTEDzEYuKPNELEzYLwWKAsHE1nNnVEbm3PiY1nHPAnHm1E1ELrjnKnHTvsWDzna3QnHm8nWTzTHTKnTDKnikQnE7exEDQnjTdPTDQnjTzn1cLTHNkryn3mHDYsHR6uADVPA7WPadBm1cYsHbzm1whmWEdPHNzPEDKPTDKTHnKnikQnHELsjDYPH91THDKUMR_UTDvuyNvrARbPvn3mWE1PHIW&amp;lego_tid=509c8a14-5ada-4ac4-bc24-92c4fb455525&amp;psid=4302d7bad63a914e39816dbdb2585b8f" xr:uid="{9F55A09C-969E-407A-BAB5-EA85D540F157}"/>
    <hyperlink ref="J17" r:id="rId14" display="https://bj.zu.anjuke.com/fangyuan/3757157323726850?isauction=6&amp;shangquan_id=6051&amp;legoFeeUrl=https%3A%2F%2Flegoclick.58.com%2Fjump%3Ftarget%3DpZwY0ZnlsztdraOWUvYKuaYvuW7hnjcOraYQPynYsHEQuH9VmhRBnad-uyPBPj0vrHn3uhmKnWT1PH0Ln1mzTED1P1NLnHNLn1c1P1cvrjNkTHTKnHTkTHD_nHTKnEDQP1nQPH0On1bYn1bvTHDKOplFOUA7OplBOev8lpAvsRKjOlXxOCB4OmBgl2AClpAdOJB6Oer2OGa0OeiBTHDKnEDKsHDKTHD3PHm3rjc3Pj0QnjDdPjmYrHmKP9DKnED3rjnOPjFBnaYLP1mYsHw6nWnVmHTYmidWm1PBmHDOmyN3nWmKnH9dPW93nW9YP1DdPWTvPjcdP9DQrjNvrj9zrjELnHmYPjEYPW01TEDQsjDkTEDKTXhxV8yPW8hB99DKTEDzEYuKPNELEzYLwWKAsHE1nNnVEbm3PiY1nHPAnHm1E1ELrjnKnHTvsWDzna3QnHm8nWTzTHTKnTDKnikQnE7exEDQnjTdPTDQnjTzn1cLTHnOuH93nH7hsyRbPWcVPjcYPad6mHNvsH01PvnznW0kPjm1uTDKPTDKTHnKnikQnHELsjmkPHDKnE78IyQ_THTvPy7hPHb3rjI6rADYujD&amp;lego_tid=39e8811f-ed62-4244-aa56-737c2270463d&amp;psid=6d7877738d41cf8a942f77f128a1429e" xr:uid="{3FB16377-AAB2-48B5-900D-B0DC5546B187}"/>
    <hyperlink ref="J18" r:id="rId15" display="https://bj.zu.anjuke.com/fangyuan/3803878149286927?isauction=2&amp;shangquan_id=5146&amp;legoFeeUrl=https%3A%2F%2Flegoclick.58.com%2Fjump%3Ftarget%3DpZwY0ZnlsztdraOWUvYKuadhnWI-PjKBPBd6ujn1sHEkuj0VrAwhPBYvPjNzuyRWPWD3PhcKrHbLnHTdnWcQrHcvrjnKTHn3njn3P19QPjbzrjmOnW0KnH0QnjTKnH0QnjTKnikQnTDQTHDLn1DdP1bdnW0LnHNKn97AEzdEEzdKib_VOlXxOCB4sXpEMrXYC8hUV8ykbXXebSpXMrprJrBPbTDQTHDKTiYQTEDQrjNvrHTQnjNOPHTLPWbdPWDOTHmKTHDKm10kPhRWujcVuynYnaYYPhDLsH91nW0Vnvn3mH-6uHbkPyuBTHD3PHmOnjDkPWTvrH93rHTzPjTKnH9dPWbknHTvnjmOrj9OPjn1rEDKTEDKTiYKTEDKnbPAEHRDPYnVPYmkwBYYn17jsNFArjNVn1D1wWDvnYnYP191THDkPB3QnWT8nHDvsWckn9DkTHTKTHD_nHDKXLYKnHTkn1mKnHTknHmvPkDYPjDLPWDYuaY1myP-sHEkmWNVmycvnaYdnH7buHK6PHEOrAcKTHEKTEDkTHD_nHDYPzkdnHEvTHDKUMR_UTDvP1-Wn10zm17hP10YP1mY&amp;lego_tid=4417614d-3ace-40b5-ab60-511de0a5498b&amp;psid=7b0c7cf5a562b8225bc1816ca0ff9181" xr:uid="{CD77027E-03A2-4A04-9868-4748FA01BFB0}"/>
    <hyperlink ref="J19" r:id="rId16" display="https://bj.zu.anjuke.com/fangyuan/3801796144425985?isauction=6&amp;shangquan_id=5146&amp;legoFeeUrl=https%3A%2F%2Flegoclick.58.com%2Fjump%3Ftarget%3DpZwY0ZnlsztdraOWUvYKuadhmyF-PWb1uadBmvEOsHEdnANVrANzmzYYnWE3PH-hPAmvuHTKnWT1PWEQnH91TED1rjTQP1bvnHEYPjcdrH9dTHTKnHTkTHD_nHTKnEDQP1nQPH0OPHcLP1nLTHnKOplFOUA7OplBOev8lpAvsRKjOlXxOCB4OmBgl2AClpAdOUJRlmrCOClClcvEOsvPTHDKnEDKsHDKTHD3PHm3P1n1nHN3PWEYPWD1nHnKP9DKnEDLPAEkPvF-PaY3mymdsHwWnHbVrAcOniYkrjIbmyEvmWD3rHnKnH9dPW9Ln1nQPHbOnjc3PWn1rTDQrjNvrj01n1DdrHmkrHEzPHb1TEDKTEDKsEDKTEDzEYuKPNELEzYLwWKAsHE1nNnVEbm3PiY1nHPAnHm1E1ELrjnKnHTvsWDzna3QnHm8nWTzTHTKnTDKnikQn97exEDQnjTdPTDQnjTzn1nQTH01P1DLuHbYsy7bmvEVPAnkniY3P10vsycYnvEQnW0OuyEkrTDKPTDKTHnKnikQnHELsjNQPjmKnE78IyQ_TyDYuhckrHKWuyPhPWwBPHm&amp;lego_tid=73717e94-adcd-4c01-8776-b43d1279ed08&amp;psid=7b0c7cf5a562b8225bc1816ca0ff9181" xr:uid="{9133BA84-573D-43C7-B927-7784AC6E6E57}"/>
    <hyperlink ref="J20" r:id="rId17" display="https://bj.zu.anjuke.com/fangyuan/3802987525235727?isauction=6&amp;shangquan_id=5146&amp;legoFeeUrl=https%3A%2F%2Flegoclick.58.com%2Fjump%3Ftarget%3DpZwY0ZnlsztdraOWUvYKuadhmyF-PWb1uadBmvEOsHEdnANVrANzmzYYnWE3PH-hPAmvuHTKn1cYPHcLnTDKn19knWb3P1NzPHc1PH0zPkDkTHDknTDQsjDkTHDKnH01nHNLrHNzP101PkDdTXy8BXyQ6Xy8C8Xqo8h6VBdEESXMMSpcfSyc-SB6Jrh6VXyl-XhjJrprJrBPbriqWEDQTHDKTiYQTEDQrjNvrjmLnjb1PjnYnHcznWEzTHmKTHDKujbQP1uBrHNVrADYPzYYrHTdsycdnjmVnjw6mW6hrAD1njD3THD3PHm3PW0krHndnWcQrH9dnWbKnH9dPW9vP1TOn1EOP1T1PW9knTDKTEDKTiYKTEDKnbPAEHRDPYnVPYmkwBYYn17jsNFArjNVn1D1wWDvnYnYP191THDkPB3QnWT8nHDvsWckn9DkTHTKTHD_nHDKXLYKnHTkPHEKnHTknWn1nEDzPWNOnjD1nzY3m1whsHEzPHnVmHPhuid6nWTQnhEkmWKWuWNKTHEKTED1THD_nHDYPzkdnHEvTHDKUMR_UTDQnWcYPhc1rH7buhcdrHbQ&amp;lego_tid=26590133-8c4f-4253-a3fe-a2012d0b0cf5&amp;psid=7b0c7cf5a562b8225bc1816ca0ff9181" xr:uid="{6327BC46-0BC0-40BB-9F6F-3868C3C0F6B0}"/>
    <hyperlink ref="J21" r:id="rId18" display="https://bj.zu.anjuke.com/fangyuan/3801523470065676?isauction=1&amp;shangquan_id=5146&amp;psid=7b0c7cf5a562b8225bc1816ca0ff9181" xr:uid="{5E1ABF86-3679-4F64-8962-FE0F051BD92D}"/>
    <hyperlink ref="J15" r:id="rId19" display="https://bj.zu.anjuke.com/fangyuan/3804127792376838?isauction=1&amp;shangquan_id=6049&amp;psid=e732bc91a3cf326fd825ec18b152ff5d" xr:uid="{6F015845-2E51-45F6-81FC-09F9D4BB38FA}"/>
    <hyperlink ref="J10" r:id="rId20" display="https://bj.lianjia.com/zufang/BJ1939195206637191168.html?nav=0&amp;unique_id=b3fc2d25-c6d4-45a9-ac1e-83eb2ae96ac7zufangrco31c11200433266490901731633917368" xr:uid="{8F76A1C7-79BF-49D6-BDA9-F4E1BA44B20A}"/>
  </hyperlinks>
  <pageMargins left="0.7" right="0.7" top="0.75" bottom="0.75" header="0.3" footer="0.3"/>
  <drawing r:id="rId2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C7F1-F038-482F-A595-EB1DF93F4B7A}">
  <dimension ref="C1:P59"/>
  <sheetViews>
    <sheetView topLeftCell="A13" workbookViewId="0">
      <selection activeCell="H62" sqref="H62"/>
    </sheetView>
  </sheetViews>
  <sheetFormatPr defaultRowHeight="13.5"/>
  <cols>
    <col min="3" max="3" width="23.5" bestFit="1" customWidth="1"/>
    <col min="4" max="4" width="23.5" style="2813" customWidth="1"/>
    <col min="5" max="5" width="25.625" customWidth="1"/>
    <col min="7" max="7" width="20" customWidth="1"/>
    <col min="9" max="9" width="9" style="3145"/>
    <col min="10" max="10" width="36.5" style="3195" customWidth="1"/>
    <col min="11" max="11" width="19.75" style="3145" customWidth="1"/>
  </cols>
  <sheetData>
    <row r="1" spans="3:16" ht="14.25" thickBot="1"/>
    <row r="2" spans="3:16" ht="32.25" thickBot="1">
      <c r="D2" s="3201" t="s">
        <v>3859</v>
      </c>
      <c r="E2" s="3191" t="s">
        <v>3860</v>
      </c>
      <c r="F2" s="3191" t="s">
        <v>3861</v>
      </c>
      <c r="G2" s="3191" t="s">
        <v>3862</v>
      </c>
    </row>
    <row r="3" spans="3:16" ht="79.5" thickBot="1">
      <c r="D3" s="3202" t="s">
        <v>3906</v>
      </c>
      <c r="E3" s="3192" t="s">
        <v>3864</v>
      </c>
      <c r="F3" s="3193">
        <v>19035.5</v>
      </c>
      <c r="G3" s="3192" t="s">
        <v>3863</v>
      </c>
    </row>
    <row r="4" spans="3:16" ht="79.5" thickBot="1">
      <c r="D4" s="3202" t="s">
        <v>3865</v>
      </c>
      <c r="E4" s="3192" t="s">
        <v>3866</v>
      </c>
      <c r="F4" s="3193">
        <v>15959.03</v>
      </c>
      <c r="G4" s="3192" t="s">
        <v>3863</v>
      </c>
    </row>
    <row r="5" spans="3:16" ht="79.5" thickBot="1">
      <c r="D5" s="3202" t="s">
        <v>3867</v>
      </c>
      <c r="E5" s="3192" t="s">
        <v>3868</v>
      </c>
      <c r="F5" s="3193">
        <v>17486.419999999998</v>
      </c>
      <c r="G5" s="3192" t="s">
        <v>3863</v>
      </c>
    </row>
    <row r="6" spans="3:16" ht="79.5" thickBot="1">
      <c r="D6" s="3202" t="s">
        <v>3867</v>
      </c>
      <c r="E6" s="3192" t="s">
        <v>3869</v>
      </c>
      <c r="F6" s="3193">
        <v>14364.74</v>
      </c>
      <c r="G6" s="3192" t="s">
        <v>3863</v>
      </c>
    </row>
    <row r="7" spans="3:16" ht="79.5" thickBot="1">
      <c r="D7" s="3202" t="s">
        <v>3867</v>
      </c>
      <c r="E7" s="3192" t="s">
        <v>3870</v>
      </c>
      <c r="F7" s="3193">
        <v>27964.02</v>
      </c>
      <c r="G7" s="3192" t="s">
        <v>3863</v>
      </c>
    </row>
    <row r="8" spans="3:16" ht="16.5" thickBot="1">
      <c r="D8" s="3508" t="s">
        <v>3611</v>
      </c>
      <c r="E8" s="3509"/>
      <c r="F8" s="3193">
        <f>SUM(F3:F7)</f>
        <v>94809.71</v>
      </c>
      <c r="G8" s="3193"/>
    </row>
    <row r="11" spans="3:16">
      <c r="K11" s="1448" t="s">
        <v>3957</v>
      </c>
      <c r="L11" s="1405" t="s">
        <v>3955</v>
      </c>
      <c r="M11" s="1405" t="s">
        <v>3956</v>
      </c>
      <c r="O11" s="1405" t="s">
        <v>3959</v>
      </c>
    </row>
    <row r="12" spans="3:16">
      <c r="C12" t="s">
        <v>3871</v>
      </c>
      <c r="D12" s="3211" t="s">
        <v>3872</v>
      </c>
      <c r="E12" s="1448" t="s">
        <v>3840</v>
      </c>
      <c r="F12" s="1448" t="s">
        <v>3873</v>
      </c>
      <c r="G12" s="1448" t="s">
        <v>3874</v>
      </c>
      <c r="H12" s="1448" t="s">
        <v>3875</v>
      </c>
      <c r="I12" s="1448" t="s">
        <v>3876</v>
      </c>
      <c r="O12" s="1405" t="s">
        <v>3873</v>
      </c>
      <c r="P12" s="1405" t="s">
        <v>3874</v>
      </c>
    </row>
    <row r="13" spans="3:16">
      <c r="C13" s="3510" t="s">
        <v>3907</v>
      </c>
      <c r="D13" s="3204" t="s">
        <v>3961</v>
      </c>
      <c r="E13" s="3147">
        <f>F13+G13</f>
        <v>3679.23</v>
      </c>
      <c r="F13" s="3147">
        <v>2976.66</v>
      </c>
      <c r="G13" s="3147">
        <v>702.57</v>
      </c>
      <c r="H13" s="3146" t="s">
        <v>3877</v>
      </c>
      <c r="I13" s="3147">
        <v>54</v>
      </c>
      <c r="J13" s="3198" t="s">
        <v>3891</v>
      </c>
      <c r="K13" s="3147">
        <f>F13</f>
        <v>2976.66</v>
      </c>
      <c r="L13" s="3168"/>
      <c r="M13" s="3168"/>
      <c r="O13">
        <v>2976.66</v>
      </c>
      <c r="P13">
        <v>702.57</v>
      </c>
    </row>
    <row r="14" spans="3:16">
      <c r="C14" s="3511"/>
      <c r="D14" s="3204" t="s">
        <v>3878</v>
      </c>
      <c r="E14" s="3147">
        <f t="shared" ref="E14:E22" si="0">F14+G14</f>
        <v>4071.6639999999998</v>
      </c>
      <c r="F14" s="3147">
        <v>3295.904</v>
      </c>
      <c r="G14" s="3147">
        <v>775.76</v>
      </c>
      <c r="H14" s="3146" t="s">
        <v>3877</v>
      </c>
      <c r="I14" s="3147">
        <v>59</v>
      </c>
      <c r="J14" s="3198" t="s">
        <v>3891</v>
      </c>
      <c r="K14" s="3147">
        <f>F14</f>
        <v>3295.904</v>
      </c>
      <c r="L14" s="3168"/>
      <c r="M14" s="3168"/>
      <c r="O14">
        <v>3295.904</v>
      </c>
      <c r="P14">
        <v>775.76</v>
      </c>
    </row>
    <row r="15" spans="3:16">
      <c r="C15" s="3511"/>
      <c r="D15" s="3204" t="s">
        <v>3879</v>
      </c>
      <c r="E15" s="3147">
        <f t="shared" si="0"/>
        <v>4739.33</v>
      </c>
      <c r="F15" s="3147">
        <v>3991.43</v>
      </c>
      <c r="G15" s="3147">
        <v>747.9</v>
      </c>
      <c r="H15" s="3146" t="s">
        <v>3887</v>
      </c>
      <c r="I15" s="3147">
        <v>99</v>
      </c>
      <c r="J15" s="3198" t="s">
        <v>3888</v>
      </c>
      <c r="K15" s="3147">
        <f>F15</f>
        <v>3991.43</v>
      </c>
      <c r="L15" s="3168"/>
      <c r="M15" s="3168"/>
      <c r="O15">
        <v>3991.43</v>
      </c>
      <c r="P15">
        <v>747.9</v>
      </c>
    </row>
    <row r="16" spans="3:16">
      <c r="C16" s="3511"/>
      <c r="D16" s="3204" t="s">
        <v>3880</v>
      </c>
      <c r="E16" s="3147">
        <f t="shared" si="0"/>
        <v>3993.64</v>
      </c>
      <c r="F16" s="3147">
        <v>3501.97</v>
      </c>
      <c r="G16" s="3147">
        <v>491.67</v>
      </c>
      <c r="H16" s="3146" t="s">
        <v>3889</v>
      </c>
      <c r="I16" s="3147">
        <v>59</v>
      </c>
      <c r="J16" s="3198" t="s">
        <v>3890</v>
      </c>
      <c r="K16" s="3147">
        <v>3195.07</v>
      </c>
      <c r="L16" s="3147">
        <v>306.89999999999998</v>
      </c>
      <c r="M16" s="3168"/>
      <c r="O16">
        <v>3501.97</v>
      </c>
      <c r="P16">
        <v>491.67</v>
      </c>
    </row>
    <row r="17" spans="3:16">
      <c r="C17" s="3511"/>
      <c r="D17" s="3204" t="s">
        <v>3881</v>
      </c>
      <c r="E17" s="3147">
        <f t="shared" si="0"/>
        <v>3536.25</v>
      </c>
      <c r="F17" s="3147">
        <v>2842.1</v>
      </c>
      <c r="G17" s="3147">
        <v>694.15</v>
      </c>
      <c r="H17" s="3146" t="s">
        <v>3877</v>
      </c>
      <c r="I17" s="3147">
        <v>52</v>
      </c>
      <c r="J17" s="3198" t="s">
        <v>3892</v>
      </c>
      <c r="K17" s="3147">
        <v>2791.01</v>
      </c>
      <c r="L17" s="3147">
        <v>51.09</v>
      </c>
      <c r="M17" s="3168"/>
      <c r="O17">
        <v>2842.1</v>
      </c>
      <c r="P17">
        <v>694.15</v>
      </c>
    </row>
    <row r="18" spans="3:16" ht="27">
      <c r="C18" s="3511"/>
      <c r="D18" s="3204" t="s">
        <v>3882</v>
      </c>
      <c r="E18" s="3147">
        <f t="shared" si="0"/>
        <v>2822.6239999999998</v>
      </c>
      <c r="F18" s="3147">
        <v>2039.414</v>
      </c>
      <c r="G18" s="3147">
        <v>783.21</v>
      </c>
      <c r="H18" s="3146" t="s">
        <v>3893</v>
      </c>
      <c r="I18" s="3147">
        <v>32</v>
      </c>
      <c r="J18" s="3198" t="s">
        <v>3894</v>
      </c>
      <c r="K18" s="3147">
        <v>1767.364</v>
      </c>
      <c r="L18" s="3147">
        <v>78.150000000000006</v>
      </c>
      <c r="M18" s="3168"/>
      <c r="O18">
        <v>2039.414</v>
      </c>
      <c r="P18">
        <v>783.21</v>
      </c>
    </row>
    <row r="19" spans="3:16">
      <c r="C19" s="3511"/>
      <c r="D19" s="3204" t="s">
        <v>3883</v>
      </c>
      <c r="E19" s="3147">
        <f t="shared" si="0"/>
        <v>6849.7340000000004</v>
      </c>
      <c r="F19" s="3147">
        <v>5756.3339999999998</v>
      </c>
      <c r="G19" s="3147">
        <v>1093.4000000000001</v>
      </c>
      <c r="H19" s="3146" t="s">
        <v>3895</v>
      </c>
      <c r="I19" s="3147">
        <v>104</v>
      </c>
      <c r="J19" s="3198" t="s">
        <v>3891</v>
      </c>
      <c r="K19" s="3147">
        <f>F19</f>
        <v>5756.3339999999998</v>
      </c>
      <c r="L19" s="3168"/>
      <c r="M19" s="3168"/>
      <c r="O19">
        <v>5756.3339999999998</v>
      </c>
      <c r="P19">
        <v>1093.4000000000001</v>
      </c>
    </row>
    <row r="20" spans="3:16">
      <c r="C20" s="3511"/>
      <c r="D20" s="3204" t="s">
        <v>3884</v>
      </c>
      <c r="E20" s="3147">
        <f t="shared" si="0"/>
        <v>5379.0439999999999</v>
      </c>
      <c r="F20" s="3147">
        <v>4331.7640000000001</v>
      </c>
      <c r="G20" s="3147">
        <v>1047.28</v>
      </c>
      <c r="H20" s="3146" t="s">
        <v>3895</v>
      </c>
      <c r="I20" s="3147">
        <v>80</v>
      </c>
      <c r="J20" s="3198" t="s">
        <v>3891</v>
      </c>
      <c r="K20" s="3147">
        <f t="shared" ref="K20:K25" si="1">F20</f>
        <v>4331.7640000000001</v>
      </c>
      <c r="L20" s="3168"/>
      <c r="M20" s="3197"/>
      <c r="O20">
        <v>4331.7640000000001</v>
      </c>
      <c r="P20">
        <v>1047.28</v>
      </c>
    </row>
    <row r="21" spans="3:16">
      <c r="C21" s="3511"/>
      <c r="D21" s="3204" t="s">
        <v>3885</v>
      </c>
      <c r="E21" s="3147">
        <f t="shared" si="0"/>
        <v>5339.6039999999994</v>
      </c>
      <c r="F21" s="3147">
        <v>4394.2939999999999</v>
      </c>
      <c r="G21" s="3147">
        <v>945.31</v>
      </c>
      <c r="H21" s="3146" t="s">
        <v>3895</v>
      </c>
      <c r="I21" s="3147">
        <v>80</v>
      </c>
      <c r="J21" s="3198" t="s">
        <v>3891</v>
      </c>
      <c r="K21" s="3147">
        <f t="shared" si="1"/>
        <v>4394.2939999999999</v>
      </c>
      <c r="L21" s="3168"/>
      <c r="M21" s="3168"/>
      <c r="O21">
        <v>4394.2939999999999</v>
      </c>
      <c r="P21">
        <v>945.31</v>
      </c>
    </row>
    <row r="22" spans="3:16">
      <c r="C22" s="3511"/>
      <c r="D22" s="3204" t="s">
        <v>3886</v>
      </c>
      <c r="E22" s="3147">
        <f t="shared" si="0"/>
        <v>7673.4639999999999</v>
      </c>
      <c r="F22" s="3147">
        <v>6520.6239999999998</v>
      </c>
      <c r="G22" s="3147">
        <v>1152.8399999999999</v>
      </c>
      <c r="H22" s="3146" t="s">
        <v>3895</v>
      </c>
      <c r="I22" s="3147">
        <v>80</v>
      </c>
      <c r="J22" s="3198" t="s">
        <v>3891</v>
      </c>
      <c r="K22" s="3147">
        <f t="shared" si="1"/>
        <v>6520.6239999999998</v>
      </c>
      <c r="L22" s="3168"/>
      <c r="M22" s="3168"/>
      <c r="O22">
        <v>6520.6239999999998</v>
      </c>
      <c r="P22">
        <v>1152.8399999999999</v>
      </c>
    </row>
    <row r="23" spans="3:16">
      <c r="C23" s="3511"/>
      <c r="D23" s="3204" t="s">
        <v>3896</v>
      </c>
      <c r="E23" s="3147">
        <f t="shared" ref="E23:E31" si="2">F23+G23</f>
        <v>1590.6899999999998</v>
      </c>
      <c r="F23" s="3147">
        <v>1308.3499999999999</v>
      </c>
      <c r="G23" s="3147">
        <v>282.33999999999997</v>
      </c>
      <c r="H23" s="3146" t="s">
        <v>3877</v>
      </c>
      <c r="I23" s="3147">
        <v>24</v>
      </c>
      <c r="J23" s="3198" t="s">
        <v>3891</v>
      </c>
      <c r="K23" s="3147">
        <f t="shared" si="1"/>
        <v>1308.3499999999999</v>
      </c>
      <c r="L23" s="3168"/>
      <c r="M23" s="3168"/>
      <c r="O23">
        <v>1308.3499999999999</v>
      </c>
      <c r="P23">
        <v>282.33999999999997</v>
      </c>
    </row>
    <row r="24" spans="3:16">
      <c r="C24" s="3511"/>
      <c r="D24" s="3204" t="s">
        <v>3897</v>
      </c>
      <c r="E24" s="3147">
        <f t="shared" si="2"/>
        <v>8732.2639999999992</v>
      </c>
      <c r="F24" s="3147">
        <v>7393.6239999999998</v>
      </c>
      <c r="G24" s="3147">
        <v>1338.64</v>
      </c>
      <c r="H24" s="3146" t="s">
        <v>3900</v>
      </c>
      <c r="I24" s="3147">
        <v>123</v>
      </c>
      <c r="J24" s="3198" t="s">
        <v>3891</v>
      </c>
      <c r="K24" s="3147">
        <f t="shared" si="1"/>
        <v>7393.6239999999998</v>
      </c>
      <c r="L24" s="3168"/>
      <c r="M24" s="3168"/>
      <c r="O24">
        <v>7393.6239999999998</v>
      </c>
      <c r="P24">
        <v>1338.64</v>
      </c>
    </row>
    <row r="25" spans="3:16">
      <c r="C25" s="3511"/>
      <c r="D25" s="3204" t="s">
        <v>3898</v>
      </c>
      <c r="E25" s="3147">
        <f t="shared" si="2"/>
        <v>4994.3240000000005</v>
      </c>
      <c r="F25" s="3147">
        <v>4150.3040000000001</v>
      </c>
      <c r="G25" s="3147">
        <v>844.02</v>
      </c>
      <c r="H25" s="3146" t="s">
        <v>3900</v>
      </c>
      <c r="I25" s="3147">
        <v>75</v>
      </c>
      <c r="J25" s="3198" t="s">
        <v>3891</v>
      </c>
      <c r="K25" s="3147">
        <f t="shared" si="1"/>
        <v>4150.3040000000001</v>
      </c>
      <c r="L25" s="3168"/>
      <c r="M25" s="3168"/>
      <c r="O25">
        <v>4150.3040000000001</v>
      </c>
      <c r="P25">
        <v>844.02</v>
      </c>
    </row>
    <row r="26" spans="3:16">
      <c r="C26" s="3511"/>
      <c r="D26" s="3204" t="s">
        <v>3899</v>
      </c>
      <c r="E26" s="3147">
        <f t="shared" si="2"/>
        <v>6414.3440000000001</v>
      </c>
      <c r="F26" s="3147">
        <v>5383.1840000000002</v>
      </c>
      <c r="G26" s="3147">
        <v>1031.1600000000001</v>
      </c>
      <c r="H26" s="3146" t="s">
        <v>3900</v>
      </c>
      <c r="I26" s="3147">
        <v>98</v>
      </c>
      <c r="J26" s="3199"/>
      <c r="K26" s="3147"/>
      <c r="L26" s="3168"/>
      <c r="M26" s="3168"/>
      <c r="O26">
        <v>5383.1840000000002</v>
      </c>
      <c r="P26">
        <v>1031.1600000000001</v>
      </c>
    </row>
    <row r="27" spans="3:16">
      <c r="C27" s="3511"/>
      <c r="D27" s="3204" t="s">
        <v>3908</v>
      </c>
      <c r="E27" s="3147">
        <f t="shared" si="2"/>
        <v>4867.4139999999998</v>
      </c>
      <c r="F27" s="3147">
        <v>4088.614</v>
      </c>
      <c r="G27" s="3147">
        <v>778.8</v>
      </c>
      <c r="H27" s="3146" t="s">
        <v>3900</v>
      </c>
      <c r="I27" s="3147">
        <v>75</v>
      </c>
      <c r="J27" s="3199"/>
      <c r="K27" s="3147"/>
      <c r="L27" s="3168"/>
      <c r="M27" s="3168"/>
      <c r="O27">
        <v>4088.614</v>
      </c>
      <c r="P27">
        <v>778.8</v>
      </c>
    </row>
    <row r="28" spans="3:16">
      <c r="C28" s="3511"/>
      <c r="D28" s="3205" t="s">
        <v>3902</v>
      </c>
      <c r="E28" s="3147">
        <f t="shared" si="2"/>
        <v>15817.009999999998</v>
      </c>
      <c r="F28" s="3147">
        <v>53.71</v>
      </c>
      <c r="G28" s="3147">
        <v>15763.3</v>
      </c>
      <c r="H28" s="3197" t="s">
        <v>3941</v>
      </c>
      <c r="I28" s="3147"/>
      <c r="J28" s="3198" t="s">
        <v>3903</v>
      </c>
      <c r="K28" s="3147"/>
      <c r="L28" s="3168"/>
      <c r="M28" s="3168"/>
      <c r="O28">
        <v>53.71</v>
      </c>
      <c r="P28">
        <v>15763.3</v>
      </c>
    </row>
    <row r="29" spans="3:16">
      <c r="C29" s="3511"/>
      <c r="D29" s="3205" t="s">
        <v>3904</v>
      </c>
      <c r="E29" s="3147">
        <f t="shared" si="2"/>
        <v>13408.45</v>
      </c>
      <c r="F29" s="3147">
        <v>0</v>
      </c>
      <c r="G29" s="3147">
        <v>13408.45</v>
      </c>
      <c r="H29" s="3168">
        <v>-2</v>
      </c>
      <c r="I29" s="3147"/>
      <c r="J29" s="3198" t="s">
        <v>3905</v>
      </c>
      <c r="K29" s="3147"/>
      <c r="L29" s="3168"/>
      <c r="M29" s="3168"/>
      <c r="O29">
        <v>0</v>
      </c>
      <c r="P29">
        <v>13408.45</v>
      </c>
    </row>
    <row r="30" spans="3:16">
      <c r="D30" s="3211" t="s">
        <v>3901</v>
      </c>
    </row>
    <row r="31" spans="3:16">
      <c r="C31" s="3512" t="s">
        <v>3922</v>
      </c>
      <c r="D31" s="3206" t="s">
        <v>3909</v>
      </c>
      <c r="E31" s="3145">
        <f t="shared" si="2"/>
        <v>8426.42</v>
      </c>
      <c r="F31" s="3145">
        <v>7403.13</v>
      </c>
      <c r="G31" s="3145">
        <v>1023.29</v>
      </c>
      <c r="H31" s="1448" t="s">
        <v>3900</v>
      </c>
      <c r="I31" s="3145">
        <v>64</v>
      </c>
      <c r="J31" s="3194" t="s">
        <v>3891</v>
      </c>
      <c r="K31" s="3145">
        <f>F31</f>
        <v>7403.13</v>
      </c>
      <c r="O31" s="3200">
        <v>7403.13</v>
      </c>
      <c r="P31" s="3200">
        <v>1023.29</v>
      </c>
    </row>
    <row r="32" spans="3:16">
      <c r="C32" s="3513"/>
      <c r="D32" s="3206" t="s">
        <v>3910</v>
      </c>
      <c r="E32" s="3145">
        <f t="shared" ref="E32:E37" si="3">F32+G32</f>
        <v>7039.98</v>
      </c>
      <c r="F32" s="3145">
        <v>5983.9</v>
      </c>
      <c r="G32" s="3145">
        <v>1056.08</v>
      </c>
      <c r="H32" s="1405" t="s">
        <v>3895</v>
      </c>
      <c r="I32" s="3145">
        <v>64</v>
      </c>
      <c r="J32" s="3194" t="s">
        <v>3891</v>
      </c>
      <c r="K32" s="3145">
        <f t="shared" ref="K32:K33" si="4">F32</f>
        <v>5983.9</v>
      </c>
      <c r="O32" s="3200">
        <v>5983.9</v>
      </c>
      <c r="P32" s="3200">
        <v>1056.08</v>
      </c>
    </row>
    <row r="33" spans="3:16">
      <c r="C33" s="3513"/>
      <c r="D33" s="3206" t="s">
        <v>3911</v>
      </c>
      <c r="E33" s="3145">
        <f t="shared" si="3"/>
        <v>7074.09</v>
      </c>
      <c r="F33" s="3145">
        <v>5983.89</v>
      </c>
      <c r="G33" s="3145">
        <v>1090.2</v>
      </c>
      <c r="H33" s="1405" t="s">
        <v>3895</v>
      </c>
      <c r="I33" s="3145">
        <v>64</v>
      </c>
      <c r="J33" s="3194" t="s">
        <v>3891</v>
      </c>
      <c r="K33" s="3145">
        <f t="shared" si="4"/>
        <v>5983.89</v>
      </c>
      <c r="O33" s="3200">
        <v>5983.89</v>
      </c>
      <c r="P33" s="3200">
        <v>1090.2</v>
      </c>
    </row>
    <row r="34" spans="3:16" ht="40.5">
      <c r="C34" s="3513"/>
      <c r="D34" s="3208" t="s">
        <v>3918</v>
      </c>
      <c r="E34" s="3149">
        <f t="shared" si="3"/>
        <v>14402.94</v>
      </c>
      <c r="F34" s="3149">
        <v>11856.41</v>
      </c>
      <c r="G34" s="3149">
        <v>2546.5300000000002</v>
      </c>
      <c r="H34" s="3209" t="s">
        <v>3919</v>
      </c>
      <c r="I34" s="3149"/>
      <c r="J34" s="3210" t="s">
        <v>3962</v>
      </c>
      <c r="K34" s="3149"/>
      <c r="L34">
        <v>2137.5500000000002</v>
      </c>
      <c r="M34">
        <v>2546.5300000000002</v>
      </c>
      <c r="O34" s="3200">
        <v>11856.41</v>
      </c>
      <c r="P34" s="3200">
        <v>2546.5300000000002</v>
      </c>
    </row>
    <row r="35" spans="3:16">
      <c r="C35" s="3513"/>
      <c r="D35" s="3203" t="s">
        <v>3920</v>
      </c>
      <c r="E35" s="3145">
        <f t="shared" si="3"/>
        <v>14653.55</v>
      </c>
      <c r="F35" s="3145">
        <v>0</v>
      </c>
      <c r="G35" s="3145">
        <v>14653.55</v>
      </c>
      <c r="H35">
        <v>-2</v>
      </c>
      <c r="J35" s="3194" t="s">
        <v>3921</v>
      </c>
      <c r="O35" s="3200">
        <v>0</v>
      </c>
      <c r="P35" s="3200">
        <v>14653.55</v>
      </c>
    </row>
    <row r="36" spans="3:16">
      <c r="D36" s="3211" t="s">
        <v>3923</v>
      </c>
      <c r="O36" s="3200"/>
      <c r="P36" s="3200"/>
    </row>
    <row r="37" spans="3:16" ht="13.5" customHeight="1">
      <c r="C37" s="3510" t="s">
        <v>3943</v>
      </c>
      <c r="D37" s="3207" t="s">
        <v>3924</v>
      </c>
      <c r="E37" s="3147">
        <f t="shared" si="3"/>
        <v>4187.09</v>
      </c>
      <c r="F37" s="3147">
        <v>3511.01</v>
      </c>
      <c r="G37" s="3147">
        <v>676.08</v>
      </c>
      <c r="H37" s="3197" t="s">
        <v>3932</v>
      </c>
      <c r="I37" s="3147">
        <v>56</v>
      </c>
      <c r="J37" s="3198" t="s">
        <v>3891</v>
      </c>
      <c r="K37" s="3147">
        <f>F37</f>
        <v>3511.01</v>
      </c>
      <c r="L37" s="3168"/>
      <c r="M37" s="3168"/>
      <c r="O37" s="3200">
        <v>3511.01</v>
      </c>
      <c r="P37" s="3200">
        <v>676.08</v>
      </c>
    </row>
    <row r="38" spans="3:16" ht="27">
      <c r="C38" s="3510"/>
      <c r="D38" s="3207" t="s">
        <v>3914</v>
      </c>
      <c r="E38" s="3147">
        <f t="shared" ref="E38:E49" si="5">F38+G38</f>
        <v>6328.68</v>
      </c>
      <c r="F38" s="3147">
        <v>5327.77</v>
      </c>
      <c r="G38" s="3147">
        <v>1000.91</v>
      </c>
      <c r="H38" s="3197" t="s">
        <v>3900</v>
      </c>
      <c r="I38" s="3147">
        <v>84</v>
      </c>
      <c r="J38" s="3198" t="s">
        <v>3933</v>
      </c>
      <c r="K38" s="3147">
        <v>4852.53</v>
      </c>
      <c r="L38" s="3168"/>
      <c r="M38" s="3168"/>
      <c r="O38" s="3200">
        <v>5327.77</v>
      </c>
      <c r="P38" s="3200">
        <v>1000.91</v>
      </c>
    </row>
    <row r="39" spans="3:16">
      <c r="C39" s="3510"/>
      <c r="D39" s="3207" t="s">
        <v>3915</v>
      </c>
      <c r="E39" s="3147">
        <f t="shared" si="5"/>
        <v>3775.56</v>
      </c>
      <c r="F39" s="3147">
        <v>3340.7</v>
      </c>
      <c r="G39" s="3147">
        <v>434.86</v>
      </c>
      <c r="H39" s="3197" t="s">
        <v>3889</v>
      </c>
      <c r="I39" s="3147">
        <v>64</v>
      </c>
      <c r="J39" s="3198" t="s">
        <v>3891</v>
      </c>
      <c r="K39" s="3147">
        <f>F39</f>
        <v>3340.7</v>
      </c>
      <c r="L39" s="3168"/>
      <c r="M39" s="3168"/>
      <c r="O39" s="3200">
        <v>3340.7</v>
      </c>
      <c r="P39" s="3200">
        <v>434.86</v>
      </c>
    </row>
    <row r="40" spans="3:16">
      <c r="C40" s="3510"/>
      <c r="D40" s="3207" t="s">
        <v>3916</v>
      </c>
      <c r="E40" s="3147">
        <f t="shared" si="5"/>
        <v>4590.63</v>
      </c>
      <c r="F40" s="3147">
        <v>3969.81</v>
      </c>
      <c r="G40" s="3147">
        <v>620.82000000000005</v>
      </c>
      <c r="H40" s="3197" t="s">
        <v>3900</v>
      </c>
      <c r="I40" s="3147">
        <v>72</v>
      </c>
      <c r="J40" s="3198" t="s">
        <v>3891</v>
      </c>
      <c r="K40" s="3147">
        <f t="shared" ref="K40:K43" si="6">F40</f>
        <v>3969.81</v>
      </c>
      <c r="L40" s="3168"/>
      <c r="M40" s="3168"/>
      <c r="O40" s="3200">
        <v>3969.81</v>
      </c>
      <c r="P40" s="3200">
        <v>620.82000000000005</v>
      </c>
    </row>
    <row r="41" spans="3:16">
      <c r="C41" s="3510"/>
      <c r="D41" s="3207" t="s">
        <v>3917</v>
      </c>
      <c r="E41" s="3147">
        <f t="shared" si="5"/>
        <v>7383.05</v>
      </c>
      <c r="F41" s="3147">
        <v>5951.84</v>
      </c>
      <c r="G41" s="3147">
        <v>1431.21</v>
      </c>
      <c r="H41" s="3197" t="s">
        <v>3934</v>
      </c>
      <c r="I41" s="3147">
        <v>64</v>
      </c>
      <c r="J41" s="3198" t="s">
        <v>3891</v>
      </c>
      <c r="K41" s="3147">
        <f t="shared" si="6"/>
        <v>5951.84</v>
      </c>
      <c r="L41" s="3168"/>
      <c r="M41" s="3168"/>
      <c r="O41" s="3200">
        <v>5951.84</v>
      </c>
      <c r="P41" s="3200">
        <v>1431.21</v>
      </c>
    </row>
    <row r="42" spans="3:16">
      <c r="C42" s="3510"/>
      <c r="D42" s="3207" t="s">
        <v>3925</v>
      </c>
      <c r="E42" s="3147">
        <f t="shared" si="5"/>
        <v>4266.92</v>
      </c>
      <c r="F42" s="3147">
        <v>3754.88</v>
      </c>
      <c r="G42" s="3147">
        <v>512.04</v>
      </c>
      <c r="H42" s="3197" t="s">
        <v>3935</v>
      </c>
      <c r="I42" s="3147">
        <v>72</v>
      </c>
      <c r="J42" s="3198" t="s">
        <v>3891</v>
      </c>
      <c r="K42" s="3147">
        <f t="shared" si="6"/>
        <v>3754.88</v>
      </c>
      <c r="L42" s="3168"/>
      <c r="M42" s="3168"/>
      <c r="O42" s="3200">
        <v>3754.88</v>
      </c>
      <c r="P42" s="3200">
        <v>512.04</v>
      </c>
    </row>
    <row r="43" spans="3:16">
      <c r="C43" s="3510"/>
      <c r="D43" s="3207" t="s">
        <v>3926</v>
      </c>
      <c r="E43" s="3147">
        <f t="shared" si="5"/>
        <v>6750.22</v>
      </c>
      <c r="F43" s="3147">
        <v>5765.59</v>
      </c>
      <c r="G43" s="3147">
        <v>984.63</v>
      </c>
      <c r="H43" s="3197" t="s">
        <v>3934</v>
      </c>
      <c r="I43" s="3147">
        <v>104</v>
      </c>
      <c r="J43" s="3198" t="s">
        <v>3891</v>
      </c>
      <c r="K43" s="3147">
        <f t="shared" si="6"/>
        <v>5765.59</v>
      </c>
      <c r="L43" s="3168"/>
      <c r="M43" s="3168"/>
      <c r="O43" s="3200">
        <v>5765.59</v>
      </c>
      <c r="P43" s="3200">
        <v>984.63</v>
      </c>
    </row>
    <row r="44" spans="3:16" ht="27">
      <c r="C44" s="3510"/>
      <c r="D44" s="3207" t="s">
        <v>3927</v>
      </c>
      <c r="E44" s="3147">
        <f t="shared" si="5"/>
        <v>6509.08</v>
      </c>
      <c r="F44" s="3147">
        <v>5618.8</v>
      </c>
      <c r="G44" s="3147">
        <v>890.28</v>
      </c>
      <c r="H44" s="3197" t="s">
        <v>3936</v>
      </c>
      <c r="I44" s="3147">
        <v>76</v>
      </c>
      <c r="J44" s="3198" t="s">
        <v>3937</v>
      </c>
      <c r="K44" s="3147">
        <v>4374.4399999999996</v>
      </c>
      <c r="L44" s="3168"/>
      <c r="M44" s="3168"/>
      <c r="O44" s="3200">
        <v>4728.5200000000004</v>
      </c>
      <c r="P44" s="3200">
        <v>890.28</v>
      </c>
    </row>
    <row r="45" spans="3:16">
      <c r="C45" s="3510"/>
      <c r="D45" s="3207" t="s">
        <v>3928</v>
      </c>
      <c r="E45" s="3147">
        <f t="shared" si="5"/>
        <v>5220.4000000000005</v>
      </c>
      <c r="F45" s="3147">
        <v>4358.93</v>
      </c>
      <c r="G45" s="3147">
        <v>861.47</v>
      </c>
      <c r="H45" s="3197" t="s">
        <v>3938</v>
      </c>
      <c r="I45" s="3147">
        <v>78</v>
      </c>
      <c r="J45" s="3198" t="s">
        <v>3891</v>
      </c>
      <c r="K45" s="3147">
        <f>F45</f>
        <v>4358.93</v>
      </c>
      <c r="L45" s="3168"/>
      <c r="M45" s="3168"/>
      <c r="O45" s="3200">
        <v>4358.93</v>
      </c>
      <c r="P45" s="3200">
        <v>861.47</v>
      </c>
    </row>
    <row r="46" spans="3:16">
      <c r="C46" s="3510"/>
      <c r="D46" s="3207" t="s">
        <v>3929</v>
      </c>
      <c r="E46" s="3147">
        <f t="shared" si="5"/>
        <v>3113.74</v>
      </c>
      <c r="F46" s="3147">
        <v>2613.66</v>
      </c>
      <c r="G46" s="3147">
        <v>500.08</v>
      </c>
      <c r="H46" s="3197" t="s">
        <v>3938</v>
      </c>
      <c r="I46" s="3147">
        <v>48</v>
      </c>
      <c r="J46" s="3198" t="s">
        <v>3939</v>
      </c>
      <c r="K46" s="3147">
        <v>2533.2600000000002</v>
      </c>
      <c r="L46" s="3168"/>
      <c r="M46" s="3168"/>
      <c r="O46" s="3200">
        <v>2613.66</v>
      </c>
      <c r="P46" s="3200">
        <v>500.08</v>
      </c>
    </row>
    <row r="47" spans="3:16">
      <c r="C47" s="3510"/>
      <c r="D47" s="3207" t="s">
        <v>3930</v>
      </c>
      <c r="E47" s="3147">
        <f t="shared" si="5"/>
        <v>3257.34</v>
      </c>
      <c r="F47" s="3147">
        <v>2712.82</v>
      </c>
      <c r="G47" s="3147">
        <v>544.52</v>
      </c>
      <c r="H47" s="3197" t="s">
        <v>3938</v>
      </c>
      <c r="I47" s="3147">
        <v>48</v>
      </c>
      <c r="J47" s="3198" t="s">
        <v>3891</v>
      </c>
      <c r="K47" s="3147">
        <f>F47</f>
        <v>2712.82</v>
      </c>
      <c r="L47" s="3168"/>
      <c r="M47" s="3168"/>
      <c r="O47" s="3200">
        <v>2712.82</v>
      </c>
      <c r="P47" s="3200">
        <v>544.52</v>
      </c>
    </row>
    <row r="48" spans="3:16">
      <c r="C48" s="3510"/>
      <c r="D48" s="3207" t="s">
        <v>3931</v>
      </c>
      <c r="E48" s="3147">
        <f t="shared" si="5"/>
        <v>3639.05</v>
      </c>
      <c r="F48" s="3147">
        <v>3024.19</v>
      </c>
      <c r="G48" s="3147">
        <v>614.86</v>
      </c>
      <c r="H48" s="3197" t="s">
        <v>3938</v>
      </c>
      <c r="I48" s="3147">
        <v>48</v>
      </c>
      <c r="J48" s="3198" t="s">
        <v>3891</v>
      </c>
      <c r="K48" s="3147">
        <f>F48</f>
        <v>3024.19</v>
      </c>
      <c r="L48" s="3168"/>
      <c r="M48" s="3168"/>
      <c r="O48" s="3200">
        <v>3024.19</v>
      </c>
      <c r="P48" s="3200">
        <v>614.86</v>
      </c>
    </row>
    <row r="49" spans="3:16">
      <c r="C49" s="3510"/>
      <c r="D49" s="3205" t="s">
        <v>3940</v>
      </c>
      <c r="E49" s="3147">
        <f t="shared" si="5"/>
        <v>22315.88</v>
      </c>
      <c r="F49" s="3147">
        <v>136.65</v>
      </c>
      <c r="G49" s="3147">
        <v>22179.23</v>
      </c>
      <c r="H49" s="3197" t="s">
        <v>3941</v>
      </c>
      <c r="I49" s="3147"/>
      <c r="J49" s="3198" t="s">
        <v>3942</v>
      </c>
      <c r="K49" s="3147"/>
      <c r="L49" s="3168"/>
      <c r="M49" s="3168"/>
      <c r="O49" s="3200">
        <v>136.65</v>
      </c>
      <c r="P49" s="3200">
        <v>22179.23</v>
      </c>
    </row>
    <row r="50" spans="3:16">
      <c r="D50" s="3211" t="s">
        <v>3944</v>
      </c>
      <c r="O50" s="3200"/>
      <c r="P50" s="3200"/>
    </row>
    <row r="51" spans="3:16">
      <c r="C51" s="3512" t="s">
        <v>3960</v>
      </c>
      <c r="D51" s="3206" t="s">
        <v>3945</v>
      </c>
      <c r="E51" s="3145">
        <f t="shared" ref="E51:E53" si="7">F51+G51</f>
        <v>4181.96</v>
      </c>
      <c r="F51" s="3145">
        <v>3613.24</v>
      </c>
      <c r="G51" s="3145">
        <v>568.72</v>
      </c>
      <c r="H51" s="1405" t="s">
        <v>3895</v>
      </c>
      <c r="I51" s="3145">
        <v>64</v>
      </c>
      <c r="J51" s="3194" t="s">
        <v>3891</v>
      </c>
      <c r="K51" s="3145">
        <f>F51</f>
        <v>3613.24</v>
      </c>
      <c r="O51" s="3200">
        <v>3613.24</v>
      </c>
      <c r="P51" s="3200">
        <v>568.72</v>
      </c>
    </row>
    <row r="52" spans="3:16">
      <c r="C52" s="3513"/>
      <c r="D52" s="3206" t="s">
        <v>3946</v>
      </c>
      <c r="E52" s="3145">
        <f t="shared" si="7"/>
        <v>4174.8999999999996</v>
      </c>
      <c r="F52" s="3145">
        <v>3613.24</v>
      </c>
      <c r="G52" s="3145">
        <v>561.66</v>
      </c>
      <c r="H52" s="1405" t="s">
        <v>3900</v>
      </c>
      <c r="I52" s="3145">
        <v>64</v>
      </c>
      <c r="J52" s="3194" t="s">
        <v>3891</v>
      </c>
      <c r="K52" s="3145">
        <f>F52</f>
        <v>3613.24</v>
      </c>
      <c r="O52" s="3200">
        <v>3613.24</v>
      </c>
      <c r="P52" s="3200">
        <v>561.66</v>
      </c>
    </row>
    <row r="53" spans="3:16" ht="27">
      <c r="C53" s="3513"/>
      <c r="D53" s="3206" t="s">
        <v>3947</v>
      </c>
      <c r="E53" s="3145">
        <f t="shared" si="7"/>
        <v>5093.7999999999993</v>
      </c>
      <c r="F53" s="3145">
        <v>4357.8599999999997</v>
      </c>
      <c r="G53" s="3145">
        <v>735.94</v>
      </c>
      <c r="H53" s="1405" t="s">
        <v>3948</v>
      </c>
      <c r="I53" s="3145">
        <v>100</v>
      </c>
      <c r="J53" s="3194" t="s">
        <v>3958</v>
      </c>
      <c r="K53" s="3145">
        <v>3828.12</v>
      </c>
      <c r="L53" s="1405"/>
      <c r="O53" s="3200">
        <v>4357.8599999999997</v>
      </c>
      <c r="P53" s="3200">
        <v>735.94</v>
      </c>
    </row>
    <row r="54" spans="3:16">
      <c r="C54" s="3513"/>
      <c r="D54" s="3206" t="s">
        <v>3949</v>
      </c>
      <c r="E54" s="3145">
        <f t="shared" ref="E54:E58" si="8">F54+G54</f>
        <v>6334.8899999999994</v>
      </c>
      <c r="F54" s="3145">
        <v>5423.7</v>
      </c>
      <c r="G54" s="3145">
        <v>911.19</v>
      </c>
      <c r="H54" s="1405" t="s">
        <v>3900</v>
      </c>
      <c r="I54" s="3145">
        <v>96</v>
      </c>
      <c r="J54" s="3194" t="s">
        <v>3891</v>
      </c>
      <c r="K54" s="3145">
        <f>F54</f>
        <v>5423.7</v>
      </c>
      <c r="O54" s="3200">
        <v>5423.7</v>
      </c>
      <c r="P54" s="3200">
        <v>911.19</v>
      </c>
    </row>
    <row r="55" spans="3:16">
      <c r="C55" s="3513"/>
      <c r="D55" s="3206" t="s">
        <v>3912</v>
      </c>
      <c r="E55" s="3145">
        <f t="shared" si="8"/>
        <v>4668.93</v>
      </c>
      <c r="F55" s="3145">
        <v>4001.77</v>
      </c>
      <c r="G55" s="3145">
        <v>667.16</v>
      </c>
      <c r="H55" s="1405" t="s">
        <v>3900</v>
      </c>
      <c r="I55" s="3145">
        <v>72</v>
      </c>
      <c r="J55" s="3194" t="s">
        <v>3891</v>
      </c>
      <c r="K55" s="3145">
        <f t="shared" ref="K55:K56" si="9">F55</f>
        <v>4001.77</v>
      </c>
      <c r="O55" s="3200">
        <v>4001.77</v>
      </c>
      <c r="P55" s="3200">
        <v>667.16</v>
      </c>
    </row>
    <row r="56" spans="3:16">
      <c r="C56" s="3513"/>
      <c r="D56" s="3206" t="s">
        <v>3913</v>
      </c>
      <c r="E56" s="3145">
        <f t="shared" si="8"/>
        <v>3843.43</v>
      </c>
      <c r="F56" s="3145">
        <v>3360.56</v>
      </c>
      <c r="G56" s="3145">
        <v>482.87</v>
      </c>
      <c r="H56" s="1405" t="s">
        <v>3900</v>
      </c>
      <c r="I56" s="3145">
        <v>64</v>
      </c>
      <c r="J56" s="3194" t="s">
        <v>3891</v>
      </c>
      <c r="K56" s="3145">
        <f t="shared" si="9"/>
        <v>3360.56</v>
      </c>
      <c r="O56" s="3200">
        <v>3360.56</v>
      </c>
      <c r="P56" s="3200">
        <v>482.87</v>
      </c>
    </row>
    <row r="57" spans="3:16" ht="40.5">
      <c r="C57" s="3513"/>
      <c r="D57" s="3208" t="s">
        <v>3950</v>
      </c>
      <c r="E57" s="3149">
        <f t="shared" si="8"/>
        <v>1548.26</v>
      </c>
      <c r="F57" s="3149">
        <v>1456.86</v>
      </c>
      <c r="G57" s="3149">
        <v>91.4</v>
      </c>
      <c r="H57" s="3209" t="s">
        <v>3951</v>
      </c>
      <c r="I57" s="3149"/>
      <c r="J57" s="3210" t="s">
        <v>3952</v>
      </c>
      <c r="K57" s="3149"/>
      <c r="L57">
        <f>308.9+354.93</f>
        <v>663.82999999999993</v>
      </c>
      <c r="O57" s="3200">
        <v>1456.86</v>
      </c>
      <c r="P57" s="3200">
        <v>91.4</v>
      </c>
    </row>
    <row r="58" spans="3:16">
      <c r="C58" s="3513"/>
      <c r="D58" s="3203" t="s">
        <v>3953</v>
      </c>
      <c r="E58" s="3145">
        <f t="shared" si="8"/>
        <v>11196.289999999999</v>
      </c>
      <c r="F58" s="3145">
        <v>29.3</v>
      </c>
      <c r="G58" s="3145">
        <v>11166.99</v>
      </c>
      <c r="H58" s="1405" t="s">
        <v>3941</v>
      </c>
      <c r="J58" s="3194" t="s">
        <v>3954</v>
      </c>
      <c r="O58" s="3200">
        <v>29.3</v>
      </c>
      <c r="P58" s="3200">
        <v>11166.99</v>
      </c>
    </row>
    <row r="59" spans="3:16">
      <c r="I59" s="3196">
        <f>SUM(I13:I57)</f>
        <v>2560</v>
      </c>
      <c r="K59" s="3196">
        <f>SUM(K13:K57)</f>
        <v>143234.28199999998</v>
      </c>
    </row>
  </sheetData>
  <mergeCells count="5">
    <mergeCell ref="D8:E8"/>
    <mergeCell ref="C13:C29"/>
    <mergeCell ref="C31:C35"/>
    <mergeCell ref="C37:C49"/>
    <mergeCell ref="C51:C5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C48AE-F852-431B-94ED-CCCF343FCC01}">
  <dimension ref="A8:BN463"/>
  <sheetViews>
    <sheetView zoomScale="80" zoomScaleNormal="80" workbookViewId="0">
      <selection activeCell="A53" sqref="A53:AO54"/>
    </sheetView>
  </sheetViews>
  <sheetFormatPr defaultRowHeight="13.5"/>
  <cols>
    <col min="11" max="11" width="13" style="2813" bestFit="1" customWidth="1"/>
    <col min="12" max="14" width="9" style="2813"/>
    <col min="15" max="15" width="11.625" bestFit="1" customWidth="1"/>
    <col min="18" max="18" width="9.5" bestFit="1" customWidth="1"/>
    <col min="20" max="20" width="9.5" bestFit="1" customWidth="1"/>
    <col min="21" max="21" width="11.625" bestFit="1" customWidth="1"/>
    <col min="22" max="22" width="9.5" bestFit="1" customWidth="1"/>
    <col min="34" max="34" width="9.5" bestFit="1" customWidth="1"/>
    <col min="38" max="38" width="9.5" bestFit="1" customWidth="1"/>
    <col min="42" max="42" width="11.625" bestFit="1" customWidth="1"/>
    <col min="50" max="50" width="9.5" bestFit="1" customWidth="1"/>
    <col min="54" max="54" width="9.5" bestFit="1" customWidth="1"/>
    <col min="58" max="58" width="9.5" bestFit="1" customWidth="1"/>
    <col min="66" max="66" width="9.5" bestFit="1" customWidth="1"/>
  </cols>
  <sheetData>
    <row r="8" spans="11:22">
      <c r="K8" s="2813" t="s">
        <v>3450</v>
      </c>
      <c r="L8" s="2813" t="s">
        <v>3451</v>
      </c>
      <c r="M8" s="2813" t="s">
        <v>3452</v>
      </c>
      <c r="N8" s="2813" t="s">
        <v>3453</v>
      </c>
      <c r="T8">
        <f>34263.9+27313.34+19370.92+20012.51+48150</f>
        <v>149110.66999999998</v>
      </c>
      <c r="U8" s="3167">
        <f>AH29+AP41+AP52+AH67+AL79+AH90+BB105+AP120+AP135+AP150+R162+BN176+AP191+BF206+AP221+AH235+AH249+AH263+AX277+AL291+AH305+AH318+AX332+AH346+AL360+AH374+AL388+BB402+AX415+BB427+AH439+AH451+AH463</f>
        <v>145456.32000000001</v>
      </c>
      <c r="V8" s="3167">
        <f>T8-U8</f>
        <v>3654.3499999999767</v>
      </c>
    </row>
    <row r="9" spans="11:22">
      <c r="K9" s="2813" t="s">
        <v>3454</v>
      </c>
      <c r="L9" s="2813">
        <v>120</v>
      </c>
      <c r="M9" s="2813">
        <v>64</v>
      </c>
      <c r="N9" s="3151">
        <v>2.5000000000000001E-2</v>
      </c>
      <c r="O9" s="3167">
        <f>C249+G249+K249+O249+S249+W249+AA249+AE249</f>
        <v>7258.8799999999992</v>
      </c>
      <c r="P9">
        <f>'比较法-住宅 -120'!C48</f>
        <v>25.3</v>
      </c>
      <c r="T9" s="3167">
        <f>T8-O15</f>
        <v>8310.6300000000047</v>
      </c>
      <c r="U9" s="3167">
        <f>U8-O15</f>
        <v>4656.2800000000279</v>
      </c>
    </row>
    <row r="10" spans="11:22">
      <c r="L10" s="2813">
        <v>90</v>
      </c>
      <c r="M10" s="2813">
        <v>112</v>
      </c>
      <c r="N10" s="3151">
        <v>4.3999999999999997E-2</v>
      </c>
      <c r="O10" s="3167">
        <f>C150+G150+K150+O150+S150+W150+C374+G374+K374+O374+S374+W374+AA374+AE374</f>
        <v>10493.2</v>
      </c>
      <c r="P10">
        <f>'比较法-住宅 -90三居'!C48</f>
        <v>26.8</v>
      </c>
    </row>
    <row r="11" spans="11:22">
      <c r="K11" s="2813" t="s">
        <v>3455</v>
      </c>
      <c r="L11" s="2813">
        <v>90</v>
      </c>
      <c r="M11" s="2813">
        <v>128</v>
      </c>
      <c r="N11" s="3151">
        <v>0.05</v>
      </c>
      <c r="O11" s="3167">
        <f>AE263+AA263+W263+S263+O263+K263+G263+C263</f>
        <v>5929.28</v>
      </c>
      <c r="P11">
        <f>P10</f>
        <v>26.8</v>
      </c>
    </row>
    <row r="12" spans="11:22">
      <c r="L12" s="2813">
        <v>60</v>
      </c>
      <c r="M12" s="2813">
        <v>850</v>
      </c>
      <c r="N12" s="3151">
        <v>0.33200000000000002</v>
      </c>
      <c r="O12" s="3167">
        <f>C29+AE29+C41+S41+W41+AM41+S79+AI79+S105+AI105+AM105+AQ105+AU105+AY105+AM120+W120+S120+C120+AA150+AE150+AI150+AM150+C176+G176+K176+O176+S176+W176+AA176+AI176+AM176+AQ176+AU176+AM191+W191+S191+C191+C221+S221+W221+AM221+AE235+S235+O235+C235+C277+O277+S277+AE277+AI277+AU277+C291+O291+S291+AI291+C318+G318+K318+O318+S318+W318+AA318+AE318+C332+O332+S332+AE332+AI332+AU332+C360+O360+S360+AI360+AY402+AM402+AI402+W402+S402+C402+C415+O415+S415+AE415+AI415+AU415+AY427+AM427+AI427+W427+S427+C427+AE451+S451+O451+C451+C463+G463+K463+O463+S463+W463+AA463+AE463</f>
        <v>47182.810000000019</v>
      </c>
      <c r="P12" t="e">
        <f>'比较法-住宅 -60一居'!C48</f>
        <v>#DIV/0!</v>
      </c>
    </row>
    <row r="13" spans="11:22">
      <c r="K13" s="2813" t="s">
        <v>3456</v>
      </c>
      <c r="L13" s="2813">
        <v>50</v>
      </c>
      <c r="M13" s="2813">
        <v>1207</v>
      </c>
      <c r="N13" s="3151">
        <v>0.47099999999999997</v>
      </c>
      <c r="O13" s="3167">
        <f>G29+K29+O29+S29+W29+AA29+G41+K41+O41+AA41+AE41+AI41+AE67+AA67+W67+S67+O67+K67+G67+C67+C79+G79+K79+O79+W79+AA79+AE79+AE90+AA90+W90+S90+O90+K90+G90+C90+C105+G105+K105+O105+W105+AA105+AE105+AI120+AE120+AA120+O120+K120+G120+G135+K135+O135+AA135+AE135+AI135+C162+G162+K162+O162+AY176+BC176+BG176+BK176+AI191+AE191+AA191+O191+K191+G191+G206+K206+O206+AA206+AE206+AI206+AQ206+AU206+AY206+BC206+AI221+AE221+AA221+O221+K221+G221+G235+K235+W235+AA235+G277+K277+W277+AA277+AM277+AQ277+AE291+AA291+W291+K291+G291+C305+G305+K305+O305+S305+W305+AA305+AE305+AA318+G332+K332+W332+AA332+AM332+AQ332+AE346+AA346+W346+S346+O346+K346+G346+C346+G360+K360+W360+AA360+AE360+C388+G388+K388+O388+S388+W388+AA388+AE388+AI388+AU402+AQ402+AE402+AA402+O402+K402+G402+G415+K415+W415+AA415+AM415+AQ415+AU427+AQ427+AE427+AA427+O427+K427+G427+C439+G439+K439+O439+S439+W439+AA439+AE439+AA463+W463</f>
        <v>62107.939999999981</v>
      </c>
      <c r="P13">
        <f>'比较法-住宅-开间、一居'!C48</f>
        <v>41.8</v>
      </c>
    </row>
    <row r="14" spans="11:22">
      <c r="K14" s="2813" t="s">
        <v>3457</v>
      </c>
      <c r="L14" s="2813">
        <v>40</v>
      </c>
      <c r="M14" s="2813">
        <v>199</v>
      </c>
      <c r="N14" s="3151">
        <v>7.8E-2</v>
      </c>
      <c r="O14" s="3167">
        <f>C52+L52</f>
        <v>7827.93</v>
      </c>
      <c r="P14">
        <f>P13</f>
        <v>41.8</v>
      </c>
    </row>
    <row r="15" spans="11:22">
      <c r="O15" s="3167">
        <f>SUM(O9:O14)</f>
        <v>140800.03999999998</v>
      </c>
    </row>
    <row r="16" spans="11:22">
      <c r="K16" s="1421" t="s">
        <v>3807</v>
      </c>
      <c r="L16" s="2813">
        <v>60</v>
      </c>
      <c r="O16" s="3167">
        <f>AA318+W318</f>
        <v>842.23999999999978</v>
      </c>
    </row>
    <row r="18" spans="1:41" ht="31.5">
      <c r="A18" s="3525" t="s">
        <v>3499</v>
      </c>
      <c r="B18" s="3526"/>
      <c r="C18" s="3526"/>
      <c r="D18" s="3526"/>
      <c r="E18" s="3526"/>
      <c r="F18" s="3526"/>
      <c r="G18" s="3526"/>
      <c r="H18" s="3526"/>
      <c r="I18" s="3526"/>
      <c r="J18" s="3526"/>
      <c r="K18" s="3526"/>
      <c r="L18" s="3526"/>
      <c r="M18" s="3526"/>
      <c r="N18" s="3526"/>
      <c r="O18" s="3526"/>
      <c r="P18" s="3526"/>
      <c r="Q18" s="3526"/>
      <c r="R18" s="3526"/>
      <c r="S18" s="3526"/>
      <c r="T18" s="3526"/>
      <c r="U18" s="3526"/>
      <c r="V18" s="3526"/>
      <c r="W18" s="3526"/>
      <c r="X18" s="3526"/>
      <c r="Y18" s="3526"/>
      <c r="Z18" s="3526"/>
      <c r="AA18" s="3526"/>
      <c r="AB18" s="3526"/>
      <c r="AC18" s="3526"/>
      <c r="AD18" s="3526"/>
      <c r="AE18" s="3526"/>
      <c r="AF18" s="3526"/>
      <c r="AG18" s="3526"/>
    </row>
    <row r="19" spans="1:41" ht="17.25">
      <c r="A19" s="3153" t="s">
        <v>3500</v>
      </c>
      <c r="B19" s="3522" t="s">
        <v>3501</v>
      </c>
      <c r="C19" s="3523"/>
      <c r="D19" s="3523"/>
      <c r="E19" s="3523"/>
      <c r="F19" s="3523"/>
      <c r="G19" s="3523"/>
      <c r="H19" s="3523"/>
      <c r="I19" s="3523"/>
      <c r="J19" s="3523"/>
      <c r="K19" s="3523"/>
      <c r="L19" s="3523"/>
      <c r="M19" s="3523"/>
      <c r="N19" s="3523"/>
      <c r="O19" s="3523"/>
      <c r="P19" s="3523"/>
      <c r="Q19" s="3527"/>
      <c r="R19" s="3522" t="s">
        <v>3502</v>
      </c>
      <c r="S19" s="3523"/>
      <c r="T19" s="3523"/>
      <c r="U19" s="3523"/>
      <c r="V19" s="3523"/>
      <c r="W19" s="3523"/>
      <c r="X19" s="3523"/>
      <c r="Y19" s="3523"/>
      <c r="Z19" s="3523"/>
      <c r="AA19" s="3523"/>
      <c r="AB19" s="3523"/>
      <c r="AC19" s="3523"/>
      <c r="AD19" s="3523"/>
      <c r="AE19" s="3523"/>
      <c r="AF19" s="3523"/>
      <c r="AG19" s="3527"/>
    </row>
    <row r="20" spans="1:41" ht="16.5">
      <c r="A20" s="3154" t="s">
        <v>3503</v>
      </c>
      <c r="B20" s="3528" t="s">
        <v>3504</v>
      </c>
      <c r="C20" s="3529"/>
      <c r="D20" s="3529"/>
      <c r="E20" s="3530"/>
      <c r="F20" s="3528" t="s">
        <v>3505</v>
      </c>
      <c r="G20" s="3529"/>
      <c r="H20" s="3529"/>
      <c r="I20" s="3530"/>
      <c r="J20" s="3528" t="s">
        <v>3506</v>
      </c>
      <c r="K20" s="3529"/>
      <c r="L20" s="3529"/>
      <c r="M20" s="3530"/>
      <c r="N20" s="3528" t="s">
        <v>3507</v>
      </c>
      <c r="O20" s="3529"/>
      <c r="P20" s="3529"/>
      <c r="Q20" s="3530"/>
      <c r="R20" s="3528" t="s">
        <v>3504</v>
      </c>
      <c r="S20" s="3529"/>
      <c r="T20" s="3529"/>
      <c r="U20" s="3530"/>
      <c r="V20" s="3528" t="s">
        <v>3505</v>
      </c>
      <c r="W20" s="3529"/>
      <c r="X20" s="3529"/>
      <c r="Y20" s="3530"/>
      <c r="Z20" s="3528" t="s">
        <v>3506</v>
      </c>
      <c r="AA20" s="3529"/>
      <c r="AB20" s="3529"/>
      <c r="AC20" s="3530"/>
      <c r="AD20" s="3519" t="s">
        <v>3507</v>
      </c>
      <c r="AE20" s="3519"/>
      <c r="AF20" s="3519"/>
      <c r="AG20" s="3519"/>
    </row>
    <row r="21" spans="1:41">
      <c r="A21" s="3520" t="s">
        <v>3508</v>
      </c>
      <c r="B21" s="3518" t="s">
        <v>3503</v>
      </c>
      <c r="C21" s="3514" t="s">
        <v>3451</v>
      </c>
      <c r="D21" s="3515" t="s">
        <v>3509</v>
      </c>
      <c r="E21" s="3516" t="s">
        <v>3510</v>
      </c>
      <c r="F21" s="3518" t="s">
        <v>3503</v>
      </c>
      <c r="G21" s="3514" t="s">
        <v>3451</v>
      </c>
      <c r="H21" s="3515" t="s">
        <v>3509</v>
      </c>
      <c r="I21" s="3516" t="s">
        <v>3510</v>
      </c>
      <c r="J21" s="3518" t="s">
        <v>3503</v>
      </c>
      <c r="K21" s="3514" t="s">
        <v>3451</v>
      </c>
      <c r="L21" s="3515" t="s">
        <v>3509</v>
      </c>
      <c r="M21" s="3516" t="s">
        <v>3510</v>
      </c>
      <c r="N21" s="3518" t="s">
        <v>3503</v>
      </c>
      <c r="O21" s="3514" t="s">
        <v>3451</v>
      </c>
      <c r="P21" s="3515" t="s">
        <v>3509</v>
      </c>
      <c r="Q21" s="3516" t="s">
        <v>3510</v>
      </c>
      <c r="R21" s="3518" t="s">
        <v>3503</v>
      </c>
      <c r="S21" s="3514" t="s">
        <v>3451</v>
      </c>
      <c r="T21" s="3515" t="s">
        <v>3509</v>
      </c>
      <c r="U21" s="3516" t="s">
        <v>3510</v>
      </c>
      <c r="V21" s="3518" t="s">
        <v>3511</v>
      </c>
      <c r="W21" s="3514" t="s">
        <v>3451</v>
      </c>
      <c r="X21" s="3515" t="s">
        <v>3509</v>
      </c>
      <c r="Y21" s="3516" t="s">
        <v>3510</v>
      </c>
      <c r="Z21" s="3518" t="s">
        <v>3503</v>
      </c>
      <c r="AA21" s="3514" t="s">
        <v>3451</v>
      </c>
      <c r="AB21" s="3515" t="s">
        <v>3509</v>
      </c>
      <c r="AC21" s="3516" t="s">
        <v>3510</v>
      </c>
      <c r="AD21" s="3518" t="s">
        <v>3503</v>
      </c>
      <c r="AE21" s="3514" t="s">
        <v>3451</v>
      </c>
      <c r="AF21" s="3515" t="s">
        <v>3509</v>
      </c>
      <c r="AG21" s="3515" t="s">
        <v>3510</v>
      </c>
    </row>
    <row r="22" spans="1:41">
      <c r="A22" s="3520"/>
      <c r="B22" s="3518"/>
      <c r="C22" s="3514"/>
      <c r="D22" s="3515"/>
      <c r="E22" s="3517"/>
      <c r="F22" s="3518"/>
      <c r="G22" s="3514"/>
      <c r="H22" s="3515"/>
      <c r="I22" s="3517"/>
      <c r="J22" s="3518"/>
      <c r="K22" s="3514"/>
      <c r="L22" s="3515"/>
      <c r="M22" s="3517"/>
      <c r="N22" s="3518"/>
      <c r="O22" s="3514"/>
      <c r="P22" s="3515"/>
      <c r="Q22" s="3517"/>
      <c r="R22" s="3518"/>
      <c r="S22" s="3514"/>
      <c r="T22" s="3515"/>
      <c r="U22" s="3517"/>
      <c r="V22" s="3518"/>
      <c r="W22" s="3514"/>
      <c r="X22" s="3515"/>
      <c r="Y22" s="3517"/>
      <c r="Z22" s="3518"/>
      <c r="AA22" s="3514"/>
      <c r="AB22" s="3515"/>
      <c r="AC22" s="3517"/>
      <c r="AD22" s="3518"/>
      <c r="AE22" s="3514"/>
      <c r="AF22" s="3515"/>
      <c r="AG22" s="3515"/>
    </row>
    <row r="23" spans="1:41" ht="16.5">
      <c r="A23" s="3154">
        <v>6</v>
      </c>
      <c r="B23" s="3159" t="s">
        <v>3512</v>
      </c>
      <c r="C23" s="3160">
        <v>64.03</v>
      </c>
      <c r="D23" s="3156" t="s">
        <v>3513</v>
      </c>
      <c r="E23" s="3156" t="s">
        <v>3514</v>
      </c>
      <c r="F23" s="3159" t="s">
        <v>3515</v>
      </c>
      <c r="G23" s="3160">
        <v>50.35</v>
      </c>
      <c r="H23" s="3161" t="s">
        <v>3516</v>
      </c>
      <c r="I23" s="3161" t="s">
        <v>3517</v>
      </c>
      <c r="J23" s="3162" t="s">
        <v>3518</v>
      </c>
      <c r="K23" s="3160">
        <v>50.35</v>
      </c>
      <c r="L23" s="3156" t="s">
        <v>3516</v>
      </c>
      <c r="M23" s="3161" t="s">
        <v>3517</v>
      </c>
      <c r="N23" s="3159" t="s">
        <v>3519</v>
      </c>
      <c r="O23" s="3160">
        <v>50.35</v>
      </c>
      <c r="P23" s="3161" t="s">
        <v>3516</v>
      </c>
      <c r="Q23" s="3161" t="s">
        <v>3517</v>
      </c>
      <c r="R23" s="3159" t="s">
        <v>3520</v>
      </c>
      <c r="S23" s="3160">
        <v>54.45</v>
      </c>
      <c r="T23" s="3156" t="s">
        <v>3521</v>
      </c>
      <c r="U23" s="3161" t="s">
        <v>3517</v>
      </c>
      <c r="V23" s="3159" t="s">
        <v>3522</v>
      </c>
      <c r="W23" s="3160">
        <v>50.35</v>
      </c>
      <c r="X23" s="3161" t="s">
        <v>3516</v>
      </c>
      <c r="Y23" s="3161" t="s">
        <v>3517</v>
      </c>
      <c r="Z23" s="3159" t="s">
        <v>3523</v>
      </c>
      <c r="AA23" s="3160">
        <v>50.35</v>
      </c>
      <c r="AB23" s="3156" t="s">
        <v>3516</v>
      </c>
      <c r="AC23" s="3161" t="s">
        <v>3517</v>
      </c>
      <c r="AD23" s="3159" t="s">
        <v>3524</v>
      </c>
      <c r="AE23" s="3160">
        <v>61.51</v>
      </c>
      <c r="AF23" s="3161" t="s">
        <v>3525</v>
      </c>
      <c r="AG23" s="3161" t="s">
        <v>3514</v>
      </c>
    </row>
    <row r="24" spans="1:41" ht="16.5">
      <c r="A24" s="3154">
        <v>5</v>
      </c>
      <c r="B24" s="3159" t="s">
        <v>3526</v>
      </c>
      <c r="C24" s="3160">
        <v>64.03</v>
      </c>
      <c r="D24" s="3156" t="s">
        <v>3513</v>
      </c>
      <c r="E24" s="3156" t="s">
        <v>3514</v>
      </c>
      <c r="F24" s="3159" t="s">
        <v>3527</v>
      </c>
      <c r="G24" s="3160">
        <v>50.35</v>
      </c>
      <c r="H24" s="3161" t="s">
        <v>3516</v>
      </c>
      <c r="I24" s="3161" t="s">
        <v>3517</v>
      </c>
      <c r="J24" s="3159" t="s">
        <v>3528</v>
      </c>
      <c r="K24" s="3160">
        <v>50.35</v>
      </c>
      <c r="L24" s="3156" t="s">
        <v>3516</v>
      </c>
      <c r="M24" s="3161" t="s">
        <v>3517</v>
      </c>
      <c r="N24" s="3159" t="s">
        <v>3529</v>
      </c>
      <c r="O24" s="3160">
        <v>50.35</v>
      </c>
      <c r="P24" s="3161" t="s">
        <v>3516</v>
      </c>
      <c r="Q24" s="3161" t="s">
        <v>3517</v>
      </c>
      <c r="R24" s="3159" t="s">
        <v>3530</v>
      </c>
      <c r="S24" s="3160">
        <v>54.45</v>
      </c>
      <c r="T24" s="3156" t="s">
        <v>3521</v>
      </c>
      <c r="U24" s="3161" t="s">
        <v>3517</v>
      </c>
      <c r="V24" s="3159" t="s">
        <v>3531</v>
      </c>
      <c r="W24" s="3160">
        <v>50.35</v>
      </c>
      <c r="X24" s="3161" t="s">
        <v>3516</v>
      </c>
      <c r="Y24" s="3161" t="s">
        <v>3517</v>
      </c>
      <c r="Z24" s="3159" t="s">
        <v>3532</v>
      </c>
      <c r="AA24" s="3160">
        <v>50.35</v>
      </c>
      <c r="AB24" s="3156" t="s">
        <v>3516</v>
      </c>
      <c r="AC24" s="3161" t="s">
        <v>3517</v>
      </c>
      <c r="AD24" s="3159" t="s">
        <v>3533</v>
      </c>
      <c r="AE24" s="3160">
        <v>61.51</v>
      </c>
      <c r="AF24" s="3161" t="s">
        <v>3525</v>
      </c>
      <c r="AG24" s="3161" t="s">
        <v>3514</v>
      </c>
    </row>
    <row r="25" spans="1:41" ht="16.5">
      <c r="A25" s="3154">
        <v>4</v>
      </c>
      <c r="B25" s="3159" t="s">
        <v>3534</v>
      </c>
      <c r="C25" s="3160">
        <v>64.03</v>
      </c>
      <c r="D25" s="3156" t="s">
        <v>3513</v>
      </c>
      <c r="E25" s="3156" t="s">
        <v>3514</v>
      </c>
      <c r="F25" s="3159" t="s">
        <v>3535</v>
      </c>
      <c r="G25" s="3160">
        <v>50.35</v>
      </c>
      <c r="H25" s="3161" t="s">
        <v>3516</v>
      </c>
      <c r="I25" s="3161" t="s">
        <v>3517</v>
      </c>
      <c r="J25" s="3159" t="s">
        <v>3536</v>
      </c>
      <c r="K25" s="3160">
        <v>50.35</v>
      </c>
      <c r="L25" s="3156" t="s">
        <v>3516</v>
      </c>
      <c r="M25" s="3161" t="s">
        <v>3517</v>
      </c>
      <c r="N25" s="3159" t="s">
        <v>3537</v>
      </c>
      <c r="O25" s="3160">
        <v>50.35</v>
      </c>
      <c r="P25" s="3161" t="s">
        <v>3516</v>
      </c>
      <c r="Q25" s="3161" t="s">
        <v>3517</v>
      </c>
      <c r="R25" s="3159" t="s">
        <v>3538</v>
      </c>
      <c r="S25" s="3160">
        <v>54.45</v>
      </c>
      <c r="T25" s="3156" t="s">
        <v>3521</v>
      </c>
      <c r="U25" s="3161" t="s">
        <v>3517</v>
      </c>
      <c r="V25" s="3159" t="s">
        <v>3539</v>
      </c>
      <c r="W25" s="3160">
        <v>50.35</v>
      </c>
      <c r="X25" s="3161" t="s">
        <v>3516</v>
      </c>
      <c r="Y25" s="3161" t="s">
        <v>3517</v>
      </c>
      <c r="Z25" s="3159" t="s">
        <v>3540</v>
      </c>
      <c r="AA25" s="3160">
        <v>50.35</v>
      </c>
      <c r="AB25" s="3156" t="s">
        <v>3516</v>
      </c>
      <c r="AC25" s="3161" t="s">
        <v>3517</v>
      </c>
      <c r="AD25" s="3159" t="s">
        <v>3541</v>
      </c>
      <c r="AE25" s="3160">
        <v>61.51</v>
      </c>
      <c r="AF25" s="3161" t="s">
        <v>3525</v>
      </c>
      <c r="AG25" s="3161" t="s">
        <v>3514</v>
      </c>
    </row>
    <row r="26" spans="1:41" ht="16.5">
      <c r="A26" s="3154">
        <v>3</v>
      </c>
      <c r="B26" s="3159" t="s">
        <v>3542</v>
      </c>
      <c r="C26" s="3160">
        <v>64.03</v>
      </c>
      <c r="D26" s="3156" t="s">
        <v>3513</v>
      </c>
      <c r="E26" s="3156" t="s">
        <v>3514</v>
      </c>
      <c r="F26" s="3159" t="s">
        <v>3543</v>
      </c>
      <c r="G26" s="3160">
        <v>50.35</v>
      </c>
      <c r="H26" s="3161" t="s">
        <v>3516</v>
      </c>
      <c r="I26" s="3161" t="s">
        <v>3517</v>
      </c>
      <c r="J26" s="3159" t="s">
        <v>3544</v>
      </c>
      <c r="K26" s="3160">
        <v>50.35</v>
      </c>
      <c r="L26" s="3156" t="s">
        <v>3516</v>
      </c>
      <c r="M26" s="3161" t="s">
        <v>3517</v>
      </c>
      <c r="N26" s="3159" t="s">
        <v>3545</v>
      </c>
      <c r="O26" s="3160">
        <v>50.35</v>
      </c>
      <c r="P26" s="3161" t="s">
        <v>3516</v>
      </c>
      <c r="Q26" s="3161" t="s">
        <v>3517</v>
      </c>
      <c r="R26" s="3159" t="s">
        <v>3546</v>
      </c>
      <c r="S26" s="3160">
        <v>54.45</v>
      </c>
      <c r="T26" s="3156" t="s">
        <v>3521</v>
      </c>
      <c r="U26" s="3161" t="s">
        <v>3517</v>
      </c>
      <c r="V26" s="3159" t="s">
        <v>3547</v>
      </c>
      <c r="W26" s="3160">
        <v>50.35</v>
      </c>
      <c r="X26" s="3161" t="s">
        <v>3516</v>
      </c>
      <c r="Y26" s="3161" t="s">
        <v>3517</v>
      </c>
      <c r="Z26" s="3159" t="s">
        <v>3548</v>
      </c>
      <c r="AA26" s="3160">
        <v>50.35</v>
      </c>
      <c r="AB26" s="3156" t="s">
        <v>3516</v>
      </c>
      <c r="AC26" s="3161" t="s">
        <v>3517</v>
      </c>
      <c r="AD26" s="3159" t="s">
        <v>3549</v>
      </c>
      <c r="AE26" s="3160">
        <v>61.51</v>
      </c>
      <c r="AF26" s="3161" t="s">
        <v>3525</v>
      </c>
      <c r="AG26" s="3161" t="s">
        <v>3514</v>
      </c>
    </row>
    <row r="27" spans="1:41" ht="16.5">
      <c r="A27" s="3154">
        <v>2</v>
      </c>
      <c r="B27" s="3159" t="s">
        <v>3550</v>
      </c>
      <c r="C27" s="3160">
        <v>64.03</v>
      </c>
      <c r="D27" s="3156" t="s">
        <v>3513</v>
      </c>
      <c r="E27" s="3156" t="s">
        <v>3514</v>
      </c>
      <c r="F27" s="3159" t="s">
        <v>3551</v>
      </c>
      <c r="G27" s="3160">
        <v>50.35</v>
      </c>
      <c r="H27" s="3161" t="s">
        <v>3516</v>
      </c>
      <c r="I27" s="3161" t="s">
        <v>3517</v>
      </c>
      <c r="J27" s="3159" t="s">
        <v>3552</v>
      </c>
      <c r="K27" s="3160">
        <v>50.35</v>
      </c>
      <c r="L27" s="3156" t="s">
        <v>3516</v>
      </c>
      <c r="M27" s="3161" t="s">
        <v>3517</v>
      </c>
      <c r="N27" s="3159" t="s">
        <v>3553</v>
      </c>
      <c r="O27" s="3160">
        <v>50.35</v>
      </c>
      <c r="P27" s="3161" t="s">
        <v>3516</v>
      </c>
      <c r="Q27" s="3161" t="s">
        <v>3517</v>
      </c>
      <c r="R27" s="3159" t="s">
        <v>3554</v>
      </c>
      <c r="S27" s="3160">
        <v>54.45</v>
      </c>
      <c r="T27" s="3156" t="s">
        <v>3521</v>
      </c>
      <c r="U27" s="3161" t="s">
        <v>3517</v>
      </c>
      <c r="V27" s="3159" t="s">
        <v>3555</v>
      </c>
      <c r="W27" s="3160">
        <v>50.35</v>
      </c>
      <c r="X27" s="3161" t="s">
        <v>3516</v>
      </c>
      <c r="Y27" s="3161" t="s">
        <v>3517</v>
      </c>
      <c r="Z27" s="3159" t="s">
        <v>3556</v>
      </c>
      <c r="AA27" s="3160">
        <v>50.35</v>
      </c>
      <c r="AB27" s="3156" t="s">
        <v>3516</v>
      </c>
      <c r="AC27" s="3161" t="s">
        <v>3517</v>
      </c>
      <c r="AD27" s="3159" t="s">
        <v>3557</v>
      </c>
      <c r="AE27" s="3160">
        <v>61.51</v>
      </c>
      <c r="AF27" s="3161" t="s">
        <v>3525</v>
      </c>
      <c r="AG27" s="3161" t="s">
        <v>3514</v>
      </c>
    </row>
    <row r="28" spans="1:41" ht="16.5">
      <c r="A28" s="3154">
        <v>1</v>
      </c>
      <c r="B28" s="3159" t="s">
        <v>3558</v>
      </c>
      <c r="C28" s="3160">
        <v>64.03</v>
      </c>
      <c r="D28" s="3156" t="s">
        <v>3513</v>
      </c>
      <c r="E28" s="3156" t="s">
        <v>3514</v>
      </c>
      <c r="F28" s="3159" t="s">
        <v>3559</v>
      </c>
      <c r="G28" s="3160">
        <v>50.35</v>
      </c>
      <c r="H28" s="3161" t="s">
        <v>3516</v>
      </c>
      <c r="I28" s="3161" t="s">
        <v>3517</v>
      </c>
      <c r="J28" s="3159" t="s">
        <v>3560</v>
      </c>
      <c r="K28" s="3160">
        <v>34.020000000000003</v>
      </c>
      <c r="L28" s="3156" t="s">
        <v>3561</v>
      </c>
      <c r="M28" s="3161" t="s">
        <v>3517</v>
      </c>
      <c r="N28" s="3159" t="s">
        <v>3562</v>
      </c>
      <c r="O28" s="3160">
        <v>50.35</v>
      </c>
      <c r="P28" s="3161" t="s">
        <v>3516</v>
      </c>
      <c r="Q28" s="3161" t="s">
        <v>3517</v>
      </c>
      <c r="R28" s="3159" t="s">
        <v>3563</v>
      </c>
      <c r="S28" s="3160">
        <v>54.45</v>
      </c>
      <c r="T28" s="3156" t="s">
        <v>3521</v>
      </c>
      <c r="U28" s="3161" t="s">
        <v>3517</v>
      </c>
      <c r="V28" s="3159" t="s">
        <v>3564</v>
      </c>
      <c r="W28" s="3160">
        <v>34.020000000000003</v>
      </c>
      <c r="X28" s="3161" t="s">
        <v>3565</v>
      </c>
      <c r="Y28" s="3161" t="s">
        <v>3517</v>
      </c>
      <c r="Z28" s="3159" t="s">
        <v>3566</v>
      </c>
      <c r="AA28" s="3160">
        <v>50.35</v>
      </c>
      <c r="AB28" s="3156" t="s">
        <v>3516</v>
      </c>
      <c r="AC28" s="3161" t="s">
        <v>3517</v>
      </c>
      <c r="AD28" s="3159" t="s">
        <v>3567</v>
      </c>
      <c r="AE28" s="3160">
        <v>61.51</v>
      </c>
      <c r="AF28" s="3161" t="s">
        <v>3525</v>
      </c>
      <c r="AG28" s="3161" t="s">
        <v>3514</v>
      </c>
    </row>
    <row r="29" spans="1:41" ht="16.5">
      <c r="A29" s="3163"/>
      <c r="B29" s="3163" t="s">
        <v>3568</v>
      </c>
      <c r="C29" s="3164">
        <f>SUM(C23:C28)</f>
        <v>384.17999999999995</v>
      </c>
      <c r="D29" s="3165"/>
      <c r="E29" s="3165"/>
      <c r="F29" s="3163"/>
      <c r="G29" s="3164">
        <f>SUM(G23:G28)</f>
        <v>302.10000000000002</v>
      </c>
      <c r="H29" s="3164"/>
      <c r="I29" s="3164"/>
      <c r="J29" s="3163"/>
      <c r="K29" s="3164">
        <f>SUM(K23:K28)</f>
        <v>285.77</v>
      </c>
      <c r="L29" s="3165"/>
      <c r="M29" s="3165"/>
      <c r="N29" s="3163"/>
      <c r="O29" s="3164">
        <f>SUM(O23:O28)</f>
        <v>302.10000000000002</v>
      </c>
      <c r="P29" s="3164"/>
      <c r="Q29" s="3164"/>
      <c r="R29" s="3163"/>
      <c r="S29" s="3164">
        <f>SUM(S23:S28)</f>
        <v>326.7</v>
      </c>
      <c r="T29" s="3165"/>
      <c r="U29" s="3165"/>
      <c r="V29" s="3163"/>
      <c r="W29" s="3164">
        <f>SUM(W23:W28)</f>
        <v>285.77</v>
      </c>
      <c r="X29" s="3164"/>
      <c r="Y29" s="3164"/>
      <c r="Z29" s="3163"/>
      <c r="AA29" s="3164">
        <f>SUM(AA23:AA28)</f>
        <v>302.10000000000002</v>
      </c>
      <c r="AB29" s="3165"/>
      <c r="AC29" s="3165"/>
      <c r="AD29" s="3163"/>
      <c r="AE29" s="3164">
        <f>SUM(AE23:AE28)</f>
        <v>369.06</v>
      </c>
      <c r="AF29" s="3164"/>
      <c r="AG29" s="3164"/>
      <c r="AH29" s="3184">
        <f>C29+G29+K29+O29+S29+W29+AA29+AE29</f>
        <v>2557.7800000000002</v>
      </c>
    </row>
    <row r="30" spans="1:41" ht="27">
      <c r="A30" s="3521" t="s">
        <v>3569</v>
      </c>
      <c r="B30" s="3507"/>
      <c r="C30" s="3507"/>
      <c r="D30" s="3507"/>
      <c r="E30" s="3507"/>
      <c r="F30" s="3507"/>
      <c r="G30" s="3507"/>
      <c r="H30" s="3507"/>
      <c r="I30" s="3507"/>
      <c r="J30" s="3507"/>
      <c r="K30" s="3507"/>
      <c r="L30" s="3507"/>
      <c r="M30" s="3507"/>
      <c r="N30" s="3507"/>
      <c r="O30" s="3507"/>
      <c r="P30" s="3507"/>
      <c r="Q30" s="3507"/>
      <c r="R30" s="3507"/>
      <c r="S30" s="3507"/>
      <c r="T30" s="3507"/>
      <c r="U30" s="3507"/>
      <c r="V30" s="3507"/>
      <c r="W30" s="3507"/>
      <c r="X30" s="3507"/>
      <c r="Y30" s="3507"/>
      <c r="Z30" s="3507"/>
      <c r="AA30" s="3507"/>
      <c r="AB30" s="3507"/>
      <c r="AC30" s="3507"/>
      <c r="AD30" s="3507"/>
      <c r="AE30" s="3507"/>
      <c r="AF30" s="3507"/>
      <c r="AG30" s="3507"/>
      <c r="AH30" s="3507"/>
      <c r="AI30" s="3507"/>
      <c r="AJ30" s="3507"/>
      <c r="AK30" s="3507"/>
      <c r="AL30" s="3507"/>
      <c r="AM30" s="3507"/>
      <c r="AN30" s="3507"/>
      <c r="AO30" s="3507"/>
    </row>
    <row r="31" spans="1:41" ht="17.25">
      <c r="A31" s="3153" t="s">
        <v>3500</v>
      </c>
      <c r="B31" s="3522" t="s">
        <v>3501</v>
      </c>
      <c r="C31" s="3523"/>
      <c r="D31" s="3523"/>
      <c r="E31" s="3523"/>
      <c r="F31" s="3523"/>
      <c r="G31" s="3523"/>
      <c r="H31" s="3523"/>
      <c r="I31" s="3523"/>
      <c r="J31" s="3523"/>
      <c r="K31" s="3523"/>
      <c r="L31" s="3523"/>
      <c r="M31" s="3523"/>
      <c r="N31" s="3523"/>
      <c r="O31" s="3523"/>
      <c r="P31" s="3523"/>
      <c r="Q31" s="3523"/>
      <c r="R31" s="3523"/>
      <c r="S31" s="3523"/>
      <c r="T31" s="3523"/>
      <c r="U31" s="3523"/>
      <c r="V31" s="3524" t="s">
        <v>3502</v>
      </c>
      <c r="W31" s="3524"/>
      <c r="X31" s="3524"/>
      <c r="Y31" s="3524"/>
      <c r="Z31" s="3524"/>
      <c r="AA31" s="3524"/>
      <c r="AB31" s="3524"/>
      <c r="AC31" s="3524"/>
      <c r="AD31" s="3524"/>
      <c r="AE31" s="3524"/>
      <c r="AF31" s="3524"/>
      <c r="AG31" s="3524"/>
      <c r="AH31" s="3524"/>
      <c r="AI31" s="3524"/>
      <c r="AJ31" s="3524"/>
      <c r="AK31" s="3524"/>
      <c r="AL31" s="3524"/>
      <c r="AM31" s="3524"/>
      <c r="AN31" s="3524"/>
      <c r="AO31" s="3524"/>
    </row>
    <row r="32" spans="1:41" ht="16.5">
      <c r="A32" s="3154" t="s">
        <v>3503</v>
      </c>
      <c r="B32" s="3528" t="s">
        <v>3504</v>
      </c>
      <c r="C32" s="3529"/>
      <c r="D32" s="3529"/>
      <c r="E32" s="3530"/>
      <c r="F32" s="3528" t="s">
        <v>3505</v>
      </c>
      <c r="G32" s="3529"/>
      <c r="H32" s="3529"/>
      <c r="I32" s="3530"/>
      <c r="J32" s="3528" t="s">
        <v>3506</v>
      </c>
      <c r="K32" s="3529"/>
      <c r="L32" s="3529"/>
      <c r="M32" s="3530"/>
      <c r="N32" s="3528" t="s">
        <v>3507</v>
      </c>
      <c r="O32" s="3529"/>
      <c r="P32" s="3529"/>
      <c r="Q32" s="3530"/>
      <c r="R32" s="3528" t="s">
        <v>3570</v>
      </c>
      <c r="S32" s="3529"/>
      <c r="T32" s="3529"/>
      <c r="U32" s="3530"/>
      <c r="V32" s="3528" t="s">
        <v>3571</v>
      </c>
      <c r="W32" s="3529"/>
      <c r="X32" s="3529"/>
      <c r="Y32" s="3530"/>
      <c r="Z32" s="3528" t="s">
        <v>3572</v>
      </c>
      <c r="AA32" s="3529"/>
      <c r="AB32" s="3529"/>
      <c r="AC32" s="3530"/>
      <c r="AD32" s="3519" t="s">
        <v>3506</v>
      </c>
      <c r="AE32" s="3519"/>
      <c r="AF32" s="3519"/>
      <c r="AG32" s="3519"/>
      <c r="AH32" s="3528" t="s">
        <v>3507</v>
      </c>
      <c r="AI32" s="3529"/>
      <c r="AJ32" s="3529"/>
      <c r="AK32" s="3530"/>
      <c r="AL32" s="3519" t="s">
        <v>3570</v>
      </c>
      <c r="AM32" s="3519"/>
      <c r="AN32" s="3519"/>
      <c r="AO32" s="3519"/>
    </row>
    <row r="33" spans="1:42">
      <c r="A33" s="3520" t="s">
        <v>3508</v>
      </c>
      <c r="B33" s="3518" t="s">
        <v>3503</v>
      </c>
      <c r="C33" s="3514" t="s">
        <v>3451</v>
      </c>
      <c r="D33" s="3515" t="s">
        <v>3509</v>
      </c>
      <c r="E33" s="3516" t="s">
        <v>3510</v>
      </c>
      <c r="F33" s="3518" t="s">
        <v>3503</v>
      </c>
      <c r="G33" s="3514" t="s">
        <v>3451</v>
      </c>
      <c r="H33" s="3515" t="s">
        <v>3509</v>
      </c>
      <c r="I33" s="3516" t="s">
        <v>3510</v>
      </c>
      <c r="J33" s="3518" t="s">
        <v>3503</v>
      </c>
      <c r="K33" s="3514" t="s">
        <v>3451</v>
      </c>
      <c r="L33" s="3515" t="s">
        <v>3509</v>
      </c>
      <c r="M33" s="3516" t="s">
        <v>3510</v>
      </c>
      <c r="N33" s="3518" t="s">
        <v>3503</v>
      </c>
      <c r="O33" s="3514" t="s">
        <v>3451</v>
      </c>
      <c r="P33" s="3515" t="s">
        <v>3509</v>
      </c>
      <c r="Q33" s="3516" t="s">
        <v>3510</v>
      </c>
      <c r="R33" s="3518" t="s">
        <v>3503</v>
      </c>
      <c r="S33" s="3514" t="s">
        <v>3451</v>
      </c>
      <c r="T33" s="3515" t="s">
        <v>3509</v>
      </c>
      <c r="U33" s="3516" t="s">
        <v>3510</v>
      </c>
      <c r="V33" s="3518" t="s">
        <v>3511</v>
      </c>
      <c r="W33" s="3514" t="s">
        <v>3451</v>
      </c>
      <c r="X33" s="3515" t="s">
        <v>3509</v>
      </c>
      <c r="Y33" s="3516" t="s">
        <v>3510</v>
      </c>
      <c r="Z33" s="3518" t="s">
        <v>3503</v>
      </c>
      <c r="AA33" s="3514" t="s">
        <v>3451</v>
      </c>
      <c r="AB33" s="3515" t="s">
        <v>3509</v>
      </c>
      <c r="AC33" s="3516" t="s">
        <v>3510</v>
      </c>
      <c r="AD33" s="3518" t="s">
        <v>3503</v>
      </c>
      <c r="AE33" s="3514" t="s">
        <v>3451</v>
      </c>
      <c r="AF33" s="3515" t="s">
        <v>3509</v>
      </c>
      <c r="AG33" s="3515" t="s">
        <v>3510</v>
      </c>
      <c r="AH33" s="3518" t="s">
        <v>3503</v>
      </c>
      <c r="AI33" s="3514" t="s">
        <v>3451</v>
      </c>
      <c r="AJ33" s="3515" t="s">
        <v>3509</v>
      </c>
      <c r="AK33" s="3516" t="s">
        <v>3510</v>
      </c>
      <c r="AL33" s="3518" t="s">
        <v>3503</v>
      </c>
      <c r="AM33" s="3514" t="s">
        <v>3451</v>
      </c>
      <c r="AN33" s="3515" t="s">
        <v>3509</v>
      </c>
      <c r="AO33" s="3515" t="s">
        <v>3510</v>
      </c>
    </row>
    <row r="34" spans="1:42">
      <c r="A34" s="3520"/>
      <c r="B34" s="3518"/>
      <c r="C34" s="3514"/>
      <c r="D34" s="3515"/>
      <c r="E34" s="3517"/>
      <c r="F34" s="3518"/>
      <c r="G34" s="3514"/>
      <c r="H34" s="3515"/>
      <c r="I34" s="3517"/>
      <c r="J34" s="3518"/>
      <c r="K34" s="3514"/>
      <c r="L34" s="3515"/>
      <c r="M34" s="3517"/>
      <c r="N34" s="3518"/>
      <c r="O34" s="3514"/>
      <c r="P34" s="3515"/>
      <c r="Q34" s="3517"/>
      <c r="R34" s="3518"/>
      <c r="S34" s="3514"/>
      <c r="T34" s="3515"/>
      <c r="U34" s="3517"/>
      <c r="V34" s="3518"/>
      <c r="W34" s="3514"/>
      <c r="X34" s="3515"/>
      <c r="Y34" s="3517"/>
      <c r="Z34" s="3518"/>
      <c r="AA34" s="3514"/>
      <c r="AB34" s="3515"/>
      <c r="AC34" s="3517"/>
      <c r="AD34" s="3518"/>
      <c r="AE34" s="3514"/>
      <c r="AF34" s="3515"/>
      <c r="AG34" s="3515"/>
      <c r="AH34" s="3518"/>
      <c r="AI34" s="3514"/>
      <c r="AJ34" s="3515"/>
      <c r="AK34" s="3517"/>
      <c r="AL34" s="3518"/>
      <c r="AM34" s="3514"/>
      <c r="AN34" s="3515"/>
      <c r="AO34" s="3515"/>
    </row>
    <row r="35" spans="1:42" ht="16.5">
      <c r="A35" s="3154">
        <v>6</v>
      </c>
      <c r="B35" s="3159" t="s">
        <v>3512</v>
      </c>
      <c r="C35" s="3160">
        <v>64.03</v>
      </c>
      <c r="D35" s="3156" t="s">
        <v>3573</v>
      </c>
      <c r="E35" s="3156" t="s">
        <v>3514</v>
      </c>
      <c r="F35" s="3159" t="s">
        <v>3515</v>
      </c>
      <c r="G35" s="3160">
        <v>50.35</v>
      </c>
      <c r="H35" s="3161" t="s">
        <v>3516</v>
      </c>
      <c r="I35" s="3161" t="s">
        <v>3517</v>
      </c>
      <c r="J35" s="3162" t="s">
        <v>3518</v>
      </c>
      <c r="K35" s="3160">
        <v>50.35</v>
      </c>
      <c r="L35" s="3156" t="s">
        <v>3516</v>
      </c>
      <c r="M35" s="3161" t="s">
        <v>3517</v>
      </c>
      <c r="N35" s="3159" t="s">
        <v>3519</v>
      </c>
      <c r="O35" s="3160">
        <v>50.35</v>
      </c>
      <c r="P35" s="3161" t="s">
        <v>3516</v>
      </c>
      <c r="Q35" s="3161" t="s">
        <v>3517</v>
      </c>
      <c r="R35" s="3159" t="s">
        <v>3574</v>
      </c>
      <c r="S35" s="3160">
        <v>63.75</v>
      </c>
      <c r="T35" s="3156" t="s">
        <v>3575</v>
      </c>
      <c r="U35" s="3156" t="s">
        <v>3514</v>
      </c>
      <c r="V35" s="3159" t="s">
        <v>3520</v>
      </c>
      <c r="W35" s="3160">
        <v>63.75</v>
      </c>
      <c r="X35" s="3161" t="s">
        <v>3575</v>
      </c>
      <c r="Y35" s="3156" t="s">
        <v>3514</v>
      </c>
      <c r="Z35" s="3159" t="s">
        <v>3522</v>
      </c>
      <c r="AA35" s="3160">
        <v>50.35</v>
      </c>
      <c r="AB35" s="3156" t="s">
        <v>3516</v>
      </c>
      <c r="AC35" s="3156" t="s">
        <v>3517</v>
      </c>
      <c r="AD35" s="3159" t="s">
        <v>3523</v>
      </c>
      <c r="AE35" s="3160">
        <v>50.35</v>
      </c>
      <c r="AF35" s="3161" t="s">
        <v>3516</v>
      </c>
      <c r="AG35" s="3156" t="s">
        <v>3517</v>
      </c>
      <c r="AH35" s="3159" t="s">
        <v>3524</v>
      </c>
      <c r="AI35" s="3160">
        <v>50.35</v>
      </c>
      <c r="AJ35" s="3156" t="s">
        <v>3516</v>
      </c>
      <c r="AK35" s="3156" t="s">
        <v>3517</v>
      </c>
      <c r="AL35" s="3159" t="s">
        <v>3576</v>
      </c>
      <c r="AM35" s="3160">
        <v>64.03</v>
      </c>
      <c r="AN35" s="3161" t="s">
        <v>3513</v>
      </c>
      <c r="AO35" s="3161" t="s">
        <v>3514</v>
      </c>
    </row>
    <row r="36" spans="1:42" ht="16.5">
      <c r="A36" s="3154">
        <v>5</v>
      </c>
      <c r="B36" s="3159" t="s">
        <v>3526</v>
      </c>
      <c r="C36" s="3160">
        <v>64.03</v>
      </c>
      <c r="D36" s="3156" t="s">
        <v>3573</v>
      </c>
      <c r="E36" s="3156" t="s">
        <v>3514</v>
      </c>
      <c r="F36" s="3159" t="s">
        <v>3527</v>
      </c>
      <c r="G36" s="3160">
        <v>50.35</v>
      </c>
      <c r="H36" s="3161" t="s">
        <v>3516</v>
      </c>
      <c r="I36" s="3161" t="s">
        <v>3517</v>
      </c>
      <c r="J36" s="3159" t="s">
        <v>3528</v>
      </c>
      <c r="K36" s="3160">
        <v>50.35</v>
      </c>
      <c r="L36" s="3156" t="s">
        <v>3516</v>
      </c>
      <c r="M36" s="3161" t="s">
        <v>3517</v>
      </c>
      <c r="N36" s="3159" t="s">
        <v>3529</v>
      </c>
      <c r="O36" s="3160">
        <v>50.35</v>
      </c>
      <c r="P36" s="3161" t="s">
        <v>3516</v>
      </c>
      <c r="Q36" s="3161" t="s">
        <v>3517</v>
      </c>
      <c r="R36" s="3159" t="s">
        <v>3577</v>
      </c>
      <c r="S36" s="3160">
        <v>63.75</v>
      </c>
      <c r="T36" s="3156" t="s">
        <v>3575</v>
      </c>
      <c r="U36" s="3156" t="s">
        <v>3514</v>
      </c>
      <c r="V36" s="3159" t="s">
        <v>3578</v>
      </c>
      <c r="W36" s="3160">
        <v>63.75</v>
      </c>
      <c r="X36" s="3161" t="s">
        <v>3575</v>
      </c>
      <c r="Y36" s="3156" t="s">
        <v>3514</v>
      </c>
      <c r="Z36" s="3159" t="s">
        <v>3579</v>
      </c>
      <c r="AA36" s="3160">
        <v>50.35</v>
      </c>
      <c r="AB36" s="3156" t="s">
        <v>3516</v>
      </c>
      <c r="AC36" s="3156" t="s">
        <v>3517</v>
      </c>
      <c r="AD36" s="3159" t="s">
        <v>3532</v>
      </c>
      <c r="AE36" s="3160">
        <v>50.35</v>
      </c>
      <c r="AF36" s="3161" t="s">
        <v>3516</v>
      </c>
      <c r="AG36" s="3156" t="s">
        <v>3517</v>
      </c>
      <c r="AH36" s="3159" t="s">
        <v>3533</v>
      </c>
      <c r="AI36" s="3160">
        <v>50.35</v>
      </c>
      <c r="AJ36" s="3156" t="s">
        <v>3516</v>
      </c>
      <c r="AK36" s="3156" t="s">
        <v>3517</v>
      </c>
      <c r="AL36" s="3159" t="s">
        <v>3580</v>
      </c>
      <c r="AM36" s="3160">
        <v>64.03</v>
      </c>
      <c r="AN36" s="3161" t="s">
        <v>3513</v>
      </c>
      <c r="AO36" s="3161" t="s">
        <v>3514</v>
      </c>
    </row>
    <row r="37" spans="1:42" ht="16.5">
      <c r="A37" s="3154">
        <v>4</v>
      </c>
      <c r="B37" s="3159" t="s">
        <v>3534</v>
      </c>
      <c r="C37" s="3160">
        <v>64.03</v>
      </c>
      <c r="D37" s="3156" t="s">
        <v>3573</v>
      </c>
      <c r="E37" s="3156" t="s">
        <v>3514</v>
      </c>
      <c r="F37" s="3159" t="s">
        <v>3535</v>
      </c>
      <c r="G37" s="3160">
        <v>50.35</v>
      </c>
      <c r="H37" s="3161" t="s">
        <v>3516</v>
      </c>
      <c r="I37" s="3161" t="s">
        <v>3517</v>
      </c>
      <c r="J37" s="3159" t="s">
        <v>3536</v>
      </c>
      <c r="K37" s="3160">
        <v>50.35</v>
      </c>
      <c r="L37" s="3156" t="s">
        <v>3516</v>
      </c>
      <c r="M37" s="3161" t="s">
        <v>3517</v>
      </c>
      <c r="N37" s="3159" t="s">
        <v>3537</v>
      </c>
      <c r="O37" s="3160">
        <v>50.35</v>
      </c>
      <c r="P37" s="3161" t="s">
        <v>3516</v>
      </c>
      <c r="Q37" s="3161" t="s">
        <v>3517</v>
      </c>
      <c r="R37" s="3159" t="s">
        <v>3581</v>
      </c>
      <c r="S37" s="3160">
        <v>63.75</v>
      </c>
      <c r="T37" s="3156" t="s">
        <v>3575</v>
      </c>
      <c r="U37" s="3156" t="s">
        <v>3514</v>
      </c>
      <c r="V37" s="3159" t="s">
        <v>3582</v>
      </c>
      <c r="W37" s="3160">
        <v>63.75</v>
      </c>
      <c r="X37" s="3161" t="s">
        <v>3575</v>
      </c>
      <c r="Y37" s="3156" t="s">
        <v>3514</v>
      </c>
      <c r="Z37" s="3159" t="s">
        <v>3583</v>
      </c>
      <c r="AA37" s="3160">
        <v>50.35</v>
      </c>
      <c r="AB37" s="3156" t="s">
        <v>3516</v>
      </c>
      <c r="AC37" s="3156" t="s">
        <v>3517</v>
      </c>
      <c r="AD37" s="3159" t="s">
        <v>3540</v>
      </c>
      <c r="AE37" s="3160">
        <v>50.35</v>
      </c>
      <c r="AF37" s="3161" t="s">
        <v>3516</v>
      </c>
      <c r="AG37" s="3156" t="s">
        <v>3517</v>
      </c>
      <c r="AH37" s="3159" t="s">
        <v>3541</v>
      </c>
      <c r="AI37" s="3160">
        <v>50.35</v>
      </c>
      <c r="AJ37" s="3156" t="s">
        <v>3516</v>
      </c>
      <c r="AK37" s="3156" t="s">
        <v>3517</v>
      </c>
      <c r="AL37" s="3159" t="s">
        <v>3584</v>
      </c>
      <c r="AM37" s="3160">
        <v>64.03</v>
      </c>
      <c r="AN37" s="3161" t="s">
        <v>3513</v>
      </c>
      <c r="AO37" s="3161" t="s">
        <v>3514</v>
      </c>
    </row>
    <row r="38" spans="1:42" ht="16.5">
      <c r="A38" s="3154">
        <v>3</v>
      </c>
      <c r="B38" s="3159" t="s">
        <v>3542</v>
      </c>
      <c r="C38" s="3160">
        <v>64.03</v>
      </c>
      <c r="D38" s="3156" t="s">
        <v>3573</v>
      </c>
      <c r="E38" s="3156" t="s">
        <v>3514</v>
      </c>
      <c r="F38" s="3159" t="s">
        <v>3543</v>
      </c>
      <c r="G38" s="3160">
        <v>50.35</v>
      </c>
      <c r="H38" s="3161" t="s">
        <v>3516</v>
      </c>
      <c r="I38" s="3161" t="s">
        <v>3517</v>
      </c>
      <c r="J38" s="3159" t="s">
        <v>3544</v>
      </c>
      <c r="K38" s="3160">
        <v>50.35</v>
      </c>
      <c r="L38" s="3156" t="s">
        <v>3516</v>
      </c>
      <c r="M38" s="3161" t="s">
        <v>3517</v>
      </c>
      <c r="N38" s="3159" t="s">
        <v>3545</v>
      </c>
      <c r="O38" s="3160">
        <v>50.35</v>
      </c>
      <c r="P38" s="3161" t="s">
        <v>3516</v>
      </c>
      <c r="Q38" s="3161" t="s">
        <v>3517</v>
      </c>
      <c r="R38" s="3159" t="s">
        <v>3585</v>
      </c>
      <c r="S38" s="3160">
        <v>63.75</v>
      </c>
      <c r="T38" s="3156" t="s">
        <v>3575</v>
      </c>
      <c r="U38" s="3156" t="s">
        <v>3514</v>
      </c>
      <c r="V38" s="3159" t="s">
        <v>3586</v>
      </c>
      <c r="W38" s="3160">
        <v>63.75</v>
      </c>
      <c r="X38" s="3161" t="s">
        <v>3575</v>
      </c>
      <c r="Y38" s="3156" t="s">
        <v>3514</v>
      </c>
      <c r="Z38" s="3159" t="s">
        <v>3587</v>
      </c>
      <c r="AA38" s="3160">
        <v>50.35</v>
      </c>
      <c r="AB38" s="3156" t="s">
        <v>3516</v>
      </c>
      <c r="AC38" s="3156" t="s">
        <v>3517</v>
      </c>
      <c r="AD38" s="3159" t="s">
        <v>3548</v>
      </c>
      <c r="AE38" s="3160">
        <v>50.35</v>
      </c>
      <c r="AF38" s="3161" t="s">
        <v>3516</v>
      </c>
      <c r="AG38" s="3156" t="s">
        <v>3517</v>
      </c>
      <c r="AH38" s="3159" t="s">
        <v>3549</v>
      </c>
      <c r="AI38" s="3160">
        <v>50.35</v>
      </c>
      <c r="AJ38" s="3156" t="s">
        <v>3516</v>
      </c>
      <c r="AK38" s="3156" t="s">
        <v>3517</v>
      </c>
      <c r="AL38" s="3159" t="s">
        <v>3588</v>
      </c>
      <c r="AM38" s="3160">
        <v>64.03</v>
      </c>
      <c r="AN38" s="3161" t="s">
        <v>3513</v>
      </c>
      <c r="AO38" s="3161" t="s">
        <v>3514</v>
      </c>
    </row>
    <row r="39" spans="1:42" ht="16.5">
      <c r="A39" s="3154">
        <v>2</v>
      </c>
      <c r="B39" s="3159" t="s">
        <v>3550</v>
      </c>
      <c r="C39" s="3160">
        <v>64.03</v>
      </c>
      <c r="D39" s="3156" t="s">
        <v>3573</v>
      </c>
      <c r="E39" s="3156" t="s">
        <v>3514</v>
      </c>
      <c r="F39" s="3159" t="s">
        <v>3551</v>
      </c>
      <c r="G39" s="3160">
        <v>50.35</v>
      </c>
      <c r="H39" s="3161" t="s">
        <v>3516</v>
      </c>
      <c r="I39" s="3161" t="s">
        <v>3517</v>
      </c>
      <c r="J39" s="3159" t="s">
        <v>3552</v>
      </c>
      <c r="K39" s="3160">
        <v>50.35</v>
      </c>
      <c r="L39" s="3156" t="s">
        <v>3516</v>
      </c>
      <c r="M39" s="3161" t="s">
        <v>3517</v>
      </c>
      <c r="N39" s="3159" t="s">
        <v>3553</v>
      </c>
      <c r="O39" s="3160">
        <v>50.35</v>
      </c>
      <c r="P39" s="3161" t="s">
        <v>3516</v>
      </c>
      <c r="Q39" s="3161" t="s">
        <v>3517</v>
      </c>
      <c r="R39" s="3159" t="s">
        <v>3589</v>
      </c>
      <c r="S39" s="3160">
        <v>63.75</v>
      </c>
      <c r="T39" s="3156" t="s">
        <v>3575</v>
      </c>
      <c r="U39" s="3156" t="s">
        <v>3514</v>
      </c>
      <c r="V39" s="3159" t="s">
        <v>3590</v>
      </c>
      <c r="W39" s="3160">
        <v>63.75</v>
      </c>
      <c r="X39" s="3161" t="s">
        <v>3575</v>
      </c>
      <c r="Y39" s="3156" t="s">
        <v>3514</v>
      </c>
      <c r="Z39" s="3159" t="s">
        <v>3591</v>
      </c>
      <c r="AA39" s="3160">
        <v>50.35</v>
      </c>
      <c r="AB39" s="3156" t="s">
        <v>3516</v>
      </c>
      <c r="AC39" s="3156" t="s">
        <v>3517</v>
      </c>
      <c r="AD39" s="3159" t="s">
        <v>3556</v>
      </c>
      <c r="AE39" s="3160">
        <v>50.35</v>
      </c>
      <c r="AF39" s="3161" t="s">
        <v>3516</v>
      </c>
      <c r="AG39" s="3156" t="s">
        <v>3517</v>
      </c>
      <c r="AH39" s="3159" t="s">
        <v>3557</v>
      </c>
      <c r="AI39" s="3160">
        <v>50.35</v>
      </c>
      <c r="AJ39" s="3156" t="s">
        <v>3516</v>
      </c>
      <c r="AK39" s="3156" t="s">
        <v>3517</v>
      </c>
      <c r="AL39" s="3159" t="s">
        <v>3592</v>
      </c>
      <c r="AM39" s="3160">
        <v>64.03</v>
      </c>
      <c r="AN39" s="3161" t="s">
        <v>3513</v>
      </c>
      <c r="AO39" s="3161" t="s">
        <v>3514</v>
      </c>
    </row>
    <row r="40" spans="1:42" ht="16.5">
      <c r="A40" s="3154">
        <v>1</v>
      </c>
      <c r="B40" s="3159" t="s">
        <v>3558</v>
      </c>
      <c r="C40" s="3160">
        <v>64.03</v>
      </c>
      <c r="D40" s="3156" t="s">
        <v>3573</v>
      </c>
      <c r="E40" s="3156" t="s">
        <v>3514</v>
      </c>
      <c r="F40" s="3159" t="s">
        <v>3559</v>
      </c>
      <c r="G40" s="3160">
        <v>50.35</v>
      </c>
      <c r="H40" s="3161" t="s">
        <v>3516</v>
      </c>
      <c r="I40" s="3161" t="s">
        <v>3517</v>
      </c>
      <c r="J40" s="3159" t="s">
        <v>3560</v>
      </c>
      <c r="K40" s="3160">
        <v>50.35</v>
      </c>
      <c r="L40" s="3156" t="s">
        <v>3516</v>
      </c>
      <c r="M40" s="3161" t="s">
        <v>3517</v>
      </c>
      <c r="N40" s="3159" t="s">
        <v>3562</v>
      </c>
      <c r="O40" s="3160">
        <v>50.35</v>
      </c>
      <c r="P40" s="3161" t="s">
        <v>3516</v>
      </c>
      <c r="Q40" s="3161" t="s">
        <v>3517</v>
      </c>
      <c r="R40" s="3159" t="s">
        <v>3593</v>
      </c>
      <c r="S40" s="3160">
        <v>63.75</v>
      </c>
      <c r="T40" s="3156" t="s">
        <v>3575</v>
      </c>
      <c r="U40" s="3156" t="s">
        <v>3514</v>
      </c>
      <c r="V40" s="3159" t="s">
        <v>3594</v>
      </c>
      <c r="W40" s="3160">
        <v>63.75</v>
      </c>
      <c r="X40" s="3161" t="s">
        <v>3575</v>
      </c>
      <c r="Y40" s="3156" t="s">
        <v>3514</v>
      </c>
      <c r="Z40" s="3159" t="s">
        <v>3595</v>
      </c>
      <c r="AA40" s="3160">
        <v>50.35</v>
      </c>
      <c r="AB40" s="3156" t="s">
        <v>3516</v>
      </c>
      <c r="AC40" s="3156" t="s">
        <v>3517</v>
      </c>
      <c r="AD40" s="3159" t="s">
        <v>3566</v>
      </c>
      <c r="AE40" s="3160">
        <v>50.35</v>
      </c>
      <c r="AF40" s="3161" t="s">
        <v>3516</v>
      </c>
      <c r="AG40" s="3156" t="s">
        <v>3517</v>
      </c>
      <c r="AH40" s="3159" t="s">
        <v>3567</v>
      </c>
      <c r="AI40" s="3160">
        <v>50.35</v>
      </c>
      <c r="AJ40" s="3156" t="s">
        <v>3516</v>
      </c>
      <c r="AK40" s="3156" t="s">
        <v>3517</v>
      </c>
      <c r="AL40" s="3159" t="s">
        <v>3596</v>
      </c>
      <c r="AM40" s="3160">
        <v>64.03</v>
      </c>
      <c r="AN40" s="3161" t="s">
        <v>3513</v>
      </c>
      <c r="AO40" s="3161" t="s">
        <v>3514</v>
      </c>
    </row>
    <row r="41" spans="1:42" ht="16.5">
      <c r="A41" s="3163"/>
      <c r="B41" s="3163" t="s">
        <v>3568</v>
      </c>
      <c r="C41" s="3164">
        <f>SUM(C35:C40)</f>
        <v>384.17999999999995</v>
      </c>
      <c r="D41" s="3165"/>
      <c r="E41" s="3165"/>
      <c r="F41" s="3163"/>
      <c r="G41" s="3164">
        <f>SUM(G35:G40)</f>
        <v>302.10000000000002</v>
      </c>
      <c r="H41" s="3164"/>
      <c r="I41" s="3164"/>
      <c r="J41" s="3163"/>
      <c r="K41" s="3164">
        <f>SUM(K35:K40)</f>
        <v>302.10000000000002</v>
      </c>
      <c r="L41" s="3165"/>
      <c r="M41" s="3165"/>
      <c r="N41" s="3163"/>
      <c r="O41" s="3164">
        <f>SUM(O35:O40)</f>
        <v>302.10000000000002</v>
      </c>
      <c r="P41" s="3164"/>
      <c r="Q41" s="3164"/>
      <c r="R41" s="3163"/>
      <c r="S41" s="3164">
        <f>SUM(S35:S40)</f>
        <v>382.5</v>
      </c>
      <c r="T41" s="3165"/>
      <c r="U41" s="3165"/>
      <c r="V41" s="3163"/>
      <c r="W41" s="3164">
        <f>SUM(W35:W40)</f>
        <v>382.5</v>
      </c>
      <c r="X41" s="3164"/>
      <c r="Y41" s="3164"/>
      <c r="Z41" s="3163"/>
      <c r="AA41" s="3164">
        <f>SUM(AA35:AA40)</f>
        <v>302.10000000000002</v>
      </c>
      <c r="AB41" s="3165"/>
      <c r="AC41" s="3165"/>
      <c r="AD41" s="3163"/>
      <c r="AE41" s="3164">
        <f>SUM(AE35:AE40)</f>
        <v>302.10000000000002</v>
      </c>
      <c r="AF41" s="3164"/>
      <c r="AG41" s="3164"/>
      <c r="AH41" s="3163"/>
      <c r="AI41" s="3164">
        <f>SUM(AI35:AI40)</f>
        <v>302.10000000000002</v>
      </c>
      <c r="AJ41" s="3165"/>
      <c r="AK41" s="3165"/>
      <c r="AL41" s="3163"/>
      <c r="AM41" s="3164">
        <f>SUM(AM35:AM40)</f>
        <v>384.17999999999995</v>
      </c>
      <c r="AN41" s="3164"/>
      <c r="AO41" s="3164"/>
      <c r="AP41" s="3184">
        <f>AM41+AI41+AE41+AA41+W41+S41+O41+K41+G41+C41</f>
        <v>3345.9599999999996</v>
      </c>
    </row>
    <row r="42" spans="1:42" ht="31.5">
      <c r="A42" s="3525" t="s">
        <v>3597</v>
      </c>
      <c r="B42" s="3526"/>
      <c r="C42" s="3526"/>
      <c r="D42" s="3526"/>
      <c r="E42" s="3526"/>
      <c r="F42" s="3526"/>
      <c r="J42" s="3525" t="s">
        <v>3763</v>
      </c>
      <c r="K42" s="3526"/>
      <c r="L42" s="3526"/>
      <c r="M42" s="3526"/>
      <c r="N42" s="3526"/>
      <c r="O42" s="3526"/>
    </row>
    <row r="43" spans="1:42">
      <c r="A43" s="3520" t="s">
        <v>3508</v>
      </c>
      <c r="B43" s="3518" t="s">
        <v>3503</v>
      </c>
      <c r="C43" s="3514" t="s">
        <v>3598</v>
      </c>
      <c r="D43" s="3531" t="s">
        <v>3509</v>
      </c>
      <c r="E43" s="3515" t="s">
        <v>3510</v>
      </c>
      <c r="F43" s="3515" t="s">
        <v>3599</v>
      </c>
      <c r="J43" s="3520" t="s">
        <v>3508</v>
      </c>
      <c r="K43" s="3518" t="s">
        <v>3503</v>
      </c>
      <c r="L43" s="3514" t="s">
        <v>3598</v>
      </c>
      <c r="M43" s="3531" t="s">
        <v>3509</v>
      </c>
      <c r="N43" s="3515" t="s">
        <v>3510</v>
      </c>
      <c r="O43" s="3515" t="s">
        <v>3599</v>
      </c>
    </row>
    <row r="44" spans="1:42">
      <c r="A44" s="3520"/>
      <c r="B44" s="3518"/>
      <c r="C44" s="3514"/>
      <c r="D44" s="3532"/>
      <c r="E44" s="3515"/>
      <c r="F44" s="3515"/>
      <c r="J44" s="3520"/>
      <c r="K44" s="3518"/>
      <c r="L44" s="3514"/>
      <c r="M44" s="3532"/>
      <c r="N44" s="3515"/>
      <c r="O44" s="3515"/>
    </row>
    <row r="45" spans="1:42" ht="16.5">
      <c r="A45" s="3166" t="s">
        <v>3600</v>
      </c>
      <c r="B45" s="3159" t="s">
        <v>3601</v>
      </c>
      <c r="C45" s="3533">
        <v>3991.43</v>
      </c>
      <c r="D45" s="3160" t="s">
        <v>3602</v>
      </c>
      <c r="E45" s="3156" t="s">
        <v>3603</v>
      </c>
      <c r="F45" s="3156">
        <v>15</v>
      </c>
      <c r="J45" s="3166" t="s">
        <v>3600</v>
      </c>
      <c r="K45" s="3159" t="s">
        <v>3601</v>
      </c>
      <c r="L45" s="3533">
        <v>3836.5</v>
      </c>
      <c r="M45" s="3160" t="s">
        <v>3764</v>
      </c>
      <c r="N45" s="3156" t="s">
        <v>3765</v>
      </c>
      <c r="O45" s="3156">
        <v>16</v>
      </c>
    </row>
    <row r="46" spans="1:42" ht="16.5">
      <c r="A46" s="3166" t="s">
        <v>3604</v>
      </c>
      <c r="B46" s="3159" t="s">
        <v>3605</v>
      </c>
      <c r="C46" s="3534"/>
      <c r="D46" s="3160" t="s">
        <v>3602</v>
      </c>
      <c r="E46" s="3156" t="s">
        <v>3603</v>
      </c>
      <c r="F46" s="3156">
        <v>15</v>
      </c>
      <c r="J46" s="3166" t="s">
        <v>3604</v>
      </c>
      <c r="K46" s="3159" t="s">
        <v>3605</v>
      </c>
      <c r="L46" s="3534"/>
      <c r="M46" s="3160" t="s">
        <v>3764</v>
      </c>
      <c r="N46" s="3156" t="s">
        <v>3765</v>
      </c>
      <c r="O46" s="3156">
        <v>16</v>
      </c>
    </row>
    <row r="47" spans="1:42" ht="16.5">
      <c r="A47" s="3166" t="s">
        <v>3606</v>
      </c>
      <c r="B47" s="3159" t="s">
        <v>3526</v>
      </c>
      <c r="C47" s="3534"/>
      <c r="D47" s="3160" t="s">
        <v>3602</v>
      </c>
      <c r="E47" s="3156" t="s">
        <v>3603</v>
      </c>
      <c r="F47" s="3156">
        <v>15</v>
      </c>
      <c r="J47" s="3166" t="s">
        <v>3606</v>
      </c>
      <c r="K47" s="3159" t="s">
        <v>3526</v>
      </c>
      <c r="L47" s="3534"/>
      <c r="M47" s="3160" t="s">
        <v>3764</v>
      </c>
      <c r="N47" s="3156" t="s">
        <v>3765</v>
      </c>
      <c r="O47" s="3156">
        <v>16</v>
      </c>
    </row>
    <row r="48" spans="1:42" ht="16.5">
      <c r="A48" s="3166" t="s">
        <v>3607</v>
      </c>
      <c r="B48" s="3159" t="s">
        <v>3534</v>
      </c>
      <c r="C48" s="3534"/>
      <c r="D48" s="3160" t="s">
        <v>3602</v>
      </c>
      <c r="E48" s="3156" t="s">
        <v>3603</v>
      </c>
      <c r="F48" s="3156">
        <v>15</v>
      </c>
      <c r="J48" s="3166" t="s">
        <v>3607</v>
      </c>
      <c r="K48" s="3159" t="s">
        <v>3534</v>
      </c>
      <c r="L48" s="3534"/>
      <c r="M48" s="3160" t="s">
        <v>3764</v>
      </c>
      <c r="N48" s="3156" t="s">
        <v>3765</v>
      </c>
      <c r="O48" s="3156">
        <v>16</v>
      </c>
    </row>
    <row r="49" spans="1:42" ht="16.5">
      <c r="A49" s="3166" t="s">
        <v>3608</v>
      </c>
      <c r="B49" s="3159" t="s">
        <v>3542</v>
      </c>
      <c r="C49" s="3534"/>
      <c r="D49" s="3160" t="s">
        <v>3602</v>
      </c>
      <c r="E49" s="3156" t="s">
        <v>3603</v>
      </c>
      <c r="F49" s="3156">
        <v>15</v>
      </c>
      <c r="J49" s="3166" t="s">
        <v>3608</v>
      </c>
      <c r="K49" s="3159" t="s">
        <v>3542</v>
      </c>
      <c r="L49" s="3534"/>
      <c r="M49" s="3160" t="s">
        <v>3764</v>
      </c>
      <c r="N49" s="3156" t="s">
        <v>3765</v>
      </c>
      <c r="O49" s="3156">
        <v>16</v>
      </c>
    </row>
    <row r="50" spans="1:42" ht="16.5">
      <c r="A50" s="3166" t="s">
        <v>3609</v>
      </c>
      <c r="B50" s="3159" t="s">
        <v>3550</v>
      </c>
      <c r="C50" s="3534"/>
      <c r="D50" s="3160" t="s">
        <v>3602</v>
      </c>
      <c r="E50" s="3156" t="s">
        <v>3603</v>
      </c>
      <c r="F50" s="3156">
        <v>15</v>
      </c>
      <c r="J50" s="3166" t="s">
        <v>3609</v>
      </c>
      <c r="K50" s="3159" t="s">
        <v>3550</v>
      </c>
      <c r="L50" s="3534"/>
      <c r="M50" s="3160" t="s">
        <v>3764</v>
      </c>
      <c r="N50" s="3156" t="s">
        <v>3765</v>
      </c>
      <c r="O50" s="3156">
        <v>16</v>
      </c>
    </row>
    <row r="51" spans="1:42" ht="16.5">
      <c r="A51" s="3166" t="s">
        <v>3610</v>
      </c>
      <c r="B51" s="3159" t="s">
        <v>3558</v>
      </c>
      <c r="C51" s="3535"/>
      <c r="D51" s="3160" t="s">
        <v>3602</v>
      </c>
      <c r="E51" s="3156" t="s">
        <v>3603</v>
      </c>
      <c r="F51" s="3156">
        <v>15</v>
      </c>
      <c r="J51" s="3166" t="s">
        <v>3610</v>
      </c>
      <c r="K51" s="3159" t="s">
        <v>3558</v>
      </c>
      <c r="L51" s="3535"/>
      <c r="M51" s="3160" t="s">
        <v>3764</v>
      </c>
      <c r="N51" s="3156" t="s">
        <v>3765</v>
      </c>
      <c r="O51" s="3156">
        <v>4</v>
      </c>
    </row>
    <row r="52" spans="1:42" ht="16.5">
      <c r="A52" s="3163" t="s">
        <v>3611</v>
      </c>
      <c r="B52" s="3163"/>
      <c r="C52" s="3164">
        <f>SUM(C45:C51)</f>
        <v>3991.43</v>
      </c>
      <c r="D52" s="3164"/>
      <c r="E52" s="3165"/>
      <c r="F52" s="3165"/>
      <c r="J52" s="3163" t="s">
        <v>3611</v>
      </c>
      <c r="K52" s="3163"/>
      <c r="L52" s="3164">
        <f>SUM(L45:L51)</f>
        <v>3836.5</v>
      </c>
      <c r="M52" s="3164"/>
      <c r="N52" s="3165"/>
      <c r="O52" s="3165"/>
      <c r="AP52" s="3167">
        <f>L52+C52</f>
        <v>7827.93</v>
      </c>
    </row>
    <row r="53" spans="1:42">
      <c r="A53" s="3521" t="s">
        <v>3612</v>
      </c>
      <c r="B53" s="3521"/>
      <c r="C53" s="3521"/>
      <c r="D53" s="3521"/>
      <c r="E53" s="3521"/>
      <c r="F53" s="3521"/>
      <c r="G53" s="3521"/>
      <c r="H53" s="3521"/>
      <c r="I53" s="3521"/>
      <c r="J53" s="3521"/>
      <c r="K53" s="3521"/>
      <c r="L53" s="3521"/>
      <c r="M53" s="3521"/>
      <c r="N53" s="3521"/>
      <c r="O53" s="3521"/>
      <c r="P53" s="3521"/>
      <c r="Q53" s="3521"/>
      <c r="R53" s="3521"/>
      <c r="S53" s="3521"/>
      <c r="T53" s="3521"/>
      <c r="U53" s="3521"/>
      <c r="V53" s="3521"/>
      <c r="W53" s="3521"/>
      <c r="X53" s="3521"/>
      <c r="Y53" s="3521"/>
      <c r="Z53" s="3521"/>
      <c r="AA53" s="3521"/>
      <c r="AB53" s="3521"/>
      <c r="AC53" s="3521"/>
      <c r="AD53" s="3521"/>
      <c r="AE53" s="3521"/>
      <c r="AF53" s="3521"/>
      <c r="AG53" s="3521"/>
      <c r="AH53" s="3521"/>
      <c r="AI53" s="3521"/>
      <c r="AJ53" s="3521"/>
      <c r="AK53" s="3521"/>
      <c r="AL53" s="3521"/>
      <c r="AM53" s="3521"/>
      <c r="AN53" s="3521"/>
      <c r="AO53" s="3521"/>
    </row>
    <row r="54" spans="1:42">
      <c r="A54" s="3521"/>
      <c r="B54" s="3521"/>
      <c r="C54" s="3521"/>
      <c r="D54" s="3521"/>
      <c r="E54" s="3521"/>
      <c r="F54" s="3521"/>
      <c r="G54" s="3521"/>
      <c r="H54" s="3521"/>
      <c r="I54" s="3521"/>
      <c r="J54" s="3521"/>
      <c r="K54" s="3521"/>
      <c r="L54" s="3521"/>
      <c r="M54" s="3521"/>
      <c r="N54" s="3521"/>
      <c r="O54" s="3521"/>
      <c r="P54" s="3521"/>
      <c r="Q54" s="3521"/>
      <c r="R54" s="3521"/>
      <c r="S54" s="3521"/>
      <c r="T54" s="3521"/>
      <c r="U54" s="3521"/>
      <c r="V54" s="3521"/>
      <c r="W54" s="3521"/>
      <c r="X54" s="3521"/>
      <c r="Y54" s="3521"/>
      <c r="Z54" s="3521"/>
      <c r="AA54" s="3521"/>
      <c r="AB54" s="3521"/>
      <c r="AC54" s="3521"/>
      <c r="AD54" s="3521"/>
      <c r="AE54" s="3521"/>
      <c r="AF54" s="3521"/>
      <c r="AG54" s="3521"/>
      <c r="AH54" s="3521"/>
      <c r="AI54" s="3521"/>
      <c r="AJ54" s="3521"/>
      <c r="AK54" s="3521"/>
      <c r="AL54" s="3521"/>
      <c r="AM54" s="3521"/>
      <c r="AN54" s="3521"/>
      <c r="AO54" s="3521"/>
    </row>
    <row r="55" spans="1:42" ht="17.25">
      <c r="A55" s="3153" t="s">
        <v>3500</v>
      </c>
      <c r="B55" s="3522" t="s">
        <v>3501</v>
      </c>
      <c r="C55" s="3523"/>
      <c r="D55" s="3523"/>
      <c r="E55" s="3523"/>
      <c r="F55" s="3523"/>
      <c r="G55" s="3523"/>
      <c r="H55" s="3523"/>
      <c r="I55" s="3523"/>
      <c r="J55" s="3523"/>
      <c r="K55" s="3523"/>
      <c r="L55" s="3523"/>
      <c r="M55" s="3523"/>
      <c r="N55" s="3523"/>
      <c r="O55" s="3523"/>
      <c r="P55" s="3523"/>
      <c r="Q55" s="3527"/>
      <c r="R55" s="3522" t="s">
        <v>3502</v>
      </c>
      <c r="S55" s="3523"/>
      <c r="T55" s="3523"/>
      <c r="U55" s="3523"/>
      <c r="V55" s="3523"/>
      <c r="W55" s="3523"/>
      <c r="X55" s="3523"/>
      <c r="Y55" s="3523"/>
      <c r="Z55" s="3523"/>
      <c r="AA55" s="3523"/>
      <c r="AB55" s="3523"/>
      <c r="AC55" s="3523"/>
      <c r="AD55" s="3523"/>
      <c r="AE55" s="3523"/>
      <c r="AF55" s="3523"/>
      <c r="AG55" s="3523"/>
    </row>
    <row r="56" spans="1:42" ht="16.5">
      <c r="A56" s="3154" t="s">
        <v>3503</v>
      </c>
      <c r="B56" s="3528" t="s">
        <v>3504</v>
      </c>
      <c r="C56" s="3529"/>
      <c r="D56" s="3529"/>
      <c r="E56" s="3530"/>
      <c r="F56" s="3528" t="s">
        <v>3505</v>
      </c>
      <c r="G56" s="3529"/>
      <c r="H56" s="3529"/>
      <c r="I56" s="3530"/>
      <c r="J56" s="3528" t="s">
        <v>3506</v>
      </c>
      <c r="K56" s="3529"/>
      <c r="L56" s="3529"/>
      <c r="M56" s="3530"/>
      <c r="N56" s="3528" t="s">
        <v>3507</v>
      </c>
      <c r="O56" s="3529"/>
      <c r="P56" s="3529"/>
      <c r="Q56" s="3530"/>
      <c r="R56" s="3528" t="s">
        <v>3504</v>
      </c>
      <c r="S56" s="3529"/>
      <c r="T56" s="3529"/>
      <c r="U56" s="3530"/>
      <c r="V56" s="3528" t="s">
        <v>3505</v>
      </c>
      <c r="W56" s="3529"/>
      <c r="X56" s="3529"/>
      <c r="Y56" s="3530"/>
      <c r="Z56" s="3528" t="s">
        <v>3506</v>
      </c>
      <c r="AA56" s="3529"/>
      <c r="AB56" s="3529"/>
      <c r="AC56" s="3530"/>
      <c r="AD56" s="3528" t="s">
        <v>3507</v>
      </c>
      <c r="AE56" s="3529"/>
      <c r="AF56" s="3529"/>
      <c r="AG56" s="3530"/>
    </row>
    <row r="57" spans="1:42">
      <c r="A57" s="3520" t="s">
        <v>3508</v>
      </c>
      <c r="B57" s="3518" t="s">
        <v>3503</v>
      </c>
      <c r="C57" s="3514" t="s">
        <v>3451</v>
      </c>
      <c r="D57" s="3515" t="s">
        <v>3509</v>
      </c>
      <c r="E57" s="3516" t="s">
        <v>3510</v>
      </c>
      <c r="F57" s="3518" t="s">
        <v>3503</v>
      </c>
      <c r="G57" s="3514" t="s">
        <v>3451</v>
      </c>
      <c r="H57" s="3515" t="s">
        <v>3509</v>
      </c>
      <c r="I57" s="3516" t="s">
        <v>3510</v>
      </c>
      <c r="J57" s="3518" t="s">
        <v>3503</v>
      </c>
      <c r="K57" s="3514" t="s">
        <v>3451</v>
      </c>
      <c r="L57" s="3515" t="s">
        <v>3509</v>
      </c>
      <c r="M57" s="3516" t="s">
        <v>3510</v>
      </c>
      <c r="N57" s="3518" t="s">
        <v>3503</v>
      </c>
      <c r="O57" s="3514" t="s">
        <v>3451</v>
      </c>
      <c r="P57" s="3515" t="s">
        <v>3509</v>
      </c>
      <c r="Q57" s="3516" t="s">
        <v>3510</v>
      </c>
      <c r="R57" s="3518" t="s">
        <v>3503</v>
      </c>
      <c r="S57" s="3514" t="s">
        <v>3451</v>
      </c>
      <c r="T57" s="3515" t="s">
        <v>3509</v>
      </c>
      <c r="U57" s="3516" t="s">
        <v>3510</v>
      </c>
      <c r="V57" s="3518" t="s">
        <v>3503</v>
      </c>
      <c r="W57" s="3514" t="s">
        <v>3451</v>
      </c>
      <c r="X57" s="3515" t="s">
        <v>3509</v>
      </c>
      <c r="Y57" s="3516" t="s">
        <v>3510</v>
      </c>
      <c r="Z57" s="3518" t="s">
        <v>3503</v>
      </c>
      <c r="AA57" s="3514" t="s">
        <v>3451</v>
      </c>
      <c r="AB57" s="3515" t="s">
        <v>3509</v>
      </c>
      <c r="AC57" s="3516" t="s">
        <v>3510</v>
      </c>
      <c r="AD57" s="3518" t="s">
        <v>3503</v>
      </c>
      <c r="AE57" s="3514" t="s">
        <v>3451</v>
      </c>
      <c r="AF57" s="3515" t="s">
        <v>3509</v>
      </c>
      <c r="AG57" s="3516" t="s">
        <v>3510</v>
      </c>
    </row>
    <row r="58" spans="1:42">
      <c r="A58" s="3520"/>
      <c r="B58" s="3518"/>
      <c r="C58" s="3514"/>
      <c r="D58" s="3515"/>
      <c r="E58" s="3517"/>
      <c r="F58" s="3518"/>
      <c r="G58" s="3514"/>
      <c r="H58" s="3515"/>
      <c r="I58" s="3517"/>
      <c r="J58" s="3518"/>
      <c r="K58" s="3514"/>
      <c r="L58" s="3515"/>
      <c r="M58" s="3517"/>
      <c r="N58" s="3518"/>
      <c r="O58" s="3514"/>
      <c r="P58" s="3515"/>
      <c r="Q58" s="3517"/>
      <c r="R58" s="3518"/>
      <c r="S58" s="3514"/>
      <c r="T58" s="3515"/>
      <c r="U58" s="3517"/>
      <c r="V58" s="3518"/>
      <c r="W58" s="3514"/>
      <c r="X58" s="3515"/>
      <c r="Y58" s="3517"/>
      <c r="Z58" s="3518"/>
      <c r="AA58" s="3514"/>
      <c r="AB58" s="3515"/>
      <c r="AC58" s="3517"/>
      <c r="AD58" s="3518"/>
      <c r="AE58" s="3514"/>
      <c r="AF58" s="3515"/>
      <c r="AG58" s="3517"/>
    </row>
    <row r="59" spans="1:42" ht="16.5">
      <c r="A59" s="3154">
        <v>8</v>
      </c>
      <c r="B59" s="3159" t="s">
        <v>3613</v>
      </c>
      <c r="C59" s="3160">
        <v>55.91</v>
      </c>
      <c r="D59" s="3157" t="s">
        <v>3614</v>
      </c>
      <c r="E59" s="3158" t="s">
        <v>3517</v>
      </c>
      <c r="F59" s="3155" t="s">
        <v>3615</v>
      </c>
      <c r="G59" s="3160">
        <v>52.64</v>
      </c>
      <c r="H59" s="3156" t="s">
        <v>3516</v>
      </c>
      <c r="I59" s="3158" t="s">
        <v>3517</v>
      </c>
      <c r="J59" s="3155" t="s">
        <v>3616</v>
      </c>
      <c r="K59" s="3160">
        <v>52.64</v>
      </c>
      <c r="L59" s="3157" t="s">
        <v>3516</v>
      </c>
      <c r="M59" s="3158" t="s">
        <v>3517</v>
      </c>
      <c r="N59" s="3155" t="s">
        <v>3617</v>
      </c>
      <c r="O59" s="3160">
        <v>55.91</v>
      </c>
      <c r="P59" s="3156" t="s">
        <v>3618</v>
      </c>
      <c r="Q59" s="3158" t="s">
        <v>3517</v>
      </c>
      <c r="R59" s="3159" t="s">
        <v>3619</v>
      </c>
      <c r="S59" s="3160">
        <v>55.91</v>
      </c>
      <c r="T59" s="3157" t="s">
        <v>3618</v>
      </c>
      <c r="U59" s="3158" t="s">
        <v>3517</v>
      </c>
      <c r="V59" s="3155" t="s">
        <v>3620</v>
      </c>
      <c r="W59" s="3160">
        <v>52.64</v>
      </c>
      <c r="X59" s="3156" t="s">
        <v>3516</v>
      </c>
      <c r="Y59" s="3158" t="s">
        <v>3517</v>
      </c>
      <c r="Z59" s="3155" t="s">
        <v>3621</v>
      </c>
      <c r="AA59" s="3160">
        <v>52.64</v>
      </c>
      <c r="AB59" s="3157" t="s">
        <v>3516</v>
      </c>
      <c r="AC59" s="3158" t="s">
        <v>3517</v>
      </c>
      <c r="AD59" s="3155" t="s">
        <v>3622</v>
      </c>
      <c r="AE59" s="3160">
        <v>55.91</v>
      </c>
      <c r="AF59" s="3156" t="s">
        <v>3623</v>
      </c>
      <c r="AG59" s="3158" t="s">
        <v>3517</v>
      </c>
    </row>
    <row r="60" spans="1:42" ht="16.5">
      <c r="A60" s="3154">
        <v>7</v>
      </c>
      <c r="B60" s="3159" t="s">
        <v>3624</v>
      </c>
      <c r="C60" s="3160">
        <v>55.91</v>
      </c>
      <c r="D60" s="3157" t="s">
        <v>3614</v>
      </c>
      <c r="E60" s="3158" t="s">
        <v>3517</v>
      </c>
      <c r="F60" s="3155" t="s">
        <v>3625</v>
      </c>
      <c r="G60" s="3160">
        <v>52.64</v>
      </c>
      <c r="H60" s="3156" t="s">
        <v>3516</v>
      </c>
      <c r="I60" s="3158" t="s">
        <v>3517</v>
      </c>
      <c r="J60" s="3155" t="s">
        <v>3626</v>
      </c>
      <c r="K60" s="3160">
        <v>52.64</v>
      </c>
      <c r="L60" s="3157" t="s">
        <v>3516</v>
      </c>
      <c r="M60" s="3158" t="s">
        <v>3517</v>
      </c>
      <c r="N60" s="3155" t="s">
        <v>3627</v>
      </c>
      <c r="O60" s="3160">
        <v>55.91</v>
      </c>
      <c r="P60" s="3156" t="s">
        <v>3618</v>
      </c>
      <c r="Q60" s="3158" t="s">
        <v>3517</v>
      </c>
      <c r="R60" s="3159" t="s">
        <v>3628</v>
      </c>
      <c r="S60" s="3160">
        <v>55.91</v>
      </c>
      <c r="T60" s="3157" t="s">
        <v>3618</v>
      </c>
      <c r="U60" s="3158" t="s">
        <v>3517</v>
      </c>
      <c r="V60" s="3155" t="s">
        <v>3629</v>
      </c>
      <c r="W60" s="3160">
        <v>52.64</v>
      </c>
      <c r="X60" s="3156" t="s">
        <v>3516</v>
      </c>
      <c r="Y60" s="3158" t="s">
        <v>3517</v>
      </c>
      <c r="Z60" s="3155" t="s">
        <v>3630</v>
      </c>
      <c r="AA60" s="3160">
        <v>52.64</v>
      </c>
      <c r="AB60" s="3157" t="s">
        <v>3516</v>
      </c>
      <c r="AC60" s="3158" t="s">
        <v>3517</v>
      </c>
      <c r="AD60" s="3155" t="s">
        <v>3631</v>
      </c>
      <c r="AE60" s="3160">
        <v>55.91</v>
      </c>
      <c r="AF60" s="3156" t="s">
        <v>3623</v>
      </c>
      <c r="AG60" s="3158" t="s">
        <v>3517</v>
      </c>
    </row>
    <row r="61" spans="1:42" ht="16.5">
      <c r="A61" s="3154">
        <v>6</v>
      </c>
      <c r="B61" s="3159" t="s">
        <v>3512</v>
      </c>
      <c r="C61" s="3160">
        <v>55.91</v>
      </c>
      <c r="D61" s="3157" t="s">
        <v>3614</v>
      </c>
      <c r="E61" s="3158" t="s">
        <v>3517</v>
      </c>
      <c r="F61" s="3159" t="s">
        <v>3515</v>
      </c>
      <c r="G61" s="3160">
        <v>52.64</v>
      </c>
      <c r="H61" s="3156" t="s">
        <v>3516</v>
      </c>
      <c r="I61" s="3158" t="s">
        <v>3517</v>
      </c>
      <c r="J61" s="3162" t="s">
        <v>3632</v>
      </c>
      <c r="K61" s="3160">
        <v>52.64</v>
      </c>
      <c r="L61" s="3157" t="s">
        <v>3516</v>
      </c>
      <c r="M61" s="3158" t="s">
        <v>3517</v>
      </c>
      <c r="N61" s="3159" t="s">
        <v>3633</v>
      </c>
      <c r="O61" s="3160">
        <v>55.91</v>
      </c>
      <c r="P61" s="3156" t="s">
        <v>3618</v>
      </c>
      <c r="Q61" s="3158" t="s">
        <v>3517</v>
      </c>
      <c r="R61" s="3159" t="s">
        <v>3634</v>
      </c>
      <c r="S61" s="3160">
        <v>55.91</v>
      </c>
      <c r="T61" s="3157" t="s">
        <v>3618</v>
      </c>
      <c r="U61" s="3158" t="s">
        <v>3517</v>
      </c>
      <c r="V61" s="3159" t="s">
        <v>3635</v>
      </c>
      <c r="W61" s="3160">
        <v>52.64</v>
      </c>
      <c r="X61" s="3156" t="s">
        <v>3516</v>
      </c>
      <c r="Y61" s="3158" t="s">
        <v>3517</v>
      </c>
      <c r="Z61" s="3162" t="s">
        <v>3636</v>
      </c>
      <c r="AA61" s="3160">
        <v>52.64</v>
      </c>
      <c r="AB61" s="3157" t="s">
        <v>3516</v>
      </c>
      <c r="AC61" s="3158" t="s">
        <v>3517</v>
      </c>
      <c r="AD61" s="3159" t="s">
        <v>3637</v>
      </c>
      <c r="AE61" s="3160">
        <v>55.91</v>
      </c>
      <c r="AF61" s="3156" t="s">
        <v>3623</v>
      </c>
      <c r="AG61" s="3158" t="s">
        <v>3517</v>
      </c>
    </row>
    <row r="62" spans="1:42" ht="16.5">
      <c r="A62" s="3154">
        <v>5</v>
      </c>
      <c r="B62" s="3159" t="s">
        <v>3526</v>
      </c>
      <c r="C62" s="3160">
        <v>55.91</v>
      </c>
      <c r="D62" s="3157" t="s">
        <v>3614</v>
      </c>
      <c r="E62" s="3158" t="s">
        <v>3517</v>
      </c>
      <c r="F62" s="3159" t="s">
        <v>3527</v>
      </c>
      <c r="G62" s="3160">
        <v>52.64</v>
      </c>
      <c r="H62" s="3156" t="s">
        <v>3516</v>
      </c>
      <c r="I62" s="3158" t="s">
        <v>3517</v>
      </c>
      <c r="J62" s="3159" t="s">
        <v>3638</v>
      </c>
      <c r="K62" s="3160">
        <v>52.64</v>
      </c>
      <c r="L62" s="3157" t="s">
        <v>3516</v>
      </c>
      <c r="M62" s="3158" t="s">
        <v>3517</v>
      </c>
      <c r="N62" s="3159" t="s">
        <v>3529</v>
      </c>
      <c r="O62" s="3160">
        <v>55.91</v>
      </c>
      <c r="P62" s="3156" t="s">
        <v>3618</v>
      </c>
      <c r="Q62" s="3158" t="s">
        <v>3517</v>
      </c>
      <c r="R62" s="3159" t="s">
        <v>3530</v>
      </c>
      <c r="S62" s="3160">
        <v>55.91</v>
      </c>
      <c r="T62" s="3157" t="s">
        <v>3618</v>
      </c>
      <c r="U62" s="3158" t="s">
        <v>3517</v>
      </c>
      <c r="V62" s="3159" t="s">
        <v>3531</v>
      </c>
      <c r="W62" s="3160">
        <v>52.64</v>
      </c>
      <c r="X62" s="3156" t="s">
        <v>3516</v>
      </c>
      <c r="Y62" s="3158" t="s">
        <v>3517</v>
      </c>
      <c r="Z62" s="3159" t="s">
        <v>3639</v>
      </c>
      <c r="AA62" s="3160">
        <v>52.64</v>
      </c>
      <c r="AB62" s="3157" t="s">
        <v>3516</v>
      </c>
      <c r="AC62" s="3158" t="s">
        <v>3517</v>
      </c>
      <c r="AD62" s="3159" t="s">
        <v>3533</v>
      </c>
      <c r="AE62" s="3160">
        <v>55.91</v>
      </c>
      <c r="AF62" s="3156" t="s">
        <v>3623</v>
      </c>
      <c r="AG62" s="3158" t="s">
        <v>3517</v>
      </c>
    </row>
    <row r="63" spans="1:42" ht="16.5">
      <c r="A63" s="3154">
        <v>4</v>
      </c>
      <c r="B63" s="3159" t="s">
        <v>3534</v>
      </c>
      <c r="C63" s="3160">
        <v>55.91</v>
      </c>
      <c r="D63" s="3157" t="s">
        <v>3614</v>
      </c>
      <c r="E63" s="3158" t="s">
        <v>3517</v>
      </c>
      <c r="F63" s="3159" t="s">
        <v>3535</v>
      </c>
      <c r="G63" s="3160">
        <v>52.64</v>
      </c>
      <c r="H63" s="3156" t="s">
        <v>3516</v>
      </c>
      <c r="I63" s="3158" t="s">
        <v>3517</v>
      </c>
      <c r="J63" s="3159" t="s">
        <v>3640</v>
      </c>
      <c r="K63" s="3160">
        <v>52.64</v>
      </c>
      <c r="L63" s="3157" t="s">
        <v>3516</v>
      </c>
      <c r="M63" s="3158" t="s">
        <v>3517</v>
      </c>
      <c r="N63" s="3159" t="s">
        <v>3537</v>
      </c>
      <c r="O63" s="3160">
        <v>55.91</v>
      </c>
      <c r="P63" s="3156" t="s">
        <v>3618</v>
      </c>
      <c r="Q63" s="3158" t="s">
        <v>3517</v>
      </c>
      <c r="R63" s="3159" t="s">
        <v>3538</v>
      </c>
      <c r="S63" s="3160">
        <v>55.91</v>
      </c>
      <c r="T63" s="3157" t="s">
        <v>3618</v>
      </c>
      <c r="U63" s="3158" t="s">
        <v>3517</v>
      </c>
      <c r="V63" s="3159" t="s">
        <v>3539</v>
      </c>
      <c r="W63" s="3160">
        <v>52.64</v>
      </c>
      <c r="X63" s="3156" t="s">
        <v>3516</v>
      </c>
      <c r="Y63" s="3158" t="s">
        <v>3517</v>
      </c>
      <c r="Z63" s="3159" t="s">
        <v>3540</v>
      </c>
      <c r="AA63" s="3160">
        <v>52.64</v>
      </c>
      <c r="AB63" s="3157" t="s">
        <v>3516</v>
      </c>
      <c r="AC63" s="3158" t="s">
        <v>3517</v>
      </c>
      <c r="AD63" s="3159" t="s">
        <v>3541</v>
      </c>
      <c r="AE63" s="3160">
        <v>55.91</v>
      </c>
      <c r="AF63" s="3156" t="s">
        <v>3623</v>
      </c>
      <c r="AG63" s="3158" t="s">
        <v>3517</v>
      </c>
    </row>
    <row r="64" spans="1:42" ht="16.5">
      <c r="A64" s="3154">
        <v>3</v>
      </c>
      <c r="B64" s="3159" t="s">
        <v>3542</v>
      </c>
      <c r="C64" s="3160">
        <v>55.91</v>
      </c>
      <c r="D64" s="3157" t="s">
        <v>3614</v>
      </c>
      <c r="E64" s="3158" t="s">
        <v>3517</v>
      </c>
      <c r="F64" s="3159" t="s">
        <v>3543</v>
      </c>
      <c r="G64" s="3160">
        <v>52.64</v>
      </c>
      <c r="H64" s="3156" t="s">
        <v>3516</v>
      </c>
      <c r="I64" s="3158" t="s">
        <v>3517</v>
      </c>
      <c r="J64" s="3159" t="s">
        <v>3641</v>
      </c>
      <c r="K64" s="3160">
        <v>52.64</v>
      </c>
      <c r="L64" s="3157" t="s">
        <v>3516</v>
      </c>
      <c r="M64" s="3158" t="s">
        <v>3517</v>
      </c>
      <c r="N64" s="3159" t="s">
        <v>3545</v>
      </c>
      <c r="O64" s="3160">
        <v>55.91</v>
      </c>
      <c r="P64" s="3156" t="s">
        <v>3618</v>
      </c>
      <c r="Q64" s="3158" t="s">
        <v>3517</v>
      </c>
      <c r="R64" s="3159" t="s">
        <v>3546</v>
      </c>
      <c r="S64" s="3160">
        <v>55.91</v>
      </c>
      <c r="T64" s="3157" t="s">
        <v>3618</v>
      </c>
      <c r="U64" s="3158" t="s">
        <v>3517</v>
      </c>
      <c r="V64" s="3159" t="s">
        <v>3547</v>
      </c>
      <c r="W64" s="3160">
        <v>52.64</v>
      </c>
      <c r="X64" s="3156" t="s">
        <v>3516</v>
      </c>
      <c r="Y64" s="3158" t="s">
        <v>3517</v>
      </c>
      <c r="Z64" s="3159" t="s">
        <v>3548</v>
      </c>
      <c r="AA64" s="3160">
        <v>52.64</v>
      </c>
      <c r="AB64" s="3157" t="s">
        <v>3516</v>
      </c>
      <c r="AC64" s="3158" t="s">
        <v>3517</v>
      </c>
      <c r="AD64" s="3159" t="s">
        <v>3549</v>
      </c>
      <c r="AE64" s="3160">
        <v>55.91</v>
      </c>
      <c r="AF64" s="3156" t="s">
        <v>3623</v>
      </c>
      <c r="AG64" s="3158" t="s">
        <v>3517</v>
      </c>
    </row>
    <row r="65" spans="1:38" ht="16.5">
      <c r="A65" s="3154">
        <v>2</v>
      </c>
      <c r="B65" s="3159" t="s">
        <v>3550</v>
      </c>
      <c r="C65" s="3160">
        <v>55.91</v>
      </c>
      <c r="D65" s="3157" t="s">
        <v>3614</v>
      </c>
      <c r="E65" s="3158" t="s">
        <v>3517</v>
      </c>
      <c r="F65" s="3159" t="s">
        <v>3551</v>
      </c>
      <c r="G65" s="3160">
        <v>52.64</v>
      </c>
      <c r="H65" s="3156" t="s">
        <v>3516</v>
      </c>
      <c r="I65" s="3158" t="s">
        <v>3517</v>
      </c>
      <c r="J65" s="3159" t="s">
        <v>3642</v>
      </c>
      <c r="K65" s="3160">
        <v>52.64</v>
      </c>
      <c r="L65" s="3157" t="s">
        <v>3516</v>
      </c>
      <c r="M65" s="3158" t="s">
        <v>3517</v>
      </c>
      <c r="N65" s="3159" t="s">
        <v>3553</v>
      </c>
      <c r="O65" s="3160">
        <v>55.91</v>
      </c>
      <c r="P65" s="3156" t="s">
        <v>3618</v>
      </c>
      <c r="Q65" s="3158" t="s">
        <v>3517</v>
      </c>
      <c r="R65" s="3159" t="s">
        <v>3554</v>
      </c>
      <c r="S65" s="3160">
        <v>55.91</v>
      </c>
      <c r="T65" s="3157" t="s">
        <v>3618</v>
      </c>
      <c r="U65" s="3158" t="s">
        <v>3517</v>
      </c>
      <c r="V65" s="3159" t="s">
        <v>3555</v>
      </c>
      <c r="W65" s="3160">
        <v>52.64</v>
      </c>
      <c r="X65" s="3156" t="s">
        <v>3516</v>
      </c>
      <c r="Y65" s="3158" t="s">
        <v>3517</v>
      </c>
      <c r="Z65" s="3159" t="s">
        <v>3556</v>
      </c>
      <c r="AA65" s="3160">
        <v>52.64</v>
      </c>
      <c r="AB65" s="3157" t="s">
        <v>3516</v>
      </c>
      <c r="AC65" s="3158" t="s">
        <v>3517</v>
      </c>
      <c r="AD65" s="3159" t="s">
        <v>3557</v>
      </c>
      <c r="AE65" s="3160">
        <v>55.91</v>
      </c>
      <c r="AF65" s="3156" t="s">
        <v>3623</v>
      </c>
      <c r="AG65" s="3158" t="s">
        <v>3517</v>
      </c>
    </row>
    <row r="66" spans="1:38" ht="16.5">
      <c r="A66" s="3154">
        <v>1</v>
      </c>
      <c r="B66" s="3159" t="s">
        <v>3558</v>
      </c>
      <c r="C66" s="3160">
        <v>55.91</v>
      </c>
      <c r="D66" s="3157" t="s">
        <v>3614</v>
      </c>
      <c r="E66" s="3158" t="s">
        <v>3517</v>
      </c>
      <c r="F66" s="3159" t="s">
        <v>3559</v>
      </c>
      <c r="G66" s="3160">
        <v>52.64</v>
      </c>
      <c r="H66" s="3156" t="s">
        <v>3516</v>
      </c>
      <c r="I66" s="3158" t="s">
        <v>3517</v>
      </c>
      <c r="J66" s="3159" t="s">
        <v>3642</v>
      </c>
      <c r="K66" s="3160">
        <v>52.64</v>
      </c>
      <c r="L66" s="3157" t="s">
        <v>3516</v>
      </c>
      <c r="M66" s="3158" t="s">
        <v>3517</v>
      </c>
      <c r="N66" s="3159" t="s">
        <v>3562</v>
      </c>
      <c r="O66" s="3160">
        <v>55.91</v>
      </c>
      <c r="P66" s="3156" t="s">
        <v>3618</v>
      </c>
      <c r="Q66" s="3158" t="s">
        <v>3517</v>
      </c>
      <c r="R66" s="3159" t="s">
        <v>3563</v>
      </c>
      <c r="S66" s="3160">
        <v>55.91</v>
      </c>
      <c r="T66" s="3157" t="s">
        <v>3618</v>
      </c>
      <c r="U66" s="3158" t="s">
        <v>3517</v>
      </c>
      <c r="V66" s="3159" t="s">
        <v>3564</v>
      </c>
      <c r="W66" s="3160">
        <v>52.64</v>
      </c>
      <c r="X66" s="3156" t="s">
        <v>3516</v>
      </c>
      <c r="Y66" s="3158" t="s">
        <v>3517</v>
      </c>
      <c r="Z66" s="3159" t="s">
        <v>3556</v>
      </c>
      <c r="AA66" s="3160">
        <v>52.64</v>
      </c>
      <c r="AB66" s="3157" t="s">
        <v>3516</v>
      </c>
      <c r="AC66" s="3158" t="s">
        <v>3517</v>
      </c>
      <c r="AD66" s="3159" t="s">
        <v>3567</v>
      </c>
      <c r="AE66" s="3160">
        <v>55.91</v>
      </c>
      <c r="AF66" s="3156" t="s">
        <v>3623</v>
      </c>
      <c r="AG66" s="3158" t="s">
        <v>3517</v>
      </c>
    </row>
    <row r="67" spans="1:38" ht="16.5">
      <c r="A67" s="3163"/>
      <c r="B67" s="3163" t="s">
        <v>3568</v>
      </c>
      <c r="C67" s="3164">
        <f>SUM(C59:C66)</f>
        <v>447.27999999999986</v>
      </c>
      <c r="D67" s="3165"/>
      <c r="E67" s="3165"/>
      <c r="F67" s="3163" t="s">
        <v>3568</v>
      </c>
      <c r="G67" s="3164">
        <f>SUM(G59:G66)</f>
        <v>421.11999999999995</v>
      </c>
      <c r="H67" s="3164"/>
      <c r="I67" s="3164"/>
      <c r="J67" s="3163" t="s">
        <v>3568</v>
      </c>
      <c r="K67" s="3164">
        <f>SUM(K59:K66)</f>
        <v>421.11999999999995</v>
      </c>
      <c r="L67" s="3165"/>
      <c r="M67" s="3165"/>
      <c r="N67" s="3163" t="s">
        <v>3568</v>
      </c>
      <c r="O67" s="3164">
        <f>SUM(O59:O66)</f>
        <v>447.27999999999986</v>
      </c>
      <c r="P67" s="3164"/>
      <c r="Q67" s="3164"/>
      <c r="R67" s="3163" t="s">
        <v>3568</v>
      </c>
      <c r="S67" s="3164">
        <f>SUM(S59:S66)</f>
        <v>447.27999999999986</v>
      </c>
      <c r="T67" s="3165"/>
      <c r="U67" s="3165"/>
      <c r="V67" s="3163" t="s">
        <v>3568</v>
      </c>
      <c r="W67" s="3164">
        <f>SUM(W59:W66)</f>
        <v>421.11999999999995</v>
      </c>
      <c r="X67" s="3164"/>
      <c r="Y67" s="3164"/>
      <c r="Z67" s="3163" t="s">
        <v>3568</v>
      </c>
      <c r="AA67" s="3164">
        <f>SUM(AA59:AA66)</f>
        <v>421.11999999999995</v>
      </c>
      <c r="AB67" s="3165"/>
      <c r="AC67" s="3165"/>
      <c r="AD67" s="3163" t="s">
        <v>3568</v>
      </c>
      <c r="AE67" s="3164">
        <f>SUM(AE59:AE66)</f>
        <v>447.27999999999986</v>
      </c>
      <c r="AF67" s="3164"/>
      <c r="AG67" s="3164"/>
      <c r="AH67" s="3184">
        <f>AE67+AA67+W67+S67+O67+K67+G67+C67</f>
        <v>3473.599999999999</v>
      </c>
    </row>
    <row r="68" spans="1:38" ht="31.5">
      <c r="A68" s="3536" t="s">
        <v>3643</v>
      </c>
      <c r="B68" s="3537"/>
      <c r="C68" s="3537"/>
      <c r="D68" s="3537"/>
      <c r="E68" s="3537"/>
      <c r="F68" s="3537"/>
      <c r="G68" s="3537"/>
      <c r="H68" s="3537"/>
      <c r="I68" s="3537"/>
      <c r="J68" s="3537"/>
      <c r="K68" s="3537"/>
      <c r="L68" s="3537"/>
      <c r="M68" s="3537"/>
      <c r="N68" s="3537"/>
      <c r="O68" s="3537"/>
      <c r="P68" s="3537"/>
      <c r="Q68" s="3537"/>
      <c r="R68" s="3537"/>
      <c r="S68" s="3537"/>
      <c r="T68" s="3537"/>
      <c r="U68" s="3537"/>
      <c r="V68" s="3537"/>
      <c r="W68" s="3537"/>
      <c r="X68" s="3537"/>
      <c r="Y68" s="3537"/>
      <c r="Z68" s="3537"/>
      <c r="AA68" s="3537"/>
      <c r="AB68" s="3537"/>
      <c r="AC68" s="3537"/>
      <c r="AD68" s="3537"/>
      <c r="AE68" s="3537"/>
      <c r="AF68" s="3537"/>
      <c r="AG68" s="3537"/>
      <c r="AH68" s="3537"/>
      <c r="AI68" s="3537"/>
      <c r="AJ68" s="3537"/>
      <c r="AK68" s="3537"/>
    </row>
    <row r="69" spans="1:38" ht="17.25">
      <c r="A69" s="3153" t="s">
        <v>3500</v>
      </c>
      <c r="B69" s="3522" t="s">
        <v>3501</v>
      </c>
      <c r="C69" s="3523"/>
      <c r="D69" s="3523"/>
      <c r="E69" s="3523"/>
      <c r="F69" s="3523"/>
      <c r="G69" s="3523"/>
      <c r="H69" s="3523"/>
      <c r="I69" s="3523"/>
      <c r="J69" s="3523"/>
      <c r="K69" s="3523"/>
      <c r="L69" s="3523"/>
      <c r="M69" s="3523"/>
      <c r="N69" s="3523"/>
      <c r="O69" s="3523"/>
      <c r="P69" s="3523"/>
      <c r="Q69" s="3527"/>
      <c r="R69" s="3538" t="s">
        <v>3502</v>
      </c>
      <c r="S69" s="3524"/>
      <c r="T69" s="3524"/>
      <c r="U69" s="3524"/>
      <c r="V69" s="3524"/>
      <c r="W69" s="3524"/>
      <c r="X69" s="3524"/>
      <c r="Y69" s="3524"/>
      <c r="Z69" s="3524"/>
      <c r="AA69" s="3524"/>
      <c r="AB69" s="3524"/>
      <c r="AC69" s="3524"/>
      <c r="AD69" s="3524"/>
      <c r="AE69" s="3524"/>
      <c r="AF69" s="3524"/>
      <c r="AG69" s="3524"/>
      <c r="AH69" s="3524"/>
      <c r="AI69" s="3524"/>
      <c r="AJ69" s="3524"/>
      <c r="AK69" s="3524"/>
    </row>
    <row r="70" spans="1:38" ht="16.5">
      <c r="A70" s="3154" t="s">
        <v>3503</v>
      </c>
      <c r="B70" s="3528" t="s">
        <v>3504</v>
      </c>
      <c r="C70" s="3529"/>
      <c r="D70" s="3529"/>
      <c r="E70" s="3530"/>
      <c r="F70" s="3528" t="s">
        <v>3505</v>
      </c>
      <c r="G70" s="3529"/>
      <c r="H70" s="3529"/>
      <c r="I70" s="3530"/>
      <c r="J70" s="3528" t="s">
        <v>3506</v>
      </c>
      <c r="K70" s="3529"/>
      <c r="L70" s="3529"/>
      <c r="M70" s="3530"/>
      <c r="N70" s="3528" t="s">
        <v>3507</v>
      </c>
      <c r="O70" s="3529"/>
      <c r="P70" s="3529"/>
      <c r="Q70" s="3530"/>
      <c r="R70" s="3528" t="s">
        <v>3504</v>
      </c>
      <c r="S70" s="3529"/>
      <c r="T70" s="3529"/>
      <c r="U70" s="3530"/>
      <c r="V70" s="3528" t="s">
        <v>3505</v>
      </c>
      <c r="W70" s="3529"/>
      <c r="X70" s="3529"/>
      <c r="Y70" s="3530"/>
      <c r="Z70" s="3528" t="s">
        <v>3506</v>
      </c>
      <c r="AA70" s="3529"/>
      <c r="AB70" s="3529"/>
      <c r="AC70" s="3530"/>
      <c r="AD70" s="3519" t="s">
        <v>3507</v>
      </c>
      <c r="AE70" s="3519"/>
      <c r="AF70" s="3519"/>
      <c r="AG70" s="3519"/>
      <c r="AH70" s="3519" t="s">
        <v>3570</v>
      </c>
      <c r="AI70" s="3519"/>
      <c r="AJ70" s="3519"/>
      <c r="AK70" s="3519"/>
    </row>
    <row r="71" spans="1:38">
      <c r="A71" s="3520" t="s">
        <v>3508</v>
      </c>
      <c r="B71" s="3518" t="s">
        <v>3503</v>
      </c>
      <c r="C71" s="3514" t="s">
        <v>3451</v>
      </c>
      <c r="D71" s="3515" t="s">
        <v>3509</v>
      </c>
      <c r="E71" s="3516" t="s">
        <v>3510</v>
      </c>
      <c r="F71" s="3518" t="s">
        <v>3503</v>
      </c>
      <c r="G71" s="3514" t="s">
        <v>3451</v>
      </c>
      <c r="H71" s="3515" t="s">
        <v>3509</v>
      </c>
      <c r="I71" s="3516" t="s">
        <v>3510</v>
      </c>
      <c r="J71" s="3518" t="s">
        <v>3503</v>
      </c>
      <c r="K71" s="3514" t="s">
        <v>3451</v>
      </c>
      <c r="L71" s="3515" t="s">
        <v>3509</v>
      </c>
      <c r="M71" s="3516" t="s">
        <v>3510</v>
      </c>
      <c r="N71" s="3518" t="s">
        <v>3503</v>
      </c>
      <c r="O71" s="3514" t="s">
        <v>3451</v>
      </c>
      <c r="P71" s="3515" t="s">
        <v>3509</v>
      </c>
      <c r="Q71" s="3516" t="s">
        <v>3510</v>
      </c>
      <c r="R71" s="3518" t="s">
        <v>3503</v>
      </c>
      <c r="S71" s="3514" t="s">
        <v>3451</v>
      </c>
      <c r="T71" s="3515" t="s">
        <v>3509</v>
      </c>
      <c r="U71" s="3516" t="s">
        <v>3510</v>
      </c>
      <c r="V71" s="3518" t="s">
        <v>3511</v>
      </c>
      <c r="W71" s="3514" t="s">
        <v>3451</v>
      </c>
      <c r="X71" s="3515" t="s">
        <v>3509</v>
      </c>
      <c r="Y71" s="3516" t="s">
        <v>3510</v>
      </c>
      <c r="Z71" s="3518" t="s">
        <v>3503</v>
      </c>
      <c r="AA71" s="3514" t="s">
        <v>3451</v>
      </c>
      <c r="AB71" s="3515" t="s">
        <v>3509</v>
      </c>
      <c r="AC71" s="3516" t="s">
        <v>3510</v>
      </c>
      <c r="AD71" s="3518" t="s">
        <v>3503</v>
      </c>
      <c r="AE71" s="3514" t="s">
        <v>3451</v>
      </c>
      <c r="AF71" s="3515" t="s">
        <v>3509</v>
      </c>
      <c r="AG71" s="3515" t="s">
        <v>3510</v>
      </c>
      <c r="AH71" s="3518" t="s">
        <v>3503</v>
      </c>
      <c r="AI71" s="3514" t="s">
        <v>3451</v>
      </c>
      <c r="AJ71" s="3515" t="s">
        <v>3509</v>
      </c>
      <c r="AK71" s="3515" t="s">
        <v>3510</v>
      </c>
    </row>
    <row r="72" spans="1:38">
      <c r="A72" s="3520"/>
      <c r="B72" s="3518"/>
      <c r="C72" s="3514"/>
      <c r="D72" s="3515"/>
      <c r="E72" s="3517"/>
      <c r="F72" s="3518"/>
      <c r="G72" s="3514"/>
      <c r="H72" s="3515"/>
      <c r="I72" s="3517"/>
      <c r="J72" s="3518"/>
      <c r="K72" s="3514"/>
      <c r="L72" s="3515"/>
      <c r="M72" s="3517"/>
      <c r="N72" s="3518"/>
      <c r="O72" s="3514"/>
      <c r="P72" s="3515"/>
      <c r="Q72" s="3517"/>
      <c r="R72" s="3518"/>
      <c r="S72" s="3514"/>
      <c r="T72" s="3515"/>
      <c r="U72" s="3517"/>
      <c r="V72" s="3518"/>
      <c r="W72" s="3514"/>
      <c r="X72" s="3515"/>
      <c r="Y72" s="3517"/>
      <c r="Z72" s="3518"/>
      <c r="AA72" s="3514"/>
      <c r="AB72" s="3515"/>
      <c r="AC72" s="3517"/>
      <c r="AD72" s="3518"/>
      <c r="AE72" s="3514"/>
      <c r="AF72" s="3515"/>
      <c r="AG72" s="3515"/>
      <c r="AH72" s="3518"/>
      <c r="AI72" s="3514"/>
      <c r="AJ72" s="3515"/>
      <c r="AK72" s="3515"/>
    </row>
    <row r="73" spans="1:38" ht="16.5">
      <c r="A73" s="3154">
        <v>6</v>
      </c>
      <c r="B73" s="3159" t="s">
        <v>3512</v>
      </c>
      <c r="C73" s="3160">
        <v>53.67</v>
      </c>
      <c r="D73" s="3156" t="s">
        <v>3644</v>
      </c>
      <c r="E73" s="3156" t="s">
        <v>3517</v>
      </c>
      <c r="F73" s="3159" t="s">
        <v>3515</v>
      </c>
      <c r="G73" s="3160">
        <v>50.99</v>
      </c>
      <c r="H73" s="3161" t="s">
        <v>3516</v>
      </c>
      <c r="I73" s="3156" t="s">
        <v>3517</v>
      </c>
      <c r="J73" s="3162" t="s">
        <v>3518</v>
      </c>
      <c r="K73" s="3160">
        <v>50.99</v>
      </c>
      <c r="L73" s="3156" t="s">
        <v>3516</v>
      </c>
      <c r="M73" s="3156" t="s">
        <v>3517</v>
      </c>
      <c r="N73" s="3159" t="s">
        <v>3519</v>
      </c>
      <c r="O73" s="3160">
        <v>55.15</v>
      </c>
      <c r="P73" s="3161" t="s">
        <v>3521</v>
      </c>
      <c r="Q73" s="3156" t="s">
        <v>3517</v>
      </c>
      <c r="R73" s="3159" t="s">
        <v>3520</v>
      </c>
      <c r="S73" s="3160">
        <v>65.52</v>
      </c>
      <c r="T73" s="3156" t="s">
        <v>3645</v>
      </c>
      <c r="U73" s="3156" t="s">
        <v>3514</v>
      </c>
      <c r="V73" s="3159" t="s">
        <v>3522</v>
      </c>
      <c r="W73" s="3160">
        <v>50.99</v>
      </c>
      <c r="X73" s="3161" t="s">
        <v>3516</v>
      </c>
      <c r="Y73" s="3156" t="s">
        <v>3517</v>
      </c>
      <c r="Z73" s="3159" t="s">
        <v>3523</v>
      </c>
      <c r="AA73" s="3160">
        <v>50.99</v>
      </c>
      <c r="AB73" s="3156" t="s">
        <v>3516</v>
      </c>
      <c r="AC73" s="3156" t="s">
        <v>3517</v>
      </c>
      <c r="AD73" s="3159" t="s">
        <v>3524</v>
      </c>
      <c r="AE73" s="3160">
        <v>50.99</v>
      </c>
      <c r="AF73" s="3156" t="s">
        <v>3516</v>
      </c>
      <c r="AG73" s="3156" t="s">
        <v>3517</v>
      </c>
      <c r="AH73" s="3159" t="s">
        <v>3646</v>
      </c>
      <c r="AI73" s="3160">
        <v>64.849999999999994</v>
      </c>
      <c r="AJ73" s="3161" t="s">
        <v>3573</v>
      </c>
      <c r="AK73" s="3156" t="s">
        <v>3514</v>
      </c>
    </row>
    <row r="74" spans="1:38" ht="16.5">
      <c r="A74" s="3154">
        <v>5</v>
      </c>
      <c r="B74" s="3159" t="s">
        <v>3526</v>
      </c>
      <c r="C74" s="3160">
        <v>53.67</v>
      </c>
      <c r="D74" s="3156" t="s">
        <v>3644</v>
      </c>
      <c r="E74" s="3156" t="s">
        <v>3517</v>
      </c>
      <c r="F74" s="3159" t="s">
        <v>3527</v>
      </c>
      <c r="G74" s="3160">
        <v>50.99</v>
      </c>
      <c r="H74" s="3161" t="s">
        <v>3516</v>
      </c>
      <c r="I74" s="3156" t="s">
        <v>3517</v>
      </c>
      <c r="J74" s="3159" t="s">
        <v>3528</v>
      </c>
      <c r="K74" s="3160">
        <v>50.99</v>
      </c>
      <c r="L74" s="3156" t="s">
        <v>3516</v>
      </c>
      <c r="M74" s="3156" t="s">
        <v>3517</v>
      </c>
      <c r="N74" s="3159" t="s">
        <v>3529</v>
      </c>
      <c r="O74" s="3160">
        <v>55.15</v>
      </c>
      <c r="P74" s="3161" t="s">
        <v>3521</v>
      </c>
      <c r="Q74" s="3156" t="s">
        <v>3517</v>
      </c>
      <c r="R74" s="3159" t="s">
        <v>3530</v>
      </c>
      <c r="S74" s="3160">
        <v>65.52</v>
      </c>
      <c r="T74" s="3156" t="s">
        <v>3645</v>
      </c>
      <c r="U74" s="3156" t="s">
        <v>3514</v>
      </c>
      <c r="V74" s="3159" t="s">
        <v>3531</v>
      </c>
      <c r="W74" s="3160">
        <v>50.99</v>
      </c>
      <c r="X74" s="3161" t="s">
        <v>3516</v>
      </c>
      <c r="Y74" s="3156" t="s">
        <v>3517</v>
      </c>
      <c r="Z74" s="3159" t="s">
        <v>3532</v>
      </c>
      <c r="AA74" s="3160">
        <v>50.99</v>
      </c>
      <c r="AB74" s="3156" t="s">
        <v>3516</v>
      </c>
      <c r="AC74" s="3156" t="s">
        <v>3517</v>
      </c>
      <c r="AD74" s="3159" t="s">
        <v>3533</v>
      </c>
      <c r="AE74" s="3160">
        <v>50.99</v>
      </c>
      <c r="AF74" s="3156" t="s">
        <v>3516</v>
      </c>
      <c r="AG74" s="3156" t="s">
        <v>3517</v>
      </c>
      <c r="AH74" s="3159" t="s">
        <v>3647</v>
      </c>
      <c r="AI74" s="3160">
        <v>64.849999999999994</v>
      </c>
      <c r="AJ74" s="3161" t="s">
        <v>3573</v>
      </c>
      <c r="AK74" s="3156" t="s">
        <v>3514</v>
      </c>
    </row>
    <row r="75" spans="1:38" ht="16.5">
      <c r="A75" s="3154">
        <v>4</v>
      </c>
      <c r="B75" s="3159" t="s">
        <v>3534</v>
      </c>
      <c r="C75" s="3160">
        <v>53.67</v>
      </c>
      <c r="D75" s="3156" t="s">
        <v>3644</v>
      </c>
      <c r="E75" s="3156" t="s">
        <v>3517</v>
      </c>
      <c r="F75" s="3159" t="s">
        <v>3535</v>
      </c>
      <c r="G75" s="3160">
        <v>50.99</v>
      </c>
      <c r="H75" s="3161" t="s">
        <v>3516</v>
      </c>
      <c r="I75" s="3156" t="s">
        <v>3517</v>
      </c>
      <c r="J75" s="3159" t="s">
        <v>3536</v>
      </c>
      <c r="K75" s="3160">
        <v>50.99</v>
      </c>
      <c r="L75" s="3156" t="s">
        <v>3516</v>
      </c>
      <c r="M75" s="3156" t="s">
        <v>3517</v>
      </c>
      <c r="N75" s="3159" t="s">
        <v>3537</v>
      </c>
      <c r="O75" s="3160">
        <v>55.15</v>
      </c>
      <c r="P75" s="3161" t="s">
        <v>3521</v>
      </c>
      <c r="Q75" s="3156" t="s">
        <v>3517</v>
      </c>
      <c r="R75" s="3159" t="s">
        <v>3538</v>
      </c>
      <c r="S75" s="3160">
        <v>65.52</v>
      </c>
      <c r="T75" s="3156" t="s">
        <v>3645</v>
      </c>
      <c r="U75" s="3156" t="s">
        <v>3514</v>
      </c>
      <c r="V75" s="3159" t="s">
        <v>3539</v>
      </c>
      <c r="W75" s="3160">
        <v>50.99</v>
      </c>
      <c r="X75" s="3161" t="s">
        <v>3516</v>
      </c>
      <c r="Y75" s="3156" t="s">
        <v>3517</v>
      </c>
      <c r="Z75" s="3159" t="s">
        <v>3540</v>
      </c>
      <c r="AA75" s="3160">
        <v>50.99</v>
      </c>
      <c r="AB75" s="3156" t="s">
        <v>3516</v>
      </c>
      <c r="AC75" s="3156" t="s">
        <v>3517</v>
      </c>
      <c r="AD75" s="3159" t="s">
        <v>3541</v>
      </c>
      <c r="AE75" s="3160">
        <v>50.99</v>
      </c>
      <c r="AF75" s="3156" t="s">
        <v>3516</v>
      </c>
      <c r="AG75" s="3156" t="s">
        <v>3517</v>
      </c>
      <c r="AH75" s="3159" t="s">
        <v>3648</v>
      </c>
      <c r="AI75" s="3160">
        <v>64.849999999999994</v>
      </c>
      <c r="AJ75" s="3161" t="s">
        <v>3573</v>
      </c>
      <c r="AK75" s="3156" t="s">
        <v>3514</v>
      </c>
    </row>
    <row r="76" spans="1:38" ht="16.5">
      <c r="A76" s="3154">
        <v>3</v>
      </c>
      <c r="B76" s="3159" t="s">
        <v>3542</v>
      </c>
      <c r="C76" s="3160">
        <v>53.67</v>
      </c>
      <c r="D76" s="3156" t="s">
        <v>3644</v>
      </c>
      <c r="E76" s="3156" t="s">
        <v>3517</v>
      </c>
      <c r="F76" s="3159" t="s">
        <v>3543</v>
      </c>
      <c r="G76" s="3160">
        <v>50.99</v>
      </c>
      <c r="H76" s="3161" t="s">
        <v>3516</v>
      </c>
      <c r="I76" s="3156" t="s">
        <v>3517</v>
      </c>
      <c r="J76" s="3159" t="s">
        <v>3544</v>
      </c>
      <c r="K76" s="3160">
        <v>50.99</v>
      </c>
      <c r="L76" s="3156" t="s">
        <v>3516</v>
      </c>
      <c r="M76" s="3156" t="s">
        <v>3517</v>
      </c>
      <c r="N76" s="3159" t="s">
        <v>3545</v>
      </c>
      <c r="O76" s="3160">
        <v>55.15</v>
      </c>
      <c r="P76" s="3161" t="s">
        <v>3521</v>
      </c>
      <c r="Q76" s="3156" t="s">
        <v>3517</v>
      </c>
      <c r="R76" s="3159" t="s">
        <v>3546</v>
      </c>
      <c r="S76" s="3160">
        <v>65.52</v>
      </c>
      <c r="T76" s="3156" t="s">
        <v>3645</v>
      </c>
      <c r="U76" s="3156" t="s">
        <v>3514</v>
      </c>
      <c r="V76" s="3159" t="s">
        <v>3547</v>
      </c>
      <c r="W76" s="3160">
        <v>50.99</v>
      </c>
      <c r="X76" s="3161" t="s">
        <v>3516</v>
      </c>
      <c r="Y76" s="3156" t="s">
        <v>3517</v>
      </c>
      <c r="Z76" s="3159" t="s">
        <v>3548</v>
      </c>
      <c r="AA76" s="3160">
        <v>50.99</v>
      </c>
      <c r="AB76" s="3156" t="s">
        <v>3516</v>
      </c>
      <c r="AC76" s="3156" t="s">
        <v>3517</v>
      </c>
      <c r="AD76" s="3159" t="s">
        <v>3549</v>
      </c>
      <c r="AE76" s="3160">
        <v>50.99</v>
      </c>
      <c r="AF76" s="3156" t="s">
        <v>3516</v>
      </c>
      <c r="AG76" s="3156" t="s">
        <v>3517</v>
      </c>
      <c r="AH76" s="3159" t="s">
        <v>3649</v>
      </c>
      <c r="AI76" s="3160">
        <v>64.849999999999994</v>
      </c>
      <c r="AJ76" s="3161" t="s">
        <v>3573</v>
      </c>
      <c r="AK76" s="3156" t="s">
        <v>3514</v>
      </c>
    </row>
    <row r="77" spans="1:38" ht="16.5">
      <c r="A77" s="3154">
        <v>2</v>
      </c>
      <c r="B77" s="3159" t="s">
        <v>3550</v>
      </c>
      <c r="C77" s="3160">
        <v>53.67</v>
      </c>
      <c r="D77" s="3156" t="s">
        <v>3644</v>
      </c>
      <c r="E77" s="3156" t="s">
        <v>3517</v>
      </c>
      <c r="F77" s="3159" t="s">
        <v>3551</v>
      </c>
      <c r="G77" s="3160">
        <v>50.99</v>
      </c>
      <c r="H77" s="3161" t="s">
        <v>3516</v>
      </c>
      <c r="I77" s="3156" t="s">
        <v>3517</v>
      </c>
      <c r="J77" s="3159" t="s">
        <v>3552</v>
      </c>
      <c r="K77" s="3160">
        <v>50.99</v>
      </c>
      <c r="L77" s="3156" t="s">
        <v>3516</v>
      </c>
      <c r="M77" s="3156" t="s">
        <v>3517</v>
      </c>
      <c r="N77" s="3159" t="s">
        <v>3553</v>
      </c>
      <c r="O77" s="3160">
        <v>55.15</v>
      </c>
      <c r="P77" s="3161" t="s">
        <v>3521</v>
      </c>
      <c r="Q77" s="3156" t="s">
        <v>3517</v>
      </c>
      <c r="R77" s="3159" t="s">
        <v>3554</v>
      </c>
      <c r="S77" s="3160">
        <v>65.52</v>
      </c>
      <c r="T77" s="3156" t="s">
        <v>3645</v>
      </c>
      <c r="U77" s="3156" t="s">
        <v>3514</v>
      </c>
      <c r="V77" s="3159" t="s">
        <v>3555</v>
      </c>
      <c r="W77" s="3160">
        <v>50.99</v>
      </c>
      <c r="X77" s="3161" t="s">
        <v>3516</v>
      </c>
      <c r="Y77" s="3156" t="s">
        <v>3517</v>
      </c>
      <c r="Z77" s="3159" t="s">
        <v>3556</v>
      </c>
      <c r="AA77" s="3160">
        <v>50.99</v>
      </c>
      <c r="AB77" s="3156" t="s">
        <v>3516</v>
      </c>
      <c r="AC77" s="3156" t="s">
        <v>3517</v>
      </c>
      <c r="AD77" s="3159" t="s">
        <v>3557</v>
      </c>
      <c r="AE77" s="3160">
        <v>50.99</v>
      </c>
      <c r="AF77" s="3156" t="s">
        <v>3516</v>
      </c>
      <c r="AG77" s="3156" t="s">
        <v>3517</v>
      </c>
      <c r="AH77" s="3159" t="s">
        <v>3650</v>
      </c>
      <c r="AI77" s="3160">
        <v>64.849999999999994</v>
      </c>
      <c r="AJ77" s="3161" t="s">
        <v>3573</v>
      </c>
      <c r="AK77" s="3156" t="s">
        <v>3514</v>
      </c>
    </row>
    <row r="78" spans="1:38" ht="16.5">
      <c r="A78" s="3154">
        <v>1</v>
      </c>
      <c r="B78" s="3159" t="s">
        <v>3558</v>
      </c>
      <c r="C78" s="3160">
        <v>53.67</v>
      </c>
      <c r="D78" s="3156" t="s">
        <v>3644</v>
      </c>
      <c r="E78" s="3156" t="s">
        <v>3517</v>
      </c>
      <c r="F78" s="3159" t="s">
        <v>3559</v>
      </c>
      <c r="G78" s="3160">
        <v>50.99</v>
      </c>
      <c r="H78" s="3161" t="s">
        <v>3516</v>
      </c>
      <c r="I78" s="3156" t="s">
        <v>3517</v>
      </c>
      <c r="J78" s="3159" t="s">
        <v>3560</v>
      </c>
      <c r="K78" s="3160">
        <v>50.99</v>
      </c>
      <c r="L78" s="3156" t="s">
        <v>3516</v>
      </c>
      <c r="M78" s="3156" t="s">
        <v>3517</v>
      </c>
      <c r="N78" s="3159" t="s">
        <v>3562</v>
      </c>
      <c r="O78" s="3160">
        <v>55.15</v>
      </c>
      <c r="P78" s="3161" t="s">
        <v>3521</v>
      </c>
      <c r="Q78" s="3156" t="s">
        <v>3517</v>
      </c>
      <c r="R78" s="3159" t="s">
        <v>3563</v>
      </c>
      <c r="S78" s="3160">
        <v>65.52</v>
      </c>
      <c r="T78" s="3156" t="s">
        <v>3645</v>
      </c>
      <c r="U78" s="3156" t="s">
        <v>3514</v>
      </c>
      <c r="V78" s="3159" t="s">
        <v>3564</v>
      </c>
      <c r="W78" s="3160">
        <v>50.99</v>
      </c>
      <c r="X78" s="3161" t="s">
        <v>3516</v>
      </c>
      <c r="Y78" s="3156" t="s">
        <v>3517</v>
      </c>
      <c r="Z78" s="3159" t="s">
        <v>3566</v>
      </c>
      <c r="AA78" s="3160">
        <v>50.99</v>
      </c>
      <c r="AB78" s="3156" t="s">
        <v>3516</v>
      </c>
      <c r="AC78" s="3156" t="s">
        <v>3517</v>
      </c>
      <c r="AD78" s="3159" t="s">
        <v>3567</v>
      </c>
      <c r="AE78" s="3160">
        <v>50.99</v>
      </c>
      <c r="AF78" s="3156" t="s">
        <v>3516</v>
      </c>
      <c r="AG78" s="3156" t="s">
        <v>3517</v>
      </c>
      <c r="AH78" s="3159" t="s">
        <v>3651</v>
      </c>
      <c r="AI78" s="3160">
        <v>64.849999999999994</v>
      </c>
      <c r="AJ78" s="3161" t="s">
        <v>3573</v>
      </c>
      <c r="AK78" s="3156" t="s">
        <v>3514</v>
      </c>
    </row>
    <row r="79" spans="1:38" ht="16.5">
      <c r="B79" s="3163" t="s">
        <v>3568</v>
      </c>
      <c r="C79" s="3164">
        <f>SUM(C71:C78)</f>
        <v>322.02000000000004</v>
      </c>
      <c r="D79" s="3165"/>
      <c r="E79" s="3165"/>
      <c r="F79" s="3163" t="s">
        <v>3568</v>
      </c>
      <c r="G79" s="3164">
        <f>SUM(G71:G78)</f>
        <v>305.94</v>
      </c>
      <c r="H79" s="3164"/>
      <c r="I79" s="3164"/>
      <c r="J79" s="3163"/>
      <c r="K79" s="3164">
        <f>SUM(K71:K78)</f>
        <v>305.94</v>
      </c>
      <c r="L79" s="3165"/>
      <c r="M79" s="3165"/>
      <c r="N79" s="3163"/>
      <c r="O79" s="3164">
        <f>SUM(O71:O78)</f>
        <v>330.9</v>
      </c>
      <c r="P79" s="3164"/>
      <c r="Q79" s="3164"/>
      <c r="R79" s="3163"/>
      <c r="S79" s="3164">
        <f>SUM(S71:S78)</f>
        <v>393.11999999999995</v>
      </c>
      <c r="T79" s="3165"/>
      <c r="U79" s="3165"/>
      <c r="V79" s="3163"/>
      <c r="W79" s="3164">
        <f>SUM(W71:W78)</f>
        <v>305.94</v>
      </c>
      <c r="X79" s="3164"/>
      <c r="Y79" s="3164"/>
      <c r="Z79" s="3163"/>
      <c r="AA79" s="3164">
        <f>SUM(AA71:AA78)</f>
        <v>305.94</v>
      </c>
      <c r="AB79" s="3165"/>
      <c r="AC79" s="3165"/>
      <c r="AD79" s="3163"/>
      <c r="AE79" s="3164">
        <f>SUM(AE71:AE78)</f>
        <v>305.94</v>
      </c>
      <c r="AF79" s="3164"/>
      <c r="AG79" s="3164"/>
      <c r="AH79" s="3163"/>
      <c r="AI79" s="3164">
        <f>SUM(AI71:AI78)</f>
        <v>389.1</v>
      </c>
      <c r="AJ79" s="3164"/>
      <c r="AK79" s="3164"/>
      <c r="AL79" s="3167">
        <f>AI79+AE79+AA79+W79+S79+O79+K79+G79+C79</f>
        <v>2964.84</v>
      </c>
    </row>
    <row r="80" spans="1:38" ht="31.5">
      <c r="A80" s="3525" t="s">
        <v>3652</v>
      </c>
      <c r="B80" s="3526"/>
      <c r="C80" s="3526"/>
      <c r="D80" s="3526"/>
      <c r="E80" s="3526"/>
      <c r="F80" s="3526"/>
      <c r="G80" s="3526"/>
      <c r="H80" s="3526"/>
      <c r="I80" s="3526"/>
      <c r="J80" s="3526"/>
      <c r="K80" s="3526"/>
      <c r="L80" s="3526"/>
      <c r="M80" s="3526"/>
      <c r="N80" s="3526"/>
      <c r="O80" s="3526"/>
      <c r="P80" s="3526"/>
      <c r="Q80" s="3526"/>
      <c r="R80" s="3526"/>
      <c r="S80" s="3526"/>
      <c r="T80" s="3526"/>
      <c r="U80" s="3526"/>
      <c r="V80" s="3526"/>
      <c r="W80" s="3526"/>
      <c r="X80" s="3526"/>
      <c r="Y80" s="3526"/>
      <c r="Z80" s="3526"/>
      <c r="AA80" s="3526"/>
      <c r="AB80" s="3526"/>
      <c r="AC80" s="3526"/>
      <c r="AD80" s="3526"/>
      <c r="AE80" s="3526"/>
      <c r="AF80" s="3526"/>
      <c r="AG80" s="3526"/>
    </row>
    <row r="81" spans="1:53" ht="17.25">
      <c r="A81" s="3153" t="s">
        <v>3500</v>
      </c>
      <c r="B81" s="3522" t="s">
        <v>3501</v>
      </c>
      <c r="C81" s="3523"/>
      <c r="D81" s="3523"/>
      <c r="E81" s="3523"/>
      <c r="F81" s="3523"/>
      <c r="G81" s="3523"/>
      <c r="H81" s="3523"/>
      <c r="I81" s="3523"/>
      <c r="J81" s="3523"/>
      <c r="K81" s="3523"/>
      <c r="L81" s="3523"/>
      <c r="M81" s="3523"/>
      <c r="N81" s="3523"/>
      <c r="O81" s="3523"/>
      <c r="P81" s="3523"/>
      <c r="Q81" s="3527"/>
      <c r="R81" s="3522" t="s">
        <v>3502</v>
      </c>
      <c r="S81" s="3523"/>
      <c r="T81" s="3523"/>
      <c r="U81" s="3523"/>
      <c r="V81" s="3523"/>
      <c r="W81" s="3523"/>
      <c r="X81" s="3523"/>
      <c r="Y81" s="3523"/>
      <c r="Z81" s="3523"/>
      <c r="AA81" s="3523"/>
      <c r="AB81" s="3523"/>
      <c r="AC81" s="3523"/>
      <c r="AD81" s="3523"/>
      <c r="AE81" s="3523"/>
      <c r="AF81" s="3523"/>
      <c r="AG81" s="3527"/>
    </row>
    <row r="82" spans="1:53" ht="16.5">
      <c r="A82" s="3154" t="s">
        <v>3503</v>
      </c>
      <c r="B82" s="3528" t="s">
        <v>3504</v>
      </c>
      <c r="C82" s="3529"/>
      <c r="D82" s="3529"/>
      <c r="E82" s="3530"/>
      <c r="F82" s="3528" t="s">
        <v>3505</v>
      </c>
      <c r="G82" s="3529"/>
      <c r="H82" s="3529"/>
      <c r="I82" s="3530"/>
      <c r="J82" s="3528" t="s">
        <v>3506</v>
      </c>
      <c r="K82" s="3529"/>
      <c r="L82" s="3529"/>
      <c r="M82" s="3530"/>
      <c r="N82" s="3528" t="s">
        <v>3507</v>
      </c>
      <c r="O82" s="3529"/>
      <c r="P82" s="3529"/>
      <c r="Q82" s="3530"/>
      <c r="R82" s="3528" t="s">
        <v>3504</v>
      </c>
      <c r="S82" s="3529"/>
      <c r="T82" s="3529"/>
      <c r="U82" s="3530"/>
      <c r="V82" s="3528" t="s">
        <v>3505</v>
      </c>
      <c r="W82" s="3529"/>
      <c r="X82" s="3529"/>
      <c r="Y82" s="3530"/>
      <c r="Z82" s="3528" t="s">
        <v>3506</v>
      </c>
      <c r="AA82" s="3529"/>
      <c r="AB82" s="3529"/>
      <c r="AC82" s="3530"/>
      <c r="AD82" s="3519" t="s">
        <v>3507</v>
      </c>
      <c r="AE82" s="3519"/>
      <c r="AF82" s="3519"/>
      <c r="AG82" s="3519"/>
    </row>
    <row r="83" spans="1:53">
      <c r="A83" s="3520" t="s">
        <v>3508</v>
      </c>
      <c r="B83" s="3518" t="s">
        <v>3503</v>
      </c>
      <c r="C83" s="3514" t="s">
        <v>3451</v>
      </c>
      <c r="D83" s="3515" t="s">
        <v>3509</v>
      </c>
      <c r="E83" s="3516" t="s">
        <v>3510</v>
      </c>
      <c r="F83" s="3518" t="s">
        <v>3503</v>
      </c>
      <c r="G83" s="3514" t="s">
        <v>3451</v>
      </c>
      <c r="H83" s="3515" t="s">
        <v>3509</v>
      </c>
      <c r="I83" s="3516" t="s">
        <v>3510</v>
      </c>
      <c r="J83" s="3518" t="s">
        <v>3503</v>
      </c>
      <c r="K83" s="3514" t="s">
        <v>3451</v>
      </c>
      <c r="L83" s="3515" t="s">
        <v>3509</v>
      </c>
      <c r="M83" s="3516" t="s">
        <v>3510</v>
      </c>
      <c r="N83" s="3518" t="s">
        <v>3503</v>
      </c>
      <c r="O83" s="3514" t="s">
        <v>3451</v>
      </c>
      <c r="P83" s="3515" t="s">
        <v>3509</v>
      </c>
      <c r="Q83" s="3516" t="s">
        <v>3510</v>
      </c>
      <c r="R83" s="3518" t="s">
        <v>3503</v>
      </c>
      <c r="S83" s="3514" t="s">
        <v>3451</v>
      </c>
      <c r="T83" s="3515" t="s">
        <v>3509</v>
      </c>
      <c r="U83" s="3516" t="s">
        <v>3510</v>
      </c>
      <c r="V83" s="3518" t="s">
        <v>3511</v>
      </c>
      <c r="W83" s="3514" t="s">
        <v>3451</v>
      </c>
      <c r="X83" s="3515" t="s">
        <v>3509</v>
      </c>
      <c r="Y83" s="3516" t="s">
        <v>3510</v>
      </c>
      <c r="Z83" s="3518" t="s">
        <v>3503</v>
      </c>
      <c r="AA83" s="3514" t="s">
        <v>3451</v>
      </c>
      <c r="AB83" s="3515" t="s">
        <v>3509</v>
      </c>
      <c r="AC83" s="3516" t="s">
        <v>3510</v>
      </c>
      <c r="AD83" s="3518" t="s">
        <v>3503</v>
      </c>
      <c r="AE83" s="3514" t="s">
        <v>3451</v>
      </c>
      <c r="AF83" s="3515" t="s">
        <v>3509</v>
      </c>
      <c r="AG83" s="3515" t="s">
        <v>3510</v>
      </c>
    </row>
    <row r="84" spans="1:53">
      <c r="A84" s="3520"/>
      <c r="B84" s="3518"/>
      <c r="C84" s="3514"/>
      <c r="D84" s="3515"/>
      <c r="E84" s="3517"/>
      <c r="F84" s="3518"/>
      <c r="G84" s="3514"/>
      <c r="H84" s="3515"/>
      <c r="I84" s="3517"/>
      <c r="J84" s="3518"/>
      <c r="K84" s="3514"/>
      <c r="L84" s="3515"/>
      <c r="M84" s="3517"/>
      <c r="N84" s="3518"/>
      <c r="O84" s="3514"/>
      <c r="P84" s="3515"/>
      <c r="Q84" s="3517"/>
      <c r="R84" s="3518"/>
      <c r="S84" s="3514"/>
      <c r="T84" s="3515"/>
      <c r="U84" s="3517"/>
      <c r="V84" s="3518"/>
      <c r="W84" s="3514"/>
      <c r="X84" s="3515"/>
      <c r="Y84" s="3517"/>
      <c r="Z84" s="3518"/>
      <c r="AA84" s="3514"/>
      <c r="AB84" s="3515"/>
      <c r="AC84" s="3517"/>
      <c r="AD84" s="3518"/>
      <c r="AE84" s="3514"/>
      <c r="AF84" s="3515"/>
      <c r="AG84" s="3515"/>
    </row>
    <row r="85" spans="1:53" ht="16.5">
      <c r="A85" s="3154">
        <v>5</v>
      </c>
      <c r="B85" s="3159" t="s">
        <v>3526</v>
      </c>
      <c r="C85" s="3160">
        <v>55.13</v>
      </c>
      <c r="D85" s="3156" t="s">
        <v>3644</v>
      </c>
      <c r="E85" s="3156" t="s">
        <v>3517</v>
      </c>
      <c r="F85" s="3159" t="s">
        <v>3527</v>
      </c>
      <c r="G85" s="3160">
        <v>52.38</v>
      </c>
      <c r="H85" s="3161" t="s">
        <v>3516</v>
      </c>
      <c r="I85" s="3156" t="s">
        <v>3517</v>
      </c>
      <c r="J85" s="3159" t="s">
        <v>3528</v>
      </c>
      <c r="K85" s="3160">
        <v>52.38</v>
      </c>
      <c r="L85" s="3161" t="s">
        <v>3516</v>
      </c>
      <c r="M85" s="3156" t="s">
        <v>3517</v>
      </c>
      <c r="N85" s="3159" t="s">
        <v>3529</v>
      </c>
      <c r="O85" s="3160">
        <v>54.82</v>
      </c>
      <c r="P85" s="3161" t="s">
        <v>3653</v>
      </c>
      <c r="Q85" s="3156" t="s">
        <v>3517</v>
      </c>
      <c r="R85" s="3159" t="s">
        <v>3530</v>
      </c>
      <c r="S85" s="3160">
        <v>54.82</v>
      </c>
      <c r="T85" s="3161" t="s">
        <v>3653</v>
      </c>
      <c r="U85" s="3156" t="s">
        <v>3517</v>
      </c>
      <c r="V85" s="3159" t="s">
        <v>3531</v>
      </c>
      <c r="W85" s="3160">
        <v>52.38</v>
      </c>
      <c r="X85" s="3161" t="s">
        <v>3516</v>
      </c>
      <c r="Y85" s="3156" t="s">
        <v>3517</v>
      </c>
      <c r="Z85" s="3159" t="s">
        <v>3532</v>
      </c>
      <c r="AA85" s="3160">
        <v>52.38</v>
      </c>
      <c r="AB85" s="3161" t="s">
        <v>3516</v>
      </c>
      <c r="AC85" s="3156" t="s">
        <v>3517</v>
      </c>
      <c r="AD85" s="3159" t="s">
        <v>3533</v>
      </c>
      <c r="AE85" s="3160">
        <v>55.13</v>
      </c>
      <c r="AF85" s="3160" t="s">
        <v>3644</v>
      </c>
      <c r="AG85" s="3156" t="s">
        <v>3517</v>
      </c>
    </row>
    <row r="86" spans="1:53" ht="16.5">
      <c r="A86" s="3154">
        <v>4</v>
      </c>
      <c r="B86" s="3159" t="s">
        <v>3534</v>
      </c>
      <c r="C86" s="3160">
        <v>55.13</v>
      </c>
      <c r="D86" s="3156" t="s">
        <v>3644</v>
      </c>
      <c r="E86" s="3156" t="s">
        <v>3517</v>
      </c>
      <c r="F86" s="3159" t="s">
        <v>3535</v>
      </c>
      <c r="G86" s="3160">
        <v>52.38</v>
      </c>
      <c r="H86" s="3161" t="s">
        <v>3516</v>
      </c>
      <c r="I86" s="3156" t="s">
        <v>3517</v>
      </c>
      <c r="J86" s="3159" t="s">
        <v>3536</v>
      </c>
      <c r="K86" s="3160">
        <v>52.38</v>
      </c>
      <c r="L86" s="3161" t="s">
        <v>3516</v>
      </c>
      <c r="M86" s="3156" t="s">
        <v>3517</v>
      </c>
      <c r="N86" s="3159" t="s">
        <v>3537</v>
      </c>
      <c r="O86" s="3160">
        <v>54.82</v>
      </c>
      <c r="P86" s="3161" t="s">
        <v>3653</v>
      </c>
      <c r="Q86" s="3156" t="s">
        <v>3517</v>
      </c>
      <c r="R86" s="3159" t="s">
        <v>3538</v>
      </c>
      <c r="S86" s="3160">
        <v>54.82</v>
      </c>
      <c r="T86" s="3161" t="s">
        <v>3653</v>
      </c>
      <c r="U86" s="3156" t="s">
        <v>3517</v>
      </c>
      <c r="V86" s="3159" t="s">
        <v>3539</v>
      </c>
      <c r="W86" s="3160">
        <v>52.38</v>
      </c>
      <c r="X86" s="3161" t="s">
        <v>3516</v>
      </c>
      <c r="Y86" s="3156" t="s">
        <v>3517</v>
      </c>
      <c r="Z86" s="3159" t="s">
        <v>3540</v>
      </c>
      <c r="AA86" s="3160">
        <v>52.38</v>
      </c>
      <c r="AB86" s="3161" t="s">
        <v>3516</v>
      </c>
      <c r="AC86" s="3156" t="s">
        <v>3517</v>
      </c>
      <c r="AD86" s="3159" t="s">
        <v>3541</v>
      </c>
      <c r="AE86" s="3160">
        <v>55.13</v>
      </c>
      <c r="AF86" s="3160" t="s">
        <v>3644</v>
      </c>
      <c r="AG86" s="3156" t="s">
        <v>3517</v>
      </c>
    </row>
    <row r="87" spans="1:53" ht="16.5">
      <c r="A87" s="3154">
        <v>3</v>
      </c>
      <c r="B87" s="3159" t="s">
        <v>3542</v>
      </c>
      <c r="C87" s="3160">
        <v>55.13</v>
      </c>
      <c r="D87" s="3156" t="s">
        <v>3644</v>
      </c>
      <c r="E87" s="3156" t="s">
        <v>3517</v>
      </c>
      <c r="F87" s="3159" t="s">
        <v>3543</v>
      </c>
      <c r="G87" s="3160">
        <v>52.38</v>
      </c>
      <c r="H87" s="3161" t="s">
        <v>3516</v>
      </c>
      <c r="I87" s="3156" t="s">
        <v>3517</v>
      </c>
      <c r="J87" s="3159" t="s">
        <v>3544</v>
      </c>
      <c r="K87" s="3160">
        <v>52.38</v>
      </c>
      <c r="L87" s="3161" t="s">
        <v>3516</v>
      </c>
      <c r="M87" s="3156" t="s">
        <v>3517</v>
      </c>
      <c r="N87" s="3159" t="s">
        <v>3545</v>
      </c>
      <c r="O87" s="3160">
        <v>54.82</v>
      </c>
      <c r="P87" s="3161" t="s">
        <v>3653</v>
      </c>
      <c r="Q87" s="3156" t="s">
        <v>3517</v>
      </c>
      <c r="R87" s="3159" t="s">
        <v>3546</v>
      </c>
      <c r="S87" s="3160">
        <v>54.82</v>
      </c>
      <c r="T87" s="3161" t="s">
        <v>3653</v>
      </c>
      <c r="U87" s="3156" t="s">
        <v>3517</v>
      </c>
      <c r="V87" s="3159" t="s">
        <v>3547</v>
      </c>
      <c r="W87" s="3160">
        <v>52.38</v>
      </c>
      <c r="X87" s="3161" t="s">
        <v>3516</v>
      </c>
      <c r="Y87" s="3156" t="s">
        <v>3517</v>
      </c>
      <c r="Z87" s="3159" t="s">
        <v>3548</v>
      </c>
      <c r="AA87" s="3160">
        <v>52.38</v>
      </c>
      <c r="AB87" s="3161" t="s">
        <v>3516</v>
      </c>
      <c r="AC87" s="3156" t="s">
        <v>3517</v>
      </c>
      <c r="AD87" s="3159" t="s">
        <v>3549</v>
      </c>
      <c r="AE87" s="3160">
        <v>55.13</v>
      </c>
      <c r="AF87" s="3160" t="s">
        <v>3644</v>
      </c>
      <c r="AG87" s="3156" t="s">
        <v>3517</v>
      </c>
    </row>
    <row r="88" spans="1:53" ht="16.5">
      <c r="A88" s="3154">
        <v>2</v>
      </c>
      <c r="B88" s="3159" t="s">
        <v>3550</v>
      </c>
      <c r="C88" s="3160">
        <v>55.13</v>
      </c>
      <c r="D88" s="3156" t="s">
        <v>3644</v>
      </c>
      <c r="E88" s="3156" t="s">
        <v>3517</v>
      </c>
      <c r="F88" s="3159" t="s">
        <v>3551</v>
      </c>
      <c r="G88" s="3160">
        <v>52.38</v>
      </c>
      <c r="H88" s="3161" t="s">
        <v>3516</v>
      </c>
      <c r="I88" s="3156" t="s">
        <v>3517</v>
      </c>
      <c r="J88" s="3159" t="s">
        <v>3552</v>
      </c>
      <c r="K88" s="3160">
        <v>52.38</v>
      </c>
      <c r="L88" s="3161" t="s">
        <v>3516</v>
      </c>
      <c r="M88" s="3156" t="s">
        <v>3517</v>
      </c>
      <c r="N88" s="3159" t="s">
        <v>3553</v>
      </c>
      <c r="O88" s="3160">
        <v>54.82</v>
      </c>
      <c r="P88" s="3161" t="s">
        <v>3653</v>
      </c>
      <c r="Q88" s="3156" t="s">
        <v>3517</v>
      </c>
      <c r="R88" s="3159" t="s">
        <v>3554</v>
      </c>
      <c r="S88" s="3160">
        <v>54.82</v>
      </c>
      <c r="T88" s="3161" t="s">
        <v>3653</v>
      </c>
      <c r="U88" s="3156" t="s">
        <v>3517</v>
      </c>
      <c r="V88" s="3159" t="s">
        <v>3555</v>
      </c>
      <c r="W88" s="3160">
        <v>52.38</v>
      </c>
      <c r="X88" s="3161" t="s">
        <v>3516</v>
      </c>
      <c r="Y88" s="3156" t="s">
        <v>3517</v>
      </c>
      <c r="Z88" s="3159" t="s">
        <v>3556</v>
      </c>
      <c r="AA88" s="3160">
        <v>52.38</v>
      </c>
      <c r="AB88" s="3161" t="s">
        <v>3516</v>
      </c>
      <c r="AC88" s="3156" t="s">
        <v>3517</v>
      </c>
      <c r="AD88" s="3159" t="s">
        <v>3557</v>
      </c>
      <c r="AE88" s="3160">
        <v>55.13</v>
      </c>
      <c r="AF88" s="3160" t="s">
        <v>3644</v>
      </c>
      <c r="AG88" s="3156" t="s">
        <v>3517</v>
      </c>
    </row>
    <row r="89" spans="1:53" ht="16.5">
      <c r="A89" s="3154">
        <v>1</v>
      </c>
      <c r="B89" s="3159" t="s">
        <v>3558</v>
      </c>
      <c r="C89" s="3160">
        <v>55.13</v>
      </c>
      <c r="D89" s="3156" t="s">
        <v>3644</v>
      </c>
      <c r="E89" s="3156" t="s">
        <v>3517</v>
      </c>
      <c r="F89" s="3159" t="s">
        <v>3559</v>
      </c>
      <c r="G89" s="3160">
        <v>52.38</v>
      </c>
      <c r="H89" s="3161" t="s">
        <v>3516</v>
      </c>
      <c r="I89" s="3156" t="s">
        <v>3517</v>
      </c>
      <c r="J89" s="3159" t="s">
        <v>3560</v>
      </c>
      <c r="K89" s="3160">
        <v>52.38</v>
      </c>
      <c r="L89" s="3161" t="s">
        <v>3516</v>
      </c>
      <c r="M89" s="3156" t="s">
        <v>3517</v>
      </c>
      <c r="N89" s="3159" t="s">
        <v>3562</v>
      </c>
      <c r="O89" s="3160">
        <v>54.82</v>
      </c>
      <c r="P89" s="3161" t="s">
        <v>3653</v>
      </c>
      <c r="Q89" s="3156" t="s">
        <v>3517</v>
      </c>
      <c r="R89" s="3159" t="s">
        <v>3563</v>
      </c>
      <c r="S89" s="3160">
        <v>54.82</v>
      </c>
      <c r="T89" s="3161" t="s">
        <v>3653</v>
      </c>
      <c r="U89" s="3156" t="s">
        <v>3517</v>
      </c>
      <c r="V89" s="3159" t="s">
        <v>3564</v>
      </c>
      <c r="W89" s="3160">
        <v>52.38</v>
      </c>
      <c r="X89" s="3161" t="s">
        <v>3516</v>
      </c>
      <c r="Y89" s="3156" t="s">
        <v>3517</v>
      </c>
      <c r="Z89" s="3159" t="s">
        <v>3566</v>
      </c>
      <c r="AA89" s="3160">
        <v>52.38</v>
      </c>
      <c r="AB89" s="3161" t="s">
        <v>3516</v>
      </c>
      <c r="AC89" s="3156" t="s">
        <v>3517</v>
      </c>
      <c r="AD89" s="3159" t="s">
        <v>3567</v>
      </c>
      <c r="AE89" s="3160">
        <v>55.13</v>
      </c>
      <c r="AF89" s="3160" t="s">
        <v>3644</v>
      </c>
      <c r="AG89" s="3156" t="s">
        <v>3517</v>
      </c>
    </row>
    <row r="90" spans="1:53" ht="16.5">
      <c r="B90" s="3163" t="s">
        <v>3568</v>
      </c>
      <c r="C90" s="3164">
        <f>SUM(C82:C89)</f>
        <v>275.65000000000003</v>
      </c>
      <c r="D90" s="3165"/>
      <c r="E90" s="3165"/>
      <c r="F90" s="3163" t="s">
        <v>3568</v>
      </c>
      <c r="G90" s="3164">
        <f>SUM(G82:G89)</f>
        <v>261.90000000000003</v>
      </c>
      <c r="H90" s="3164"/>
      <c r="I90" s="3164"/>
      <c r="J90" s="3163"/>
      <c r="K90" s="3164">
        <f>SUM(K82:K89)</f>
        <v>261.90000000000003</v>
      </c>
      <c r="L90" s="3165"/>
      <c r="M90" s="3165"/>
      <c r="N90" s="3163"/>
      <c r="O90" s="3164">
        <f>SUM(O82:O89)</f>
        <v>274.10000000000002</v>
      </c>
      <c r="P90" s="3164"/>
      <c r="Q90" s="3164"/>
      <c r="R90" s="3163"/>
      <c r="S90" s="3164">
        <f>SUM(S82:S89)</f>
        <v>274.10000000000002</v>
      </c>
      <c r="T90" s="3165"/>
      <c r="U90" s="3165"/>
      <c r="V90" s="3163"/>
      <c r="W90" s="3164">
        <f>SUM(W82:W89)</f>
        <v>261.90000000000003</v>
      </c>
      <c r="X90" s="3164"/>
      <c r="Y90" s="3164"/>
      <c r="Z90" s="3163"/>
      <c r="AA90" s="3164">
        <f>SUM(AA82:AA89)</f>
        <v>261.90000000000003</v>
      </c>
      <c r="AB90" s="3165"/>
      <c r="AC90" s="3165"/>
      <c r="AD90" s="3163"/>
      <c r="AE90" s="3164">
        <f>SUM(AE82:AE89)</f>
        <v>275.65000000000003</v>
      </c>
      <c r="AF90" s="3164"/>
      <c r="AG90" s="3164"/>
      <c r="AH90" s="3167">
        <f>AE90+AA90+W90+S90+O90+K90+G90+C90</f>
        <v>2147.1000000000004</v>
      </c>
    </row>
    <row r="91" spans="1:53">
      <c r="A91" s="3521" t="s">
        <v>3654</v>
      </c>
      <c r="B91" s="3521"/>
      <c r="C91" s="3521"/>
      <c r="D91" s="3521"/>
      <c r="E91" s="3521"/>
      <c r="F91" s="3521"/>
      <c r="G91" s="3521"/>
      <c r="H91" s="3521"/>
      <c r="I91" s="3521"/>
      <c r="J91" s="3521"/>
      <c r="K91" s="3521"/>
      <c r="L91" s="3521"/>
      <c r="M91" s="3521"/>
      <c r="N91" s="3521"/>
      <c r="O91" s="3521"/>
      <c r="P91" s="3521"/>
      <c r="Q91" s="3521"/>
      <c r="R91" s="3521"/>
      <c r="S91" s="3521"/>
      <c r="T91" s="3521"/>
      <c r="U91" s="3521"/>
      <c r="V91" s="3521"/>
      <c r="W91" s="3521"/>
      <c r="X91" s="3521"/>
      <c r="Y91" s="3521"/>
      <c r="Z91" s="3521"/>
      <c r="AA91" s="3521"/>
      <c r="AB91" s="3521"/>
      <c r="AC91" s="3521"/>
      <c r="AD91" s="3521"/>
      <c r="AE91" s="3521"/>
      <c r="AF91" s="3521"/>
      <c r="AG91" s="3521"/>
      <c r="AH91" s="3521"/>
      <c r="AI91" s="3521"/>
      <c r="AJ91" s="3521"/>
      <c r="AK91" s="3521"/>
      <c r="AL91" s="3521"/>
      <c r="AM91" s="3521"/>
      <c r="AN91" s="3521"/>
      <c r="AO91" s="3521"/>
    </row>
    <row r="92" spans="1:53">
      <c r="A92" s="3521"/>
      <c r="B92" s="3521"/>
      <c r="C92" s="3521"/>
      <c r="D92" s="3521"/>
      <c r="E92" s="3521"/>
      <c r="F92" s="3521"/>
      <c r="G92" s="3521"/>
      <c r="H92" s="3521"/>
      <c r="I92" s="3521"/>
      <c r="J92" s="3521"/>
      <c r="K92" s="3521"/>
      <c r="L92" s="3521"/>
      <c r="M92" s="3521"/>
      <c r="N92" s="3521"/>
      <c r="O92" s="3521"/>
      <c r="P92" s="3521"/>
      <c r="Q92" s="3521"/>
      <c r="R92" s="3521"/>
      <c r="S92" s="3521"/>
      <c r="T92" s="3521"/>
      <c r="U92" s="3521"/>
      <c r="V92" s="3521"/>
      <c r="W92" s="3521"/>
      <c r="X92" s="3521"/>
      <c r="Y92" s="3521"/>
      <c r="Z92" s="3521"/>
      <c r="AA92" s="3521"/>
      <c r="AB92" s="3521"/>
      <c r="AC92" s="3521"/>
      <c r="AD92" s="3521"/>
      <c r="AE92" s="3521"/>
      <c r="AF92" s="3521"/>
      <c r="AG92" s="3521"/>
      <c r="AH92" s="3521"/>
      <c r="AI92" s="3521"/>
      <c r="AJ92" s="3521"/>
      <c r="AK92" s="3521"/>
      <c r="AL92" s="3521"/>
      <c r="AM92" s="3521"/>
      <c r="AN92" s="3521"/>
      <c r="AO92" s="3521"/>
    </row>
    <row r="93" spans="1:53" ht="17.25">
      <c r="A93" s="3153" t="s">
        <v>3500</v>
      </c>
      <c r="B93" s="3522" t="s">
        <v>3501</v>
      </c>
      <c r="C93" s="3523"/>
      <c r="D93" s="3523"/>
      <c r="E93" s="3523"/>
      <c r="F93" s="3523"/>
      <c r="G93" s="3523"/>
      <c r="H93" s="3523"/>
      <c r="I93" s="3523"/>
      <c r="J93" s="3523"/>
      <c r="K93" s="3523"/>
      <c r="L93" s="3523"/>
      <c r="M93" s="3523"/>
      <c r="N93" s="3523"/>
      <c r="O93" s="3523"/>
      <c r="P93" s="3523"/>
      <c r="Q93" s="3527"/>
      <c r="R93" s="3538" t="s">
        <v>3502</v>
      </c>
      <c r="S93" s="3524"/>
      <c r="T93" s="3524"/>
      <c r="U93" s="3524"/>
      <c r="V93" s="3524"/>
      <c r="W93" s="3524"/>
      <c r="X93" s="3524"/>
      <c r="Y93" s="3524"/>
      <c r="Z93" s="3524"/>
      <c r="AA93" s="3524"/>
      <c r="AB93" s="3524"/>
      <c r="AC93" s="3524"/>
      <c r="AD93" s="3524"/>
      <c r="AE93" s="3524"/>
      <c r="AF93" s="3524"/>
      <c r="AG93" s="3524"/>
      <c r="AH93" s="3524"/>
      <c r="AI93" s="3524"/>
      <c r="AJ93" s="3524"/>
      <c r="AK93" s="3524"/>
      <c r="AL93" s="3522" t="s">
        <v>3655</v>
      </c>
      <c r="AM93" s="3523"/>
      <c r="AN93" s="3523"/>
      <c r="AO93" s="3523"/>
      <c r="AP93" s="3523"/>
      <c r="AQ93" s="3523"/>
      <c r="AR93" s="3523"/>
      <c r="AS93" s="3523"/>
      <c r="AT93" s="3523"/>
      <c r="AU93" s="3523"/>
      <c r="AV93" s="3523"/>
      <c r="AW93" s="3523"/>
      <c r="AX93" s="3523"/>
      <c r="AY93" s="3523"/>
      <c r="AZ93" s="3523"/>
      <c r="BA93" s="3527"/>
    </row>
    <row r="94" spans="1:53" ht="16.5">
      <c r="A94" s="3154" t="s">
        <v>3503</v>
      </c>
      <c r="B94" s="3528" t="s">
        <v>3504</v>
      </c>
      <c r="C94" s="3529"/>
      <c r="D94" s="3529"/>
      <c r="E94" s="3530"/>
      <c r="F94" s="3528" t="s">
        <v>3505</v>
      </c>
      <c r="G94" s="3529"/>
      <c r="H94" s="3529"/>
      <c r="I94" s="3530"/>
      <c r="J94" s="3528" t="s">
        <v>3506</v>
      </c>
      <c r="K94" s="3529"/>
      <c r="L94" s="3529"/>
      <c r="M94" s="3530"/>
      <c r="N94" s="3528" t="s">
        <v>3507</v>
      </c>
      <c r="O94" s="3529"/>
      <c r="P94" s="3529"/>
      <c r="Q94" s="3530"/>
      <c r="R94" s="3528" t="s">
        <v>3504</v>
      </c>
      <c r="S94" s="3529"/>
      <c r="T94" s="3529"/>
      <c r="U94" s="3530"/>
      <c r="V94" s="3528" t="s">
        <v>3505</v>
      </c>
      <c r="W94" s="3529"/>
      <c r="X94" s="3529"/>
      <c r="Y94" s="3530"/>
      <c r="Z94" s="3528" t="s">
        <v>3506</v>
      </c>
      <c r="AA94" s="3529"/>
      <c r="AB94" s="3529"/>
      <c r="AC94" s="3530"/>
      <c r="AD94" s="3528" t="s">
        <v>3507</v>
      </c>
      <c r="AE94" s="3529"/>
      <c r="AF94" s="3529"/>
      <c r="AG94" s="3530"/>
      <c r="AH94" s="3528" t="s">
        <v>3570</v>
      </c>
      <c r="AI94" s="3529"/>
      <c r="AJ94" s="3529"/>
      <c r="AK94" s="3530"/>
      <c r="AL94" s="3528" t="s">
        <v>3504</v>
      </c>
      <c r="AM94" s="3529"/>
      <c r="AN94" s="3529"/>
      <c r="AO94" s="3530"/>
      <c r="AP94" s="3528" t="s">
        <v>3505</v>
      </c>
      <c r="AQ94" s="3529"/>
      <c r="AR94" s="3529"/>
      <c r="AS94" s="3530"/>
      <c r="AT94" s="3528" t="s">
        <v>3506</v>
      </c>
      <c r="AU94" s="3529"/>
      <c r="AV94" s="3529"/>
      <c r="AW94" s="3530"/>
      <c r="AX94" s="3528" t="s">
        <v>3507</v>
      </c>
      <c r="AY94" s="3529"/>
      <c r="AZ94" s="3529"/>
      <c r="BA94" s="3530"/>
    </row>
    <row r="95" spans="1:53">
      <c r="A95" s="3520" t="s">
        <v>3508</v>
      </c>
      <c r="B95" s="3518" t="s">
        <v>3503</v>
      </c>
      <c r="C95" s="3514" t="s">
        <v>3451</v>
      </c>
      <c r="D95" s="3515" t="s">
        <v>3509</v>
      </c>
      <c r="E95" s="3516" t="s">
        <v>3510</v>
      </c>
      <c r="F95" s="3518" t="s">
        <v>3503</v>
      </c>
      <c r="G95" s="3514" t="s">
        <v>3451</v>
      </c>
      <c r="H95" s="3515" t="s">
        <v>3509</v>
      </c>
      <c r="I95" s="3516" t="s">
        <v>3510</v>
      </c>
      <c r="J95" s="3518" t="s">
        <v>3503</v>
      </c>
      <c r="K95" s="3514" t="s">
        <v>3451</v>
      </c>
      <c r="L95" s="3515" t="s">
        <v>3509</v>
      </c>
      <c r="M95" s="3516" t="s">
        <v>3510</v>
      </c>
      <c r="N95" s="3518" t="s">
        <v>3503</v>
      </c>
      <c r="O95" s="3514" t="s">
        <v>3451</v>
      </c>
      <c r="P95" s="3515" t="s">
        <v>3509</v>
      </c>
      <c r="Q95" s="3516" t="s">
        <v>3510</v>
      </c>
      <c r="R95" s="3518" t="s">
        <v>3503</v>
      </c>
      <c r="S95" s="3514" t="s">
        <v>3451</v>
      </c>
      <c r="T95" s="3515" t="s">
        <v>3509</v>
      </c>
      <c r="U95" s="3516" t="s">
        <v>3510</v>
      </c>
      <c r="V95" s="3518" t="s">
        <v>3503</v>
      </c>
      <c r="W95" s="3514" t="s">
        <v>3451</v>
      </c>
      <c r="X95" s="3515" t="s">
        <v>3509</v>
      </c>
      <c r="Y95" s="3516" t="s">
        <v>3510</v>
      </c>
      <c r="Z95" s="3518" t="s">
        <v>3503</v>
      </c>
      <c r="AA95" s="3514" t="s">
        <v>3451</v>
      </c>
      <c r="AB95" s="3515" t="s">
        <v>3509</v>
      </c>
      <c r="AC95" s="3516" t="s">
        <v>3510</v>
      </c>
      <c r="AD95" s="3518" t="s">
        <v>3503</v>
      </c>
      <c r="AE95" s="3514" t="s">
        <v>3451</v>
      </c>
      <c r="AF95" s="3515" t="s">
        <v>3509</v>
      </c>
      <c r="AG95" s="3516" t="s">
        <v>3510</v>
      </c>
      <c r="AH95" s="3518" t="s">
        <v>3503</v>
      </c>
      <c r="AI95" s="3514" t="s">
        <v>3451</v>
      </c>
      <c r="AJ95" s="3515" t="s">
        <v>3509</v>
      </c>
      <c r="AK95" s="3516" t="s">
        <v>3510</v>
      </c>
      <c r="AL95" s="3518" t="s">
        <v>3503</v>
      </c>
      <c r="AM95" s="3514" t="s">
        <v>3451</v>
      </c>
      <c r="AN95" s="3515" t="s">
        <v>3509</v>
      </c>
      <c r="AO95" s="3516" t="s">
        <v>3510</v>
      </c>
      <c r="AP95" s="3518" t="s">
        <v>3503</v>
      </c>
      <c r="AQ95" s="3514" t="s">
        <v>3451</v>
      </c>
      <c r="AR95" s="3515" t="s">
        <v>3509</v>
      </c>
      <c r="AS95" s="3516" t="s">
        <v>3510</v>
      </c>
      <c r="AT95" s="3518" t="s">
        <v>3503</v>
      </c>
      <c r="AU95" s="3514" t="s">
        <v>3451</v>
      </c>
      <c r="AV95" s="3515" t="s">
        <v>3509</v>
      </c>
      <c r="AW95" s="3516" t="s">
        <v>3510</v>
      </c>
      <c r="AX95" s="3518" t="s">
        <v>3503</v>
      </c>
      <c r="AY95" s="3514" t="s">
        <v>3451</v>
      </c>
      <c r="AZ95" s="3515" t="s">
        <v>3509</v>
      </c>
      <c r="BA95" s="3516" t="s">
        <v>3510</v>
      </c>
    </row>
    <row r="96" spans="1:53">
      <c r="A96" s="3520"/>
      <c r="B96" s="3518"/>
      <c r="C96" s="3514"/>
      <c r="D96" s="3515"/>
      <c r="E96" s="3517"/>
      <c r="F96" s="3518"/>
      <c r="G96" s="3514"/>
      <c r="H96" s="3515"/>
      <c r="I96" s="3517"/>
      <c r="J96" s="3518"/>
      <c r="K96" s="3514"/>
      <c r="L96" s="3515"/>
      <c r="M96" s="3517"/>
      <c r="N96" s="3518"/>
      <c r="O96" s="3514"/>
      <c r="P96" s="3515"/>
      <c r="Q96" s="3517"/>
      <c r="R96" s="3518"/>
      <c r="S96" s="3514"/>
      <c r="T96" s="3515"/>
      <c r="U96" s="3517"/>
      <c r="V96" s="3518"/>
      <c r="W96" s="3514"/>
      <c r="X96" s="3515"/>
      <c r="Y96" s="3517"/>
      <c r="Z96" s="3518"/>
      <c r="AA96" s="3514"/>
      <c r="AB96" s="3515"/>
      <c r="AC96" s="3517"/>
      <c r="AD96" s="3518"/>
      <c r="AE96" s="3514"/>
      <c r="AF96" s="3515"/>
      <c r="AG96" s="3517"/>
      <c r="AH96" s="3518"/>
      <c r="AI96" s="3514"/>
      <c r="AJ96" s="3515"/>
      <c r="AK96" s="3517"/>
      <c r="AL96" s="3518"/>
      <c r="AM96" s="3514"/>
      <c r="AN96" s="3515"/>
      <c r="AO96" s="3517"/>
      <c r="AP96" s="3518"/>
      <c r="AQ96" s="3514"/>
      <c r="AR96" s="3515"/>
      <c r="AS96" s="3517"/>
      <c r="AT96" s="3518"/>
      <c r="AU96" s="3514"/>
      <c r="AV96" s="3515"/>
      <c r="AW96" s="3517"/>
      <c r="AX96" s="3518"/>
      <c r="AY96" s="3514"/>
      <c r="AZ96" s="3515"/>
      <c r="BA96" s="3517"/>
    </row>
    <row r="97" spans="1:54" ht="16.5">
      <c r="A97" s="3154">
        <v>8</v>
      </c>
      <c r="B97" s="3159" t="s">
        <v>3613</v>
      </c>
      <c r="C97" s="3160">
        <v>52.4</v>
      </c>
      <c r="D97" s="3157" t="s">
        <v>3614</v>
      </c>
      <c r="E97" s="3156" t="s">
        <v>3517</v>
      </c>
      <c r="F97" s="3155" t="s">
        <v>3615</v>
      </c>
      <c r="G97" s="3160">
        <v>49.33</v>
      </c>
      <c r="H97" s="3156" t="s">
        <v>3516</v>
      </c>
      <c r="I97" s="3156" t="s">
        <v>3517</v>
      </c>
      <c r="J97" s="3155" t="s">
        <v>3616</v>
      </c>
      <c r="K97" s="3160">
        <v>49.33</v>
      </c>
      <c r="L97" s="3156" t="s">
        <v>3516</v>
      </c>
      <c r="M97" s="3156" t="s">
        <v>3517</v>
      </c>
      <c r="N97" s="3155" t="s">
        <v>3617</v>
      </c>
      <c r="O97" s="3160">
        <v>52.4</v>
      </c>
      <c r="P97" s="3157" t="s">
        <v>3614</v>
      </c>
      <c r="Q97" s="3156" t="s">
        <v>3517</v>
      </c>
      <c r="R97" s="3159" t="s">
        <v>3619</v>
      </c>
      <c r="S97" s="3160">
        <v>63.59</v>
      </c>
      <c r="T97" s="3157" t="s">
        <v>3656</v>
      </c>
      <c r="U97" s="3158" t="s">
        <v>3514</v>
      </c>
      <c r="V97" s="3155" t="s">
        <v>3620</v>
      </c>
      <c r="W97" s="3160">
        <v>49.33</v>
      </c>
      <c r="X97" s="3156" t="s">
        <v>3516</v>
      </c>
      <c r="Y97" s="3156" t="s">
        <v>3517</v>
      </c>
      <c r="Z97" s="3155" t="s">
        <v>3621</v>
      </c>
      <c r="AA97" s="3160">
        <v>49.33</v>
      </c>
      <c r="AB97" s="3156" t="s">
        <v>3516</v>
      </c>
      <c r="AC97" s="3156" t="s">
        <v>3517</v>
      </c>
      <c r="AD97" s="3155" t="s">
        <v>3622</v>
      </c>
      <c r="AE97" s="3160">
        <v>49.33</v>
      </c>
      <c r="AF97" s="3156" t="s">
        <v>3516</v>
      </c>
      <c r="AG97" s="3156" t="s">
        <v>3517</v>
      </c>
      <c r="AH97" s="3155" t="s">
        <v>3657</v>
      </c>
      <c r="AI97" s="3160">
        <v>62.46</v>
      </c>
      <c r="AJ97" s="3156" t="s">
        <v>3575</v>
      </c>
      <c r="AK97" s="3158" t="s">
        <v>3514</v>
      </c>
      <c r="AL97" s="3159" t="s">
        <v>3658</v>
      </c>
      <c r="AM97" s="3160">
        <v>62.46</v>
      </c>
      <c r="AN97" s="3156" t="s">
        <v>3575</v>
      </c>
      <c r="AO97" s="3158" t="s">
        <v>3514</v>
      </c>
      <c r="AP97" s="3155" t="s">
        <v>3659</v>
      </c>
      <c r="AQ97" s="3160">
        <v>60.18</v>
      </c>
      <c r="AR97" s="3156" t="s">
        <v>3660</v>
      </c>
      <c r="AS97" s="3158" t="s">
        <v>3514</v>
      </c>
      <c r="AT97" s="3155" t="s">
        <v>3661</v>
      </c>
      <c r="AU97" s="3160">
        <v>60.18</v>
      </c>
      <c r="AV97" s="3156" t="s">
        <v>3660</v>
      </c>
      <c r="AW97" s="3158" t="s">
        <v>3514</v>
      </c>
      <c r="AX97" s="3155" t="s">
        <v>3662</v>
      </c>
      <c r="AY97" s="3160">
        <v>63.34</v>
      </c>
      <c r="AZ97" s="3156" t="s">
        <v>3663</v>
      </c>
      <c r="BA97" s="3158" t="s">
        <v>3514</v>
      </c>
    </row>
    <row r="98" spans="1:54" ht="16.5">
      <c r="A98" s="3154">
        <v>7</v>
      </c>
      <c r="B98" s="3159" t="s">
        <v>3624</v>
      </c>
      <c r="C98" s="3160">
        <v>52.4</v>
      </c>
      <c r="D98" s="3157" t="s">
        <v>3614</v>
      </c>
      <c r="E98" s="3156" t="s">
        <v>3517</v>
      </c>
      <c r="F98" s="3155" t="s">
        <v>3625</v>
      </c>
      <c r="G98" s="3160">
        <v>49.33</v>
      </c>
      <c r="H98" s="3156" t="s">
        <v>3516</v>
      </c>
      <c r="I98" s="3156" t="s">
        <v>3517</v>
      </c>
      <c r="J98" s="3155" t="s">
        <v>3626</v>
      </c>
      <c r="K98" s="3160">
        <v>49.33</v>
      </c>
      <c r="L98" s="3156" t="s">
        <v>3516</v>
      </c>
      <c r="M98" s="3156" t="s">
        <v>3517</v>
      </c>
      <c r="N98" s="3155" t="s">
        <v>3627</v>
      </c>
      <c r="O98" s="3160">
        <v>52.4</v>
      </c>
      <c r="P98" s="3157" t="s">
        <v>3614</v>
      </c>
      <c r="Q98" s="3156" t="s">
        <v>3517</v>
      </c>
      <c r="R98" s="3159" t="s">
        <v>3628</v>
      </c>
      <c r="S98" s="3160">
        <v>63.59</v>
      </c>
      <c r="T98" s="3157" t="s">
        <v>3656</v>
      </c>
      <c r="U98" s="3158" t="s">
        <v>3514</v>
      </c>
      <c r="V98" s="3155" t="s">
        <v>3629</v>
      </c>
      <c r="W98" s="3160">
        <v>49.33</v>
      </c>
      <c r="X98" s="3156" t="s">
        <v>3516</v>
      </c>
      <c r="Y98" s="3156" t="s">
        <v>3517</v>
      </c>
      <c r="Z98" s="3155" t="s">
        <v>3630</v>
      </c>
      <c r="AA98" s="3160">
        <v>49.33</v>
      </c>
      <c r="AB98" s="3156" t="s">
        <v>3516</v>
      </c>
      <c r="AC98" s="3156" t="s">
        <v>3517</v>
      </c>
      <c r="AD98" s="3155" t="s">
        <v>3631</v>
      </c>
      <c r="AE98" s="3160">
        <v>49.33</v>
      </c>
      <c r="AF98" s="3156" t="s">
        <v>3516</v>
      </c>
      <c r="AG98" s="3156" t="s">
        <v>3517</v>
      </c>
      <c r="AH98" s="3155" t="s">
        <v>3664</v>
      </c>
      <c r="AI98" s="3160">
        <v>62.46</v>
      </c>
      <c r="AJ98" s="3156" t="s">
        <v>3575</v>
      </c>
      <c r="AK98" s="3158" t="s">
        <v>3514</v>
      </c>
      <c r="AL98" s="3159" t="s">
        <v>3665</v>
      </c>
      <c r="AM98" s="3160">
        <v>62.46</v>
      </c>
      <c r="AN98" s="3156" t="s">
        <v>3575</v>
      </c>
      <c r="AO98" s="3158" t="s">
        <v>3514</v>
      </c>
      <c r="AP98" s="3155" t="s">
        <v>3666</v>
      </c>
      <c r="AQ98" s="3160">
        <v>60.18</v>
      </c>
      <c r="AR98" s="3156" t="s">
        <v>3660</v>
      </c>
      <c r="AS98" s="3158" t="s">
        <v>3514</v>
      </c>
      <c r="AT98" s="3155" t="s">
        <v>3667</v>
      </c>
      <c r="AU98" s="3160">
        <v>60.18</v>
      </c>
      <c r="AV98" s="3156" t="s">
        <v>3660</v>
      </c>
      <c r="AW98" s="3158" t="s">
        <v>3514</v>
      </c>
      <c r="AX98" s="3155" t="s">
        <v>3668</v>
      </c>
      <c r="AY98" s="3160">
        <v>63.34</v>
      </c>
      <c r="AZ98" s="3156" t="s">
        <v>3663</v>
      </c>
      <c r="BA98" s="3158" t="s">
        <v>3514</v>
      </c>
    </row>
    <row r="99" spans="1:54" ht="16.5">
      <c r="A99" s="3154">
        <v>6</v>
      </c>
      <c r="B99" s="3159" t="s">
        <v>3512</v>
      </c>
      <c r="C99" s="3160">
        <v>52.4</v>
      </c>
      <c r="D99" s="3157" t="s">
        <v>3614</v>
      </c>
      <c r="E99" s="3156" t="s">
        <v>3517</v>
      </c>
      <c r="F99" s="3159" t="s">
        <v>3515</v>
      </c>
      <c r="G99" s="3160">
        <v>49.33</v>
      </c>
      <c r="H99" s="3156" t="s">
        <v>3516</v>
      </c>
      <c r="I99" s="3156" t="s">
        <v>3517</v>
      </c>
      <c r="J99" s="3162" t="s">
        <v>3632</v>
      </c>
      <c r="K99" s="3160">
        <v>49.33</v>
      </c>
      <c r="L99" s="3156" t="s">
        <v>3516</v>
      </c>
      <c r="M99" s="3156" t="s">
        <v>3517</v>
      </c>
      <c r="N99" s="3159" t="s">
        <v>3633</v>
      </c>
      <c r="O99" s="3160">
        <v>52.4</v>
      </c>
      <c r="P99" s="3157" t="s">
        <v>3614</v>
      </c>
      <c r="Q99" s="3156" t="s">
        <v>3517</v>
      </c>
      <c r="R99" s="3159" t="s">
        <v>3634</v>
      </c>
      <c r="S99" s="3160">
        <v>63.59</v>
      </c>
      <c r="T99" s="3157" t="s">
        <v>3656</v>
      </c>
      <c r="U99" s="3158" t="s">
        <v>3514</v>
      </c>
      <c r="V99" s="3159" t="s">
        <v>3635</v>
      </c>
      <c r="W99" s="3160">
        <v>49.33</v>
      </c>
      <c r="X99" s="3156" t="s">
        <v>3516</v>
      </c>
      <c r="Y99" s="3156" t="s">
        <v>3517</v>
      </c>
      <c r="Z99" s="3162" t="s">
        <v>3636</v>
      </c>
      <c r="AA99" s="3160">
        <v>49.33</v>
      </c>
      <c r="AB99" s="3156" t="s">
        <v>3516</v>
      </c>
      <c r="AC99" s="3156" t="s">
        <v>3517</v>
      </c>
      <c r="AD99" s="3159" t="s">
        <v>3637</v>
      </c>
      <c r="AE99" s="3160">
        <v>49.33</v>
      </c>
      <c r="AF99" s="3156" t="s">
        <v>3516</v>
      </c>
      <c r="AG99" s="3156" t="s">
        <v>3517</v>
      </c>
      <c r="AH99" s="3159" t="s">
        <v>3646</v>
      </c>
      <c r="AI99" s="3160">
        <v>62.46</v>
      </c>
      <c r="AJ99" s="3156" t="s">
        <v>3575</v>
      </c>
      <c r="AK99" s="3158" t="s">
        <v>3514</v>
      </c>
      <c r="AL99" s="3159" t="s">
        <v>3669</v>
      </c>
      <c r="AM99" s="3160">
        <v>62.46</v>
      </c>
      <c r="AN99" s="3156" t="s">
        <v>3575</v>
      </c>
      <c r="AO99" s="3158" t="s">
        <v>3514</v>
      </c>
      <c r="AP99" s="3159" t="s">
        <v>3670</v>
      </c>
      <c r="AQ99" s="3160">
        <v>60.18</v>
      </c>
      <c r="AR99" s="3156" t="s">
        <v>3660</v>
      </c>
      <c r="AS99" s="3158" t="s">
        <v>3514</v>
      </c>
      <c r="AT99" s="3162" t="s">
        <v>3671</v>
      </c>
      <c r="AU99" s="3160">
        <v>60.18</v>
      </c>
      <c r="AV99" s="3156" t="s">
        <v>3660</v>
      </c>
      <c r="AW99" s="3158" t="s">
        <v>3514</v>
      </c>
      <c r="AX99" s="3159" t="s">
        <v>3672</v>
      </c>
      <c r="AY99" s="3160">
        <v>63.34</v>
      </c>
      <c r="AZ99" s="3156" t="s">
        <v>3663</v>
      </c>
      <c r="BA99" s="3158" t="s">
        <v>3514</v>
      </c>
    </row>
    <row r="100" spans="1:54" ht="16.5">
      <c r="A100" s="3154">
        <v>5</v>
      </c>
      <c r="B100" s="3159" t="s">
        <v>3526</v>
      </c>
      <c r="C100" s="3160">
        <v>52.4</v>
      </c>
      <c r="D100" s="3157" t="s">
        <v>3614</v>
      </c>
      <c r="E100" s="3156" t="s">
        <v>3517</v>
      </c>
      <c r="F100" s="3159" t="s">
        <v>3527</v>
      </c>
      <c r="G100" s="3160">
        <v>49.33</v>
      </c>
      <c r="H100" s="3156" t="s">
        <v>3516</v>
      </c>
      <c r="I100" s="3156" t="s">
        <v>3517</v>
      </c>
      <c r="J100" s="3159" t="s">
        <v>3638</v>
      </c>
      <c r="K100" s="3160">
        <v>49.33</v>
      </c>
      <c r="L100" s="3156" t="s">
        <v>3516</v>
      </c>
      <c r="M100" s="3156" t="s">
        <v>3517</v>
      </c>
      <c r="N100" s="3159" t="s">
        <v>3529</v>
      </c>
      <c r="O100" s="3160">
        <v>52.4</v>
      </c>
      <c r="P100" s="3157" t="s">
        <v>3614</v>
      </c>
      <c r="Q100" s="3156" t="s">
        <v>3517</v>
      </c>
      <c r="R100" s="3159" t="s">
        <v>3530</v>
      </c>
      <c r="S100" s="3160">
        <v>63.59</v>
      </c>
      <c r="T100" s="3157" t="s">
        <v>3656</v>
      </c>
      <c r="U100" s="3158" t="s">
        <v>3514</v>
      </c>
      <c r="V100" s="3159" t="s">
        <v>3531</v>
      </c>
      <c r="W100" s="3160">
        <v>49.33</v>
      </c>
      <c r="X100" s="3156" t="s">
        <v>3516</v>
      </c>
      <c r="Y100" s="3156" t="s">
        <v>3517</v>
      </c>
      <c r="Z100" s="3159" t="s">
        <v>3639</v>
      </c>
      <c r="AA100" s="3160">
        <v>49.33</v>
      </c>
      <c r="AB100" s="3156" t="s">
        <v>3516</v>
      </c>
      <c r="AC100" s="3156" t="s">
        <v>3517</v>
      </c>
      <c r="AD100" s="3159" t="s">
        <v>3533</v>
      </c>
      <c r="AE100" s="3160">
        <v>49.33</v>
      </c>
      <c r="AF100" s="3156" t="s">
        <v>3516</v>
      </c>
      <c r="AG100" s="3156" t="s">
        <v>3517</v>
      </c>
      <c r="AH100" s="3159" t="s">
        <v>3647</v>
      </c>
      <c r="AI100" s="3160">
        <v>62.46</v>
      </c>
      <c r="AJ100" s="3156" t="s">
        <v>3575</v>
      </c>
      <c r="AK100" s="3158" t="s">
        <v>3514</v>
      </c>
      <c r="AL100" s="3159" t="s">
        <v>3673</v>
      </c>
      <c r="AM100" s="3160">
        <v>62.46</v>
      </c>
      <c r="AN100" s="3156" t="s">
        <v>3575</v>
      </c>
      <c r="AO100" s="3158" t="s">
        <v>3514</v>
      </c>
      <c r="AP100" s="3159" t="s">
        <v>3674</v>
      </c>
      <c r="AQ100" s="3160">
        <v>60.18</v>
      </c>
      <c r="AR100" s="3156" t="s">
        <v>3660</v>
      </c>
      <c r="AS100" s="3158" t="s">
        <v>3514</v>
      </c>
      <c r="AT100" s="3159" t="s">
        <v>3675</v>
      </c>
      <c r="AU100" s="3160">
        <v>60.18</v>
      </c>
      <c r="AV100" s="3156" t="s">
        <v>3660</v>
      </c>
      <c r="AW100" s="3158" t="s">
        <v>3514</v>
      </c>
      <c r="AX100" s="3159" t="s">
        <v>3676</v>
      </c>
      <c r="AY100" s="3160">
        <v>63.34</v>
      </c>
      <c r="AZ100" s="3156" t="s">
        <v>3663</v>
      </c>
      <c r="BA100" s="3158" t="s">
        <v>3514</v>
      </c>
    </row>
    <row r="101" spans="1:54" ht="16.5">
      <c r="A101" s="3154">
        <v>4</v>
      </c>
      <c r="B101" s="3159" t="s">
        <v>3534</v>
      </c>
      <c r="C101" s="3160">
        <v>52.4</v>
      </c>
      <c r="D101" s="3157" t="s">
        <v>3614</v>
      </c>
      <c r="E101" s="3156" t="s">
        <v>3517</v>
      </c>
      <c r="F101" s="3159" t="s">
        <v>3535</v>
      </c>
      <c r="G101" s="3160">
        <v>49.33</v>
      </c>
      <c r="H101" s="3156" t="s">
        <v>3516</v>
      </c>
      <c r="I101" s="3156" t="s">
        <v>3517</v>
      </c>
      <c r="J101" s="3159" t="s">
        <v>3640</v>
      </c>
      <c r="K101" s="3160">
        <v>49.33</v>
      </c>
      <c r="L101" s="3156" t="s">
        <v>3516</v>
      </c>
      <c r="M101" s="3156" t="s">
        <v>3517</v>
      </c>
      <c r="N101" s="3159" t="s">
        <v>3537</v>
      </c>
      <c r="O101" s="3160">
        <v>52.4</v>
      </c>
      <c r="P101" s="3157" t="s">
        <v>3614</v>
      </c>
      <c r="Q101" s="3156" t="s">
        <v>3517</v>
      </c>
      <c r="R101" s="3159" t="s">
        <v>3538</v>
      </c>
      <c r="S101" s="3160">
        <v>63.59</v>
      </c>
      <c r="T101" s="3157" t="s">
        <v>3656</v>
      </c>
      <c r="U101" s="3158" t="s">
        <v>3514</v>
      </c>
      <c r="V101" s="3159" t="s">
        <v>3539</v>
      </c>
      <c r="W101" s="3160">
        <v>49.33</v>
      </c>
      <c r="X101" s="3156" t="s">
        <v>3516</v>
      </c>
      <c r="Y101" s="3156" t="s">
        <v>3517</v>
      </c>
      <c r="Z101" s="3159" t="s">
        <v>3540</v>
      </c>
      <c r="AA101" s="3160">
        <v>49.33</v>
      </c>
      <c r="AB101" s="3156" t="s">
        <v>3516</v>
      </c>
      <c r="AC101" s="3156" t="s">
        <v>3517</v>
      </c>
      <c r="AD101" s="3159" t="s">
        <v>3541</v>
      </c>
      <c r="AE101" s="3160">
        <v>49.33</v>
      </c>
      <c r="AF101" s="3156" t="s">
        <v>3516</v>
      </c>
      <c r="AG101" s="3156" t="s">
        <v>3517</v>
      </c>
      <c r="AH101" s="3159" t="s">
        <v>3648</v>
      </c>
      <c r="AI101" s="3160">
        <v>62.46</v>
      </c>
      <c r="AJ101" s="3156" t="s">
        <v>3575</v>
      </c>
      <c r="AK101" s="3158" t="s">
        <v>3514</v>
      </c>
      <c r="AL101" s="3159" t="s">
        <v>3677</v>
      </c>
      <c r="AM101" s="3160">
        <v>62.46</v>
      </c>
      <c r="AN101" s="3156" t="s">
        <v>3575</v>
      </c>
      <c r="AO101" s="3158" t="s">
        <v>3514</v>
      </c>
      <c r="AP101" s="3159" t="s">
        <v>3678</v>
      </c>
      <c r="AQ101" s="3160">
        <v>60.18</v>
      </c>
      <c r="AR101" s="3156" t="s">
        <v>3660</v>
      </c>
      <c r="AS101" s="3158" t="s">
        <v>3514</v>
      </c>
      <c r="AT101" s="3159" t="s">
        <v>3679</v>
      </c>
      <c r="AU101" s="3160">
        <v>60.18</v>
      </c>
      <c r="AV101" s="3156" t="s">
        <v>3660</v>
      </c>
      <c r="AW101" s="3158" t="s">
        <v>3514</v>
      </c>
      <c r="AX101" s="3159" t="s">
        <v>3680</v>
      </c>
      <c r="AY101" s="3160">
        <v>63.34</v>
      </c>
      <c r="AZ101" s="3156" t="s">
        <v>3663</v>
      </c>
      <c r="BA101" s="3158" t="s">
        <v>3514</v>
      </c>
    </row>
    <row r="102" spans="1:54" ht="16.5">
      <c r="A102" s="3154">
        <v>3</v>
      </c>
      <c r="B102" s="3159" t="s">
        <v>3542</v>
      </c>
      <c r="C102" s="3160">
        <v>52.4</v>
      </c>
      <c r="D102" s="3157" t="s">
        <v>3614</v>
      </c>
      <c r="E102" s="3156" t="s">
        <v>3517</v>
      </c>
      <c r="F102" s="3159" t="s">
        <v>3543</v>
      </c>
      <c r="G102" s="3160">
        <v>49.33</v>
      </c>
      <c r="H102" s="3156" t="s">
        <v>3516</v>
      </c>
      <c r="I102" s="3156" t="s">
        <v>3517</v>
      </c>
      <c r="J102" s="3159" t="s">
        <v>3641</v>
      </c>
      <c r="K102" s="3160">
        <v>49.33</v>
      </c>
      <c r="L102" s="3156" t="s">
        <v>3516</v>
      </c>
      <c r="M102" s="3156" t="s">
        <v>3517</v>
      </c>
      <c r="N102" s="3159" t="s">
        <v>3545</v>
      </c>
      <c r="O102" s="3160">
        <v>52.4</v>
      </c>
      <c r="P102" s="3157" t="s">
        <v>3614</v>
      </c>
      <c r="Q102" s="3156" t="s">
        <v>3517</v>
      </c>
      <c r="R102" s="3159" t="s">
        <v>3546</v>
      </c>
      <c r="S102" s="3160">
        <v>63.59</v>
      </c>
      <c r="T102" s="3157" t="s">
        <v>3656</v>
      </c>
      <c r="U102" s="3158" t="s">
        <v>3514</v>
      </c>
      <c r="V102" s="3159" t="s">
        <v>3547</v>
      </c>
      <c r="W102" s="3160">
        <v>49.33</v>
      </c>
      <c r="X102" s="3156" t="s">
        <v>3516</v>
      </c>
      <c r="Y102" s="3156" t="s">
        <v>3517</v>
      </c>
      <c r="Z102" s="3159" t="s">
        <v>3548</v>
      </c>
      <c r="AA102" s="3160">
        <v>49.33</v>
      </c>
      <c r="AB102" s="3156" t="s">
        <v>3516</v>
      </c>
      <c r="AC102" s="3156" t="s">
        <v>3517</v>
      </c>
      <c r="AD102" s="3159" t="s">
        <v>3549</v>
      </c>
      <c r="AE102" s="3160">
        <v>49.33</v>
      </c>
      <c r="AF102" s="3156" t="s">
        <v>3516</v>
      </c>
      <c r="AG102" s="3156" t="s">
        <v>3517</v>
      </c>
      <c r="AH102" s="3159" t="s">
        <v>3649</v>
      </c>
      <c r="AI102" s="3160">
        <v>62.46</v>
      </c>
      <c r="AJ102" s="3156" t="s">
        <v>3575</v>
      </c>
      <c r="AK102" s="3158" t="s">
        <v>3514</v>
      </c>
      <c r="AL102" s="3159" t="s">
        <v>3681</v>
      </c>
      <c r="AM102" s="3160">
        <v>62.46</v>
      </c>
      <c r="AN102" s="3156" t="s">
        <v>3575</v>
      </c>
      <c r="AO102" s="3158" t="s">
        <v>3514</v>
      </c>
      <c r="AP102" s="3159" t="s">
        <v>3682</v>
      </c>
      <c r="AQ102" s="3160">
        <v>60.18</v>
      </c>
      <c r="AR102" s="3156" t="s">
        <v>3660</v>
      </c>
      <c r="AS102" s="3158" t="s">
        <v>3514</v>
      </c>
      <c r="AT102" s="3159" t="s">
        <v>3683</v>
      </c>
      <c r="AU102" s="3160">
        <v>60.18</v>
      </c>
      <c r="AV102" s="3156" t="s">
        <v>3660</v>
      </c>
      <c r="AW102" s="3158" t="s">
        <v>3514</v>
      </c>
      <c r="AX102" s="3159" t="s">
        <v>3684</v>
      </c>
      <c r="AY102" s="3160">
        <v>63.34</v>
      </c>
      <c r="AZ102" s="3156" t="s">
        <v>3663</v>
      </c>
      <c r="BA102" s="3158" t="s">
        <v>3514</v>
      </c>
    </row>
    <row r="103" spans="1:54" ht="16.5">
      <c r="A103" s="3154">
        <v>2</v>
      </c>
      <c r="B103" s="3159" t="s">
        <v>3550</v>
      </c>
      <c r="C103" s="3160">
        <v>52.4</v>
      </c>
      <c r="D103" s="3157" t="s">
        <v>3614</v>
      </c>
      <c r="E103" s="3156" t="s">
        <v>3517</v>
      </c>
      <c r="F103" s="3159" t="s">
        <v>3551</v>
      </c>
      <c r="G103" s="3160">
        <v>49.33</v>
      </c>
      <c r="H103" s="3156" t="s">
        <v>3516</v>
      </c>
      <c r="I103" s="3156" t="s">
        <v>3517</v>
      </c>
      <c r="J103" s="3159" t="s">
        <v>3642</v>
      </c>
      <c r="K103" s="3160">
        <v>49.33</v>
      </c>
      <c r="L103" s="3156" t="s">
        <v>3516</v>
      </c>
      <c r="M103" s="3156" t="s">
        <v>3517</v>
      </c>
      <c r="N103" s="3159" t="s">
        <v>3553</v>
      </c>
      <c r="O103" s="3160">
        <v>52.4</v>
      </c>
      <c r="P103" s="3157" t="s">
        <v>3614</v>
      </c>
      <c r="Q103" s="3156" t="s">
        <v>3517</v>
      </c>
      <c r="R103" s="3159" t="s">
        <v>3554</v>
      </c>
      <c r="S103" s="3160">
        <v>63.59</v>
      </c>
      <c r="T103" s="3157" t="s">
        <v>3656</v>
      </c>
      <c r="U103" s="3158" t="s">
        <v>3514</v>
      </c>
      <c r="V103" s="3159" t="s">
        <v>3555</v>
      </c>
      <c r="W103" s="3160">
        <v>49.33</v>
      </c>
      <c r="X103" s="3156" t="s">
        <v>3516</v>
      </c>
      <c r="Y103" s="3156" t="s">
        <v>3517</v>
      </c>
      <c r="Z103" s="3159" t="s">
        <v>3556</v>
      </c>
      <c r="AA103" s="3160">
        <v>49.33</v>
      </c>
      <c r="AB103" s="3156" t="s">
        <v>3516</v>
      </c>
      <c r="AC103" s="3156" t="s">
        <v>3517</v>
      </c>
      <c r="AD103" s="3159" t="s">
        <v>3557</v>
      </c>
      <c r="AE103" s="3160">
        <v>49.33</v>
      </c>
      <c r="AF103" s="3156" t="s">
        <v>3516</v>
      </c>
      <c r="AG103" s="3156" t="s">
        <v>3517</v>
      </c>
      <c r="AH103" s="3159" t="s">
        <v>3650</v>
      </c>
      <c r="AI103" s="3160">
        <v>62.46</v>
      </c>
      <c r="AJ103" s="3156" t="s">
        <v>3575</v>
      </c>
      <c r="AK103" s="3158" t="s">
        <v>3514</v>
      </c>
      <c r="AL103" s="3159" t="s">
        <v>3685</v>
      </c>
      <c r="AM103" s="3160">
        <v>62.46</v>
      </c>
      <c r="AN103" s="3156" t="s">
        <v>3575</v>
      </c>
      <c r="AO103" s="3158" t="s">
        <v>3514</v>
      </c>
      <c r="AP103" s="3159" t="s">
        <v>3686</v>
      </c>
      <c r="AQ103" s="3160">
        <v>60.18</v>
      </c>
      <c r="AR103" s="3156" t="s">
        <v>3660</v>
      </c>
      <c r="AS103" s="3158" t="s">
        <v>3514</v>
      </c>
      <c r="AT103" s="3159" t="s">
        <v>3687</v>
      </c>
      <c r="AU103" s="3160">
        <v>60.18</v>
      </c>
      <c r="AV103" s="3156" t="s">
        <v>3660</v>
      </c>
      <c r="AW103" s="3158" t="s">
        <v>3514</v>
      </c>
      <c r="AX103" s="3159" t="s">
        <v>3688</v>
      </c>
      <c r="AY103" s="3160">
        <v>63.34</v>
      </c>
      <c r="AZ103" s="3156" t="s">
        <v>3663</v>
      </c>
      <c r="BA103" s="3158" t="s">
        <v>3514</v>
      </c>
    </row>
    <row r="104" spans="1:54" ht="16.5">
      <c r="A104" s="3154">
        <v>1</v>
      </c>
      <c r="B104" s="3159" t="s">
        <v>3558</v>
      </c>
      <c r="C104" s="3160">
        <v>52.4</v>
      </c>
      <c r="D104" s="3157" t="s">
        <v>3614</v>
      </c>
      <c r="E104" s="3156" t="s">
        <v>3517</v>
      </c>
      <c r="F104" s="3159" t="s">
        <v>3559</v>
      </c>
      <c r="G104" s="3160">
        <v>49.33</v>
      </c>
      <c r="H104" s="3156" t="s">
        <v>3516</v>
      </c>
      <c r="I104" s="3156" t="s">
        <v>3517</v>
      </c>
      <c r="J104" s="3159" t="s">
        <v>3642</v>
      </c>
      <c r="K104" s="3160">
        <v>49.33</v>
      </c>
      <c r="L104" s="3156" t="s">
        <v>3516</v>
      </c>
      <c r="M104" s="3156" t="s">
        <v>3517</v>
      </c>
      <c r="N104" s="3159" t="s">
        <v>3562</v>
      </c>
      <c r="O104" s="3160">
        <v>52.4</v>
      </c>
      <c r="P104" s="3157" t="s">
        <v>3614</v>
      </c>
      <c r="Q104" s="3156" t="s">
        <v>3517</v>
      </c>
      <c r="R104" s="3159" t="s">
        <v>3563</v>
      </c>
      <c r="S104" s="3160">
        <v>63.59</v>
      </c>
      <c r="T104" s="3157" t="s">
        <v>3656</v>
      </c>
      <c r="U104" s="3158" t="s">
        <v>3514</v>
      </c>
      <c r="V104" s="3159" t="s">
        <v>3564</v>
      </c>
      <c r="W104" s="3160">
        <v>49.33</v>
      </c>
      <c r="X104" s="3156" t="s">
        <v>3516</v>
      </c>
      <c r="Y104" s="3156" t="s">
        <v>3517</v>
      </c>
      <c r="Z104" s="3159" t="s">
        <v>3556</v>
      </c>
      <c r="AA104" s="3160">
        <v>49.33</v>
      </c>
      <c r="AB104" s="3156" t="s">
        <v>3516</v>
      </c>
      <c r="AC104" s="3156" t="s">
        <v>3517</v>
      </c>
      <c r="AD104" s="3159" t="s">
        <v>3567</v>
      </c>
      <c r="AE104" s="3160">
        <v>49.33</v>
      </c>
      <c r="AF104" s="3156" t="s">
        <v>3516</v>
      </c>
      <c r="AG104" s="3156" t="s">
        <v>3517</v>
      </c>
      <c r="AH104" s="3159" t="s">
        <v>3651</v>
      </c>
      <c r="AI104" s="3160">
        <v>62.46</v>
      </c>
      <c r="AJ104" s="3156" t="s">
        <v>3575</v>
      </c>
      <c r="AK104" s="3158" t="s">
        <v>3514</v>
      </c>
      <c r="AL104" s="3159" t="s">
        <v>3689</v>
      </c>
      <c r="AM104" s="3160">
        <v>62.46</v>
      </c>
      <c r="AN104" s="3156" t="s">
        <v>3575</v>
      </c>
      <c r="AO104" s="3158" t="s">
        <v>3514</v>
      </c>
      <c r="AP104" s="3159" t="s">
        <v>3690</v>
      </c>
      <c r="AQ104" s="3160">
        <v>60.18</v>
      </c>
      <c r="AR104" s="3156" t="s">
        <v>3660</v>
      </c>
      <c r="AS104" s="3158" t="s">
        <v>3514</v>
      </c>
      <c r="AT104" s="3159" t="s">
        <v>3687</v>
      </c>
      <c r="AU104" s="3160">
        <v>60.18</v>
      </c>
      <c r="AV104" s="3156" t="s">
        <v>3660</v>
      </c>
      <c r="AW104" s="3158" t="s">
        <v>3514</v>
      </c>
      <c r="AX104" s="3159" t="s">
        <v>3691</v>
      </c>
      <c r="AY104" s="3160">
        <v>63.34</v>
      </c>
      <c r="AZ104" s="3156" t="s">
        <v>3663</v>
      </c>
      <c r="BA104" s="3158" t="s">
        <v>3514</v>
      </c>
    </row>
    <row r="105" spans="1:54" ht="16.5">
      <c r="A105" s="3163"/>
      <c r="B105" s="3163" t="s">
        <v>3568</v>
      </c>
      <c r="C105" s="3164">
        <f>SUM(C97:C104)</f>
        <v>419.19999999999993</v>
      </c>
      <c r="D105" s="3165"/>
      <c r="E105" s="3165"/>
      <c r="F105" s="3163" t="s">
        <v>3568</v>
      </c>
      <c r="G105" s="3164">
        <f>SUM(G97:G104)</f>
        <v>394.63999999999993</v>
      </c>
      <c r="H105" s="3164"/>
      <c r="I105" s="3164"/>
      <c r="J105" s="3163" t="s">
        <v>3568</v>
      </c>
      <c r="K105" s="3164">
        <f>SUM(K97:K104)</f>
        <v>394.63999999999993</v>
      </c>
      <c r="L105" s="3165"/>
      <c r="M105" s="3165"/>
      <c r="N105" s="3163" t="s">
        <v>3568</v>
      </c>
      <c r="O105" s="3164">
        <f>SUM(O97:O104)</f>
        <v>419.19999999999993</v>
      </c>
      <c r="P105" s="3164"/>
      <c r="Q105" s="3164"/>
      <c r="R105" s="3163" t="s">
        <v>3568</v>
      </c>
      <c r="S105" s="3164">
        <f>SUM(S97:S104)</f>
        <v>508.72000000000014</v>
      </c>
      <c r="T105" s="3165"/>
      <c r="U105" s="3165"/>
      <c r="V105" s="3163" t="s">
        <v>3568</v>
      </c>
      <c r="W105" s="3164">
        <f>SUM(W97:W104)</f>
        <v>394.63999999999993</v>
      </c>
      <c r="X105" s="3164"/>
      <c r="Y105" s="3164"/>
      <c r="Z105" s="3163" t="s">
        <v>3568</v>
      </c>
      <c r="AA105" s="3164">
        <f>SUM(AA97:AA104)</f>
        <v>394.63999999999993</v>
      </c>
      <c r="AB105" s="3165"/>
      <c r="AC105" s="3165"/>
      <c r="AD105" s="3163" t="s">
        <v>3568</v>
      </c>
      <c r="AE105" s="3164">
        <f>SUM(AE97:AE104)</f>
        <v>394.63999999999993</v>
      </c>
      <c r="AF105" s="3164"/>
      <c r="AG105" s="3164"/>
      <c r="AH105" s="3163" t="s">
        <v>3568</v>
      </c>
      <c r="AI105" s="3164">
        <f>SUM(AI97:AI104)</f>
        <v>499.67999999999995</v>
      </c>
      <c r="AJ105" s="3164"/>
      <c r="AK105" s="3164"/>
      <c r="AL105" s="3163" t="s">
        <v>3568</v>
      </c>
      <c r="AM105" s="3164">
        <f>SUM(AM97:AM104)</f>
        <v>499.67999999999995</v>
      </c>
      <c r="AN105" s="3165"/>
      <c r="AO105" s="3165"/>
      <c r="AP105" s="3163" t="s">
        <v>3568</v>
      </c>
      <c r="AQ105" s="3164">
        <f>SUM(AQ97:AQ104)</f>
        <v>481.44</v>
      </c>
      <c r="AR105" s="3164"/>
      <c r="AS105" s="3164"/>
      <c r="AT105" s="3163" t="s">
        <v>3568</v>
      </c>
      <c r="AU105" s="3164">
        <f>SUM(AU97:AU104)</f>
        <v>481.44</v>
      </c>
      <c r="AV105" s="3165"/>
      <c r="AW105" s="3165"/>
      <c r="AX105" s="3163" t="s">
        <v>3568</v>
      </c>
      <c r="AY105" s="3164">
        <f>SUM(AY97:AY104)</f>
        <v>506.72000000000014</v>
      </c>
      <c r="AZ105" s="3164"/>
      <c r="BA105" s="3164"/>
      <c r="BB105" s="3167">
        <f>AY105+AU105+AQ105+AM105+AI105+AE105+AA105+W105+S105+O105+K105+G105+C105</f>
        <v>5789.28</v>
      </c>
    </row>
    <row r="106" spans="1:54">
      <c r="A106" s="3521" t="s">
        <v>3692</v>
      </c>
      <c r="B106" s="3507"/>
      <c r="C106" s="3507"/>
      <c r="D106" s="3507"/>
      <c r="E106" s="3507"/>
      <c r="F106" s="3507"/>
      <c r="G106" s="3507"/>
      <c r="H106" s="3507"/>
      <c r="I106" s="3507"/>
      <c r="J106" s="3507"/>
      <c r="K106" s="3507"/>
      <c r="L106" s="3507"/>
      <c r="M106" s="3507"/>
      <c r="N106" s="3507"/>
      <c r="O106" s="3507"/>
      <c r="P106" s="3507"/>
      <c r="Q106" s="3507"/>
      <c r="R106" s="3507"/>
      <c r="S106" s="3507"/>
      <c r="T106" s="3507"/>
      <c r="U106" s="3507"/>
      <c r="V106" s="3507"/>
      <c r="W106" s="3507"/>
      <c r="X106" s="3507"/>
      <c r="Y106" s="3507"/>
      <c r="Z106" s="3507"/>
      <c r="AA106" s="3507"/>
      <c r="AB106" s="3507"/>
      <c r="AC106" s="3507"/>
      <c r="AD106" s="3507"/>
      <c r="AE106" s="3507"/>
      <c r="AF106" s="3507"/>
      <c r="AG106" s="3507"/>
      <c r="AH106" s="3507"/>
      <c r="AI106" s="3507"/>
      <c r="AJ106" s="3507"/>
      <c r="AK106" s="3507"/>
      <c r="AL106" s="3507"/>
      <c r="AM106" s="3507"/>
      <c r="AN106" s="3507"/>
      <c r="AO106" s="3507"/>
    </row>
    <row r="107" spans="1:54">
      <c r="A107" s="3507"/>
      <c r="B107" s="3507"/>
      <c r="C107" s="3507"/>
      <c r="D107" s="3507"/>
      <c r="E107" s="3507"/>
      <c r="F107" s="3507"/>
      <c r="G107" s="3507"/>
      <c r="H107" s="3507"/>
      <c r="I107" s="3507"/>
      <c r="J107" s="3507"/>
      <c r="K107" s="3507"/>
      <c r="L107" s="3507"/>
      <c r="M107" s="3507"/>
      <c r="N107" s="3507"/>
      <c r="O107" s="3507"/>
      <c r="P107" s="3507"/>
      <c r="Q107" s="3507"/>
      <c r="R107" s="3507"/>
      <c r="S107" s="3507"/>
      <c r="T107" s="3507"/>
      <c r="U107" s="3507"/>
      <c r="V107" s="3507"/>
      <c r="W107" s="3507"/>
      <c r="X107" s="3507"/>
      <c r="Y107" s="3507"/>
      <c r="Z107" s="3507"/>
      <c r="AA107" s="3507"/>
      <c r="AB107" s="3507"/>
      <c r="AC107" s="3507"/>
      <c r="AD107" s="3507"/>
      <c r="AE107" s="3507"/>
      <c r="AF107" s="3507"/>
      <c r="AG107" s="3507"/>
      <c r="AH107" s="3507"/>
      <c r="AI107" s="3507"/>
      <c r="AJ107" s="3507"/>
      <c r="AK107" s="3507"/>
      <c r="AL107" s="3507"/>
      <c r="AM107" s="3507"/>
      <c r="AN107" s="3507"/>
      <c r="AO107" s="3507"/>
    </row>
    <row r="108" spans="1:54" ht="17.25">
      <c r="A108" s="3153" t="s">
        <v>3500</v>
      </c>
      <c r="B108" s="3522" t="s">
        <v>3501</v>
      </c>
      <c r="C108" s="3523"/>
      <c r="D108" s="3523"/>
      <c r="E108" s="3523"/>
      <c r="F108" s="3523"/>
      <c r="G108" s="3523"/>
      <c r="H108" s="3523"/>
      <c r="I108" s="3523"/>
      <c r="J108" s="3523"/>
      <c r="K108" s="3523"/>
      <c r="L108" s="3523"/>
      <c r="M108" s="3523"/>
      <c r="N108" s="3523"/>
      <c r="O108" s="3523"/>
      <c r="P108" s="3523"/>
      <c r="Q108" s="3523"/>
      <c r="R108" s="3523"/>
      <c r="S108" s="3523"/>
      <c r="T108" s="3523"/>
      <c r="U108" s="3523"/>
      <c r="V108" s="3524" t="s">
        <v>3502</v>
      </c>
      <c r="W108" s="3524"/>
      <c r="X108" s="3524"/>
      <c r="Y108" s="3524"/>
      <c r="Z108" s="3524"/>
      <c r="AA108" s="3524"/>
      <c r="AB108" s="3524"/>
      <c r="AC108" s="3524"/>
      <c r="AD108" s="3524"/>
      <c r="AE108" s="3524"/>
      <c r="AF108" s="3524"/>
      <c r="AG108" s="3524"/>
      <c r="AH108" s="3524"/>
      <c r="AI108" s="3524"/>
      <c r="AJ108" s="3524"/>
      <c r="AK108" s="3524"/>
      <c r="AL108" s="3524"/>
      <c r="AM108" s="3524"/>
      <c r="AN108" s="3524"/>
      <c r="AO108" s="3524"/>
    </row>
    <row r="109" spans="1:54" ht="16.5">
      <c r="A109" s="3154" t="s">
        <v>3503</v>
      </c>
      <c r="B109" s="3528" t="s">
        <v>3504</v>
      </c>
      <c r="C109" s="3529"/>
      <c r="D109" s="3529"/>
      <c r="E109" s="3530"/>
      <c r="F109" s="3528" t="s">
        <v>3505</v>
      </c>
      <c r="G109" s="3529"/>
      <c r="H109" s="3529"/>
      <c r="I109" s="3530"/>
      <c r="J109" s="3528" t="s">
        <v>3506</v>
      </c>
      <c r="K109" s="3529"/>
      <c r="L109" s="3529"/>
      <c r="M109" s="3530"/>
      <c r="N109" s="3528" t="s">
        <v>3507</v>
      </c>
      <c r="O109" s="3529"/>
      <c r="P109" s="3529"/>
      <c r="Q109" s="3530"/>
      <c r="R109" s="3528" t="s">
        <v>3570</v>
      </c>
      <c r="S109" s="3529"/>
      <c r="T109" s="3529"/>
      <c r="U109" s="3530"/>
      <c r="V109" s="3528" t="s">
        <v>3571</v>
      </c>
      <c r="W109" s="3529"/>
      <c r="X109" s="3529"/>
      <c r="Y109" s="3530"/>
      <c r="Z109" s="3528" t="s">
        <v>3572</v>
      </c>
      <c r="AA109" s="3529"/>
      <c r="AB109" s="3529"/>
      <c r="AC109" s="3530"/>
      <c r="AD109" s="3519" t="s">
        <v>3506</v>
      </c>
      <c r="AE109" s="3519"/>
      <c r="AF109" s="3519"/>
      <c r="AG109" s="3519"/>
      <c r="AH109" s="3528" t="s">
        <v>3507</v>
      </c>
      <c r="AI109" s="3529"/>
      <c r="AJ109" s="3529"/>
      <c r="AK109" s="3530"/>
      <c r="AL109" s="3519" t="s">
        <v>3570</v>
      </c>
      <c r="AM109" s="3519"/>
      <c r="AN109" s="3519"/>
      <c r="AO109" s="3519"/>
    </row>
    <row r="110" spans="1:54">
      <c r="A110" s="3520" t="s">
        <v>3508</v>
      </c>
      <c r="B110" s="3518" t="s">
        <v>3503</v>
      </c>
      <c r="C110" s="3514" t="s">
        <v>3451</v>
      </c>
      <c r="D110" s="3515" t="s">
        <v>3509</v>
      </c>
      <c r="E110" s="3516" t="s">
        <v>3510</v>
      </c>
      <c r="F110" s="3518" t="s">
        <v>3503</v>
      </c>
      <c r="G110" s="3514" t="s">
        <v>3451</v>
      </c>
      <c r="H110" s="3515" t="s">
        <v>3509</v>
      </c>
      <c r="I110" s="3516" t="s">
        <v>3510</v>
      </c>
      <c r="J110" s="3518" t="s">
        <v>3503</v>
      </c>
      <c r="K110" s="3514" t="s">
        <v>3451</v>
      </c>
      <c r="L110" s="3515" t="s">
        <v>3509</v>
      </c>
      <c r="M110" s="3516" t="s">
        <v>3510</v>
      </c>
      <c r="N110" s="3518" t="s">
        <v>3503</v>
      </c>
      <c r="O110" s="3514" t="s">
        <v>3451</v>
      </c>
      <c r="P110" s="3515" t="s">
        <v>3509</v>
      </c>
      <c r="Q110" s="3516" t="s">
        <v>3510</v>
      </c>
      <c r="R110" s="3518" t="s">
        <v>3503</v>
      </c>
      <c r="S110" s="3514" t="s">
        <v>3451</v>
      </c>
      <c r="T110" s="3515" t="s">
        <v>3509</v>
      </c>
      <c r="U110" s="3516" t="s">
        <v>3510</v>
      </c>
      <c r="V110" s="3518" t="s">
        <v>3511</v>
      </c>
      <c r="W110" s="3514" t="s">
        <v>3451</v>
      </c>
      <c r="X110" s="3515" t="s">
        <v>3509</v>
      </c>
      <c r="Y110" s="3516" t="s">
        <v>3510</v>
      </c>
      <c r="Z110" s="3518" t="s">
        <v>3503</v>
      </c>
      <c r="AA110" s="3514" t="s">
        <v>3451</v>
      </c>
      <c r="AB110" s="3515" t="s">
        <v>3509</v>
      </c>
      <c r="AC110" s="3516" t="s">
        <v>3510</v>
      </c>
      <c r="AD110" s="3518" t="s">
        <v>3503</v>
      </c>
      <c r="AE110" s="3514" t="s">
        <v>3451</v>
      </c>
      <c r="AF110" s="3515" t="s">
        <v>3509</v>
      </c>
      <c r="AG110" s="3515" t="s">
        <v>3510</v>
      </c>
      <c r="AH110" s="3518" t="s">
        <v>3503</v>
      </c>
      <c r="AI110" s="3514" t="s">
        <v>3451</v>
      </c>
      <c r="AJ110" s="3515" t="s">
        <v>3509</v>
      </c>
      <c r="AK110" s="3516" t="s">
        <v>3510</v>
      </c>
      <c r="AL110" s="3518" t="s">
        <v>3503</v>
      </c>
      <c r="AM110" s="3514" t="s">
        <v>3451</v>
      </c>
      <c r="AN110" s="3515" t="s">
        <v>3509</v>
      </c>
      <c r="AO110" s="3515" t="s">
        <v>3510</v>
      </c>
    </row>
    <row r="111" spans="1:54">
      <c r="A111" s="3520"/>
      <c r="B111" s="3518"/>
      <c r="C111" s="3514"/>
      <c r="D111" s="3515"/>
      <c r="E111" s="3517"/>
      <c r="F111" s="3518"/>
      <c r="G111" s="3514"/>
      <c r="H111" s="3515"/>
      <c r="I111" s="3517"/>
      <c r="J111" s="3518"/>
      <c r="K111" s="3514"/>
      <c r="L111" s="3515"/>
      <c r="M111" s="3517"/>
      <c r="N111" s="3518"/>
      <c r="O111" s="3514"/>
      <c r="P111" s="3515"/>
      <c r="Q111" s="3517"/>
      <c r="R111" s="3518"/>
      <c r="S111" s="3514"/>
      <c r="T111" s="3515"/>
      <c r="U111" s="3517"/>
      <c r="V111" s="3518"/>
      <c r="W111" s="3514"/>
      <c r="X111" s="3515"/>
      <c r="Y111" s="3517"/>
      <c r="Z111" s="3518"/>
      <c r="AA111" s="3514"/>
      <c r="AB111" s="3515"/>
      <c r="AC111" s="3517"/>
      <c r="AD111" s="3518"/>
      <c r="AE111" s="3514"/>
      <c r="AF111" s="3515"/>
      <c r="AG111" s="3515"/>
      <c r="AH111" s="3518"/>
      <c r="AI111" s="3514"/>
      <c r="AJ111" s="3515"/>
      <c r="AK111" s="3517"/>
      <c r="AL111" s="3518"/>
      <c r="AM111" s="3514"/>
      <c r="AN111" s="3515"/>
      <c r="AO111" s="3515"/>
    </row>
    <row r="112" spans="1:54" ht="16.5">
      <c r="A112" s="3154">
        <v>8</v>
      </c>
      <c r="B112" s="3159" t="s">
        <v>3613</v>
      </c>
      <c r="C112" s="3160">
        <v>62.49</v>
      </c>
      <c r="D112" s="3157" t="s">
        <v>3513</v>
      </c>
      <c r="E112" s="3158" t="s">
        <v>3514</v>
      </c>
      <c r="F112" s="3155" t="s">
        <v>3615</v>
      </c>
      <c r="G112" s="3160">
        <v>49.14</v>
      </c>
      <c r="H112" s="3156" t="s">
        <v>3516</v>
      </c>
      <c r="I112" s="3158" t="s">
        <v>3517</v>
      </c>
      <c r="J112" s="3155" t="s">
        <v>3693</v>
      </c>
      <c r="K112" s="3160">
        <v>49.14</v>
      </c>
      <c r="L112" s="3156" t="s">
        <v>3516</v>
      </c>
      <c r="M112" s="3158" t="s">
        <v>3517</v>
      </c>
      <c r="N112" s="3155" t="s">
        <v>3694</v>
      </c>
      <c r="O112" s="3160">
        <v>49.14</v>
      </c>
      <c r="P112" s="3156" t="s">
        <v>3516</v>
      </c>
      <c r="Q112" s="3158" t="s">
        <v>3517</v>
      </c>
      <c r="R112" s="3155" t="s">
        <v>3695</v>
      </c>
      <c r="S112" s="3160">
        <v>62.22</v>
      </c>
      <c r="T112" s="3156" t="s">
        <v>3575</v>
      </c>
      <c r="U112" s="3158" t="s">
        <v>3514</v>
      </c>
      <c r="V112" s="3155" t="s">
        <v>3696</v>
      </c>
      <c r="W112" s="3160">
        <v>62.22</v>
      </c>
      <c r="X112" s="3156" t="s">
        <v>3575</v>
      </c>
      <c r="Y112" s="3158" t="s">
        <v>3514</v>
      </c>
      <c r="Z112" s="3155" t="s">
        <v>3697</v>
      </c>
      <c r="AA112" s="3160">
        <v>49.14</v>
      </c>
      <c r="AB112" s="3156" t="s">
        <v>3516</v>
      </c>
      <c r="AC112" s="3158" t="s">
        <v>3517</v>
      </c>
      <c r="AD112" s="3155" t="s">
        <v>3698</v>
      </c>
      <c r="AE112" s="3160">
        <v>49.14</v>
      </c>
      <c r="AF112" s="3156" t="s">
        <v>3516</v>
      </c>
      <c r="AG112" s="3158" t="s">
        <v>3517</v>
      </c>
      <c r="AH112" s="3155" t="s">
        <v>3699</v>
      </c>
      <c r="AI112" s="3160">
        <v>49.14</v>
      </c>
      <c r="AJ112" s="3156" t="s">
        <v>3516</v>
      </c>
      <c r="AK112" s="3158" t="s">
        <v>3517</v>
      </c>
      <c r="AL112" s="3155" t="s">
        <v>3700</v>
      </c>
      <c r="AM112" s="3160">
        <v>63.34</v>
      </c>
      <c r="AN112" s="3157" t="s">
        <v>3656</v>
      </c>
      <c r="AO112" s="3157" t="s">
        <v>3514</v>
      </c>
    </row>
    <row r="113" spans="1:42" ht="16.5">
      <c r="A113" s="3154">
        <v>7</v>
      </c>
      <c r="B113" s="3159" t="s">
        <v>3624</v>
      </c>
      <c r="C113" s="3160">
        <v>62.49</v>
      </c>
      <c r="D113" s="3157" t="s">
        <v>3513</v>
      </c>
      <c r="E113" s="3158" t="s">
        <v>3514</v>
      </c>
      <c r="F113" s="3155" t="s">
        <v>3625</v>
      </c>
      <c r="G113" s="3160">
        <v>49.14</v>
      </c>
      <c r="H113" s="3156" t="s">
        <v>3516</v>
      </c>
      <c r="I113" s="3158" t="s">
        <v>3517</v>
      </c>
      <c r="J113" s="3155" t="s">
        <v>3701</v>
      </c>
      <c r="K113" s="3160">
        <v>49.14</v>
      </c>
      <c r="L113" s="3156" t="s">
        <v>3516</v>
      </c>
      <c r="M113" s="3158" t="s">
        <v>3517</v>
      </c>
      <c r="N113" s="3155" t="s">
        <v>3702</v>
      </c>
      <c r="O113" s="3160">
        <v>49.14</v>
      </c>
      <c r="P113" s="3156" t="s">
        <v>3516</v>
      </c>
      <c r="Q113" s="3158" t="s">
        <v>3517</v>
      </c>
      <c r="R113" s="3155" t="s">
        <v>3703</v>
      </c>
      <c r="S113" s="3160">
        <v>62.22</v>
      </c>
      <c r="T113" s="3156" t="s">
        <v>3575</v>
      </c>
      <c r="U113" s="3158" t="s">
        <v>3514</v>
      </c>
      <c r="V113" s="3155" t="s">
        <v>3704</v>
      </c>
      <c r="W113" s="3160">
        <v>62.22</v>
      </c>
      <c r="X113" s="3156" t="s">
        <v>3575</v>
      </c>
      <c r="Y113" s="3158" t="s">
        <v>3514</v>
      </c>
      <c r="Z113" s="3155" t="s">
        <v>3705</v>
      </c>
      <c r="AA113" s="3160">
        <v>49.14</v>
      </c>
      <c r="AB113" s="3156" t="s">
        <v>3516</v>
      </c>
      <c r="AC113" s="3158" t="s">
        <v>3517</v>
      </c>
      <c r="AD113" s="3155" t="s">
        <v>3706</v>
      </c>
      <c r="AE113" s="3160">
        <v>49.14</v>
      </c>
      <c r="AF113" s="3156" t="s">
        <v>3516</v>
      </c>
      <c r="AG113" s="3158" t="s">
        <v>3517</v>
      </c>
      <c r="AH113" s="3155" t="s">
        <v>3707</v>
      </c>
      <c r="AI113" s="3160">
        <v>49.14</v>
      </c>
      <c r="AJ113" s="3156" t="s">
        <v>3516</v>
      </c>
      <c r="AK113" s="3158" t="s">
        <v>3517</v>
      </c>
      <c r="AL113" s="3155" t="s">
        <v>3708</v>
      </c>
      <c r="AM113" s="3160">
        <v>63.34</v>
      </c>
      <c r="AN113" s="3157" t="s">
        <v>3656</v>
      </c>
      <c r="AO113" s="3157" t="s">
        <v>3514</v>
      </c>
    </row>
    <row r="114" spans="1:42" ht="16.5">
      <c r="A114" s="3154">
        <v>6</v>
      </c>
      <c r="B114" s="3159" t="s">
        <v>3512</v>
      </c>
      <c r="C114" s="3160">
        <v>62.49</v>
      </c>
      <c r="D114" s="3157" t="s">
        <v>3513</v>
      </c>
      <c r="E114" s="3158" t="s">
        <v>3514</v>
      </c>
      <c r="F114" s="3159" t="s">
        <v>3515</v>
      </c>
      <c r="G114" s="3160">
        <v>49.14</v>
      </c>
      <c r="H114" s="3161" t="s">
        <v>3516</v>
      </c>
      <c r="I114" s="3158" t="s">
        <v>3517</v>
      </c>
      <c r="J114" s="3162" t="s">
        <v>3518</v>
      </c>
      <c r="K114" s="3160">
        <v>49.14</v>
      </c>
      <c r="L114" s="3161" t="s">
        <v>3516</v>
      </c>
      <c r="M114" s="3158" t="s">
        <v>3517</v>
      </c>
      <c r="N114" s="3159" t="s">
        <v>3519</v>
      </c>
      <c r="O114" s="3160">
        <v>49.14</v>
      </c>
      <c r="P114" s="3161" t="s">
        <v>3516</v>
      </c>
      <c r="Q114" s="3158" t="s">
        <v>3517</v>
      </c>
      <c r="R114" s="3159" t="s">
        <v>3574</v>
      </c>
      <c r="S114" s="3160">
        <v>62.22</v>
      </c>
      <c r="T114" s="3156" t="s">
        <v>3575</v>
      </c>
      <c r="U114" s="3158" t="s">
        <v>3514</v>
      </c>
      <c r="V114" s="3159" t="s">
        <v>3520</v>
      </c>
      <c r="W114" s="3160">
        <v>62.22</v>
      </c>
      <c r="X114" s="3156" t="s">
        <v>3575</v>
      </c>
      <c r="Y114" s="3158" t="s">
        <v>3514</v>
      </c>
      <c r="Z114" s="3159" t="s">
        <v>3522</v>
      </c>
      <c r="AA114" s="3160">
        <v>49.14</v>
      </c>
      <c r="AB114" s="3161" t="s">
        <v>3516</v>
      </c>
      <c r="AC114" s="3158" t="s">
        <v>3517</v>
      </c>
      <c r="AD114" s="3159" t="s">
        <v>3523</v>
      </c>
      <c r="AE114" s="3160">
        <v>49.14</v>
      </c>
      <c r="AF114" s="3161" t="s">
        <v>3516</v>
      </c>
      <c r="AG114" s="3158" t="s">
        <v>3517</v>
      </c>
      <c r="AH114" s="3159" t="s">
        <v>3524</v>
      </c>
      <c r="AI114" s="3160">
        <v>49.14</v>
      </c>
      <c r="AJ114" s="3161" t="s">
        <v>3516</v>
      </c>
      <c r="AK114" s="3158" t="s">
        <v>3517</v>
      </c>
      <c r="AL114" s="3159" t="s">
        <v>3576</v>
      </c>
      <c r="AM114" s="3160">
        <v>63.34</v>
      </c>
      <c r="AN114" s="3157" t="s">
        <v>3656</v>
      </c>
      <c r="AO114" s="3157" t="s">
        <v>3514</v>
      </c>
    </row>
    <row r="115" spans="1:42" ht="16.5">
      <c r="A115" s="3154">
        <v>5</v>
      </c>
      <c r="B115" s="3159" t="s">
        <v>3526</v>
      </c>
      <c r="C115" s="3160">
        <v>62.49</v>
      </c>
      <c r="D115" s="3157" t="s">
        <v>3513</v>
      </c>
      <c r="E115" s="3158" t="s">
        <v>3514</v>
      </c>
      <c r="F115" s="3159" t="s">
        <v>3527</v>
      </c>
      <c r="G115" s="3160">
        <v>49.14</v>
      </c>
      <c r="H115" s="3161" t="s">
        <v>3516</v>
      </c>
      <c r="I115" s="3158" t="s">
        <v>3517</v>
      </c>
      <c r="J115" s="3159" t="s">
        <v>3528</v>
      </c>
      <c r="K115" s="3160">
        <v>49.14</v>
      </c>
      <c r="L115" s="3161" t="s">
        <v>3516</v>
      </c>
      <c r="M115" s="3158" t="s">
        <v>3517</v>
      </c>
      <c r="N115" s="3159" t="s">
        <v>3529</v>
      </c>
      <c r="O115" s="3160">
        <v>49.14</v>
      </c>
      <c r="P115" s="3161" t="s">
        <v>3516</v>
      </c>
      <c r="Q115" s="3158" t="s">
        <v>3517</v>
      </c>
      <c r="R115" s="3159" t="s">
        <v>3577</v>
      </c>
      <c r="S115" s="3160">
        <v>62.22</v>
      </c>
      <c r="T115" s="3156" t="s">
        <v>3575</v>
      </c>
      <c r="U115" s="3158" t="s">
        <v>3514</v>
      </c>
      <c r="V115" s="3159" t="s">
        <v>3578</v>
      </c>
      <c r="W115" s="3160">
        <v>62.22</v>
      </c>
      <c r="X115" s="3156" t="s">
        <v>3575</v>
      </c>
      <c r="Y115" s="3158" t="s">
        <v>3514</v>
      </c>
      <c r="Z115" s="3159" t="s">
        <v>3579</v>
      </c>
      <c r="AA115" s="3160">
        <v>49.14</v>
      </c>
      <c r="AB115" s="3161" t="s">
        <v>3516</v>
      </c>
      <c r="AC115" s="3158" t="s">
        <v>3517</v>
      </c>
      <c r="AD115" s="3159" t="s">
        <v>3532</v>
      </c>
      <c r="AE115" s="3160">
        <v>49.14</v>
      </c>
      <c r="AF115" s="3161" t="s">
        <v>3516</v>
      </c>
      <c r="AG115" s="3158" t="s">
        <v>3517</v>
      </c>
      <c r="AH115" s="3159" t="s">
        <v>3533</v>
      </c>
      <c r="AI115" s="3160">
        <v>49.14</v>
      </c>
      <c r="AJ115" s="3161" t="s">
        <v>3516</v>
      </c>
      <c r="AK115" s="3158" t="s">
        <v>3517</v>
      </c>
      <c r="AL115" s="3159" t="s">
        <v>3580</v>
      </c>
      <c r="AM115" s="3160">
        <v>63.34</v>
      </c>
      <c r="AN115" s="3157" t="s">
        <v>3656</v>
      </c>
      <c r="AO115" s="3157" t="s">
        <v>3514</v>
      </c>
    </row>
    <row r="116" spans="1:42" ht="16.5">
      <c r="A116" s="3154">
        <v>4</v>
      </c>
      <c r="B116" s="3159" t="s">
        <v>3534</v>
      </c>
      <c r="C116" s="3160">
        <v>62.49</v>
      </c>
      <c r="D116" s="3157" t="s">
        <v>3513</v>
      </c>
      <c r="E116" s="3158" t="s">
        <v>3514</v>
      </c>
      <c r="F116" s="3159" t="s">
        <v>3535</v>
      </c>
      <c r="G116" s="3160">
        <v>49.14</v>
      </c>
      <c r="H116" s="3161" t="s">
        <v>3516</v>
      </c>
      <c r="I116" s="3158" t="s">
        <v>3517</v>
      </c>
      <c r="J116" s="3159" t="s">
        <v>3536</v>
      </c>
      <c r="K116" s="3160">
        <v>49.14</v>
      </c>
      <c r="L116" s="3161" t="s">
        <v>3516</v>
      </c>
      <c r="M116" s="3158" t="s">
        <v>3517</v>
      </c>
      <c r="N116" s="3159" t="s">
        <v>3537</v>
      </c>
      <c r="O116" s="3160">
        <v>49.14</v>
      </c>
      <c r="P116" s="3161" t="s">
        <v>3516</v>
      </c>
      <c r="Q116" s="3158" t="s">
        <v>3517</v>
      </c>
      <c r="R116" s="3159" t="s">
        <v>3581</v>
      </c>
      <c r="S116" s="3160">
        <v>62.22</v>
      </c>
      <c r="T116" s="3156" t="s">
        <v>3575</v>
      </c>
      <c r="U116" s="3158" t="s">
        <v>3514</v>
      </c>
      <c r="V116" s="3159" t="s">
        <v>3582</v>
      </c>
      <c r="W116" s="3160">
        <v>62.22</v>
      </c>
      <c r="X116" s="3156" t="s">
        <v>3575</v>
      </c>
      <c r="Y116" s="3158" t="s">
        <v>3514</v>
      </c>
      <c r="Z116" s="3159" t="s">
        <v>3583</v>
      </c>
      <c r="AA116" s="3160">
        <v>49.14</v>
      </c>
      <c r="AB116" s="3161" t="s">
        <v>3516</v>
      </c>
      <c r="AC116" s="3158" t="s">
        <v>3517</v>
      </c>
      <c r="AD116" s="3159" t="s">
        <v>3540</v>
      </c>
      <c r="AE116" s="3160">
        <v>49.14</v>
      </c>
      <c r="AF116" s="3161" t="s">
        <v>3516</v>
      </c>
      <c r="AG116" s="3158" t="s">
        <v>3517</v>
      </c>
      <c r="AH116" s="3159" t="s">
        <v>3541</v>
      </c>
      <c r="AI116" s="3160">
        <v>49.14</v>
      </c>
      <c r="AJ116" s="3161" t="s">
        <v>3516</v>
      </c>
      <c r="AK116" s="3158" t="s">
        <v>3517</v>
      </c>
      <c r="AL116" s="3159" t="s">
        <v>3584</v>
      </c>
      <c r="AM116" s="3160">
        <v>63.34</v>
      </c>
      <c r="AN116" s="3157" t="s">
        <v>3656</v>
      </c>
      <c r="AO116" s="3157" t="s">
        <v>3514</v>
      </c>
    </row>
    <row r="117" spans="1:42" ht="16.5">
      <c r="A117" s="3154">
        <v>3</v>
      </c>
      <c r="B117" s="3159" t="s">
        <v>3542</v>
      </c>
      <c r="C117" s="3160">
        <v>62.49</v>
      </c>
      <c r="D117" s="3157" t="s">
        <v>3513</v>
      </c>
      <c r="E117" s="3158" t="s">
        <v>3514</v>
      </c>
      <c r="F117" s="3159" t="s">
        <v>3543</v>
      </c>
      <c r="G117" s="3160">
        <v>49.14</v>
      </c>
      <c r="H117" s="3161" t="s">
        <v>3516</v>
      </c>
      <c r="I117" s="3158" t="s">
        <v>3517</v>
      </c>
      <c r="J117" s="3159" t="s">
        <v>3544</v>
      </c>
      <c r="K117" s="3160">
        <v>49.14</v>
      </c>
      <c r="L117" s="3161" t="s">
        <v>3516</v>
      </c>
      <c r="M117" s="3158" t="s">
        <v>3517</v>
      </c>
      <c r="N117" s="3159" t="s">
        <v>3545</v>
      </c>
      <c r="O117" s="3160">
        <v>49.14</v>
      </c>
      <c r="P117" s="3161" t="s">
        <v>3516</v>
      </c>
      <c r="Q117" s="3158" t="s">
        <v>3517</v>
      </c>
      <c r="R117" s="3159" t="s">
        <v>3585</v>
      </c>
      <c r="S117" s="3160">
        <v>62.22</v>
      </c>
      <c r="T117" s="3156" t="s">
        <v>3575</v>
      </c>
      <c r="U117" s="3158" t="s">
        <v>3514</v>
      </c>
      <c r="V117" s="3159" t="s">
        <v>3586</v>
      </c>
      <c r="W117" s="3160">
        <v>62.22</v>
      </c>
      <c r="X117" s="3156" t="s">
        <v>3575</v>
      </c>
      <c r="Y117" s="3158" t="s">
        <v>3514</v>
      </c>
      <c r="Z117" s="3159" t="s">
        <v>3587</v>
      </c>
      <c r="AA117" s="3160">
        <v>49.14</v>
      </c>
      <c r="AB117" s="3161" t="s">
        <v>3516</v>
      </c>
      <c r="AC117" s="3158" t="s">
        <v>3517</v>
      </c>
      <c r="AD117" s="3159" t="s">
        <v>3548</v>
      </c>
      <c r="AE117" s="3160">
        <v>49.14</v>
      </c>
      <c r="AF117" s="3161" t="s">
        <v>3516</v>
      </c>
      <c r="AG117" s="3158" t="s">
        <v>3517</v>
      </c>
      <c r="AH117" s="3159" t="s">
        <v>3549</v>
      </c>
      <c r="AI117" s="3160">
        <v>49.14</v>
      </c>
      <c r="AJ117" s="3161" t="s">
        <v>3516</v>
      </c>
      <c r="AK117" s="3158" t="s">
        <v>3517</v>
      </c>
      <c r="AL117" s="3159" t="s">
        <v>3588</v>
      </c>
      <c r="AM117" s="3160">
        <v>63.34</v>
      </c>
      <c r="AN117" s="3157" t="s">
        <v>3656</v>
      </c>
      <c r="AO117" s="3157" t="s">
        <v>3514</v>
      </c>
    </row>
    <row r="118" spans="1:42" ht="16.5">
      <c r="A118" s="3154">
        <v>2</v>
      </c>
      <c r="B118" s="3159" t="s">
        <v>3550</v>
      </c>
      <c r="C118" s="3160">
        <v>62.49</v>
      </c>
      <c r="D118" s="3157" t="s">
        <v>3513</v>
      </c>
      <c r="E118" s="3158" t="s">
        <v>3514</v>
      </c>
      <c r="F118" s="3159" t="s">
        <v>3551</v>
      </c>
      <c r="G118" s="3160">
        <v>49.14</v>
      </c>
      <c r="H118" s="3161" t="s">
        <v>3516</v>
      </c>
      <c r="I118" s="3158" t="s">
        <v>3517</v>
      </c>
      <c r="J118" s="3159" t="s">
        <v>3552</v>
      </c>
      <c r="K118" s="3160">
        <v>49.14</v>
      </c>
      <c r="L118" s="3161" t="s">
        <v>3516</v>
      </c>
      <c r="M118" s="3158" t="s">
        <v>3517</v>
      </c>
      <c r="N118" s="3159" t="s">
        <v>3553</v>
      </c>
      <c r="O118" s="3160">
        <v>49.14</v>
      </c>
      <c r="P118" s="3161" t="s">
        <v>3516</v>
      </c>
      <c r="Q118" s="3158" t="s">
        <v>3517</v>
      </c>
      <c r="R118" s="3159" t="s">
        <v>3589</v>
      </c>
      <c r="S118" s="3160">
        <v>62.22</v>
      </c>
      <c r="T118" s="3156" t="s">
        <v>3575</v>
      </c>
      <c r="U118" s="3158" t="s">
        <v>3514</v>
      </c>
      <c r="V118" s="3159" t="s">
        <v>3590</v>
      </c>
      <c r="W118" s="3160">
        <v>62.22</v>
      </c>
      <c r="X118" s="3156" t="s">
        <v>3575</v>
      </c>
      <c r="Y118" s="3158" t="s">
        <v>3514</v>
      </c>
      <c r="Z118" s="3159" t="s">
        <v>3591</v>
      </c>
      <c r="AA118" s="3160">
        <v>49.14</v>
      </c>
      <c r="AB118" s="3161" t="s">
        <v>3516</v>
      </c>
      <c r="AC118" s="3158" t="s">
        <v>3517</v>
      </c>
      <c r="AD118" s="3159" t="s">
        <v>3556</v>
      </c>
      <c r="AE118" s="3160">
        <v>49.14</v>
      </c>
      <c r="AF118" s="3161" t="s">
        <v>3516</v>
      </c>
      <c r="AG118" s="3158" t="s">
        <v>3517</v>
      </c>
      <c r="AH118" s="3159" t="s">
        <v>3557</v>
      </c>
      <c r="AI118" s="3160">
        <v>49.14</v>
      </c>
      <c r="AJ118" s="3161" t="s">
        <v>3516</v>
      </c>
      <c r="AK118" s="3158" t="s">
        <v>3517</v>
      </c>
      <c r="AL118" s="3159" t="s">
        <v>3592</v>
      </c>
      <c r="AM118" s="3160">
        <v>63.34</v>
      </c>
      <c r="AN118" s="3157" t="s">
        <v>3656</v>
      </c>
      <c r="AO118" s="3157" t="s">
        <v>3514</v>
      </c>
    </row>
    <row r="119" spans="1:42" ht="16.5">
      <c r="A119" s="3154">
        <v>1</v>
      </c>
      <c r="B119" s="3159" t="s">
        <v>3558</v>
      </c>
      <c r="C119" s="3160">
        <v>62.49</v>
      </c>
      <c r="D119" s="3157" t="s">
        <v>3513</v>
      </c>
      <c r="E119" s="3158" t="s">
        <v>3514</v>
      </c>
      <c r="F119" s="3159" t="s">
        <v>3559</v>
      </c>
      <c r="G119" s="3160">
        <v>49.14</v>
      </c>
      <c r="H119" s="3161" t="s">
        <v>3516</v>
      </c>
      <c r="I119" s="3158" t="s">
        <v>3517</v>
      </c>
      <c r="J119" s="3159" t="s">
        <v>3560</v>
      </c>
      <c r="K119" s="3160">
        <v>49.14</v>
      </c>
      <c r="L119" s="3161" t="s">
        <v>3516</v>
      </c>
      <c r="M119" s="3158" t="s">
        <v>3517</v>
      </c>
      <c r="N119" s="3159" t="s">
        <v>3562</v>
      </c>
      <c r="O119" s="3160">
        <v>49.14</v>
      </c>
      <c r="P119" s="3161" t="s">
        <v>3516</v>
      </c>
      <c r="Q119" s="3158" t="s">
        <v>3517</v>
      </c>
      <c r="R119" s="3159" t="s">
        <v>3593</v>
      </c>
      <c r="S119" s="3160">
        <v>62.22</v>
      </c>
      <c r="T119" s="3156" t="s">
        <v>3575</v>
      </c>
      <c r="U119" s="3158" t="s">
        <v>3514</v>
      </c>
      <c r="V119" s="3159" t="s">
        <v>3594</v>
      </c>
      <c r="W119" s="3160">
        <v>62.22</v>
      </c>
      <c r="X119" s="3156" t="s">
        <v>3575</v>
      </c>
      <c r="Y119" s="3158" t="s">
        <v>3514</v>
      </c>
      <c r="Z119" s="3159" t="s">
        <v>3595</v>
      </c>
      <c r="AA119" s="3160">
        <v>49.14</v>
      </c>
      <c r="AB119" s="3161" t="s">
        <v>3516</v>
      </c>
      <c r="AC119" s="3158" t="s">
        <v>3517</v>
      </c>
      <c r="AD119" s="3159" t="s">
        <v>3566</v>
      </c>
      <c r="AE119" s="3160">
        <v>49.14</v>
      </c>
      <c r="AF119" s="3161" t="s">
        <v>3516</v>
      </c>
      <c r="AG119" s="3158" t="s">
        <v>3517</v>
      </c>
      <c r="AH119" s="3159" t="s">
        <v>3567</v>
      </c>
      <c r="AI119" s="3160">
        <v>49.14</v>
      </c>
      <c r="AJ119" s="3161" t="s">
        <v>3516</v>
      </c>
      <c r="AK119" s="3158" t="s">
        <v>3517</v>
      </c>
      <c r="AL119" s="3159" t="s">
        <v>3596</v>
      </c>
      <c r="AM119" s="3160">
        <v>63.34</v>
      </c>
      <c r="AN119" s="3157" t="s">
        <v>3656</v>
      </c>
      <c r="AO119" s="3157" t="s">
        <v>3514</v>
      </c>
    </row>
    <row r="120" spans="1:42" ht="16.5">
      <c r="A120" s="3163"/>
      <c r="B120" s="3163" t="s">
        <v>3568</v>
      </c>
      <c r="C120" s="3164">
        <f>SUM(C112:C119)</f>
        <v>499.92</v>
      </c>
      <c r="D120" s="3165"/>
      <c r="E120" s="3165"/>
      <c r="F120" s="3163" t="s">
        <v>3568</v>
      </c>
      <c r="G120" s="3164">
        <f>SUM(G112:G119)</f>
        <v>393.11999999999995</v>
      </c>
      <c r="H120" s="3164"/>
      <c r="I120" s="3164"/>
      <c r="J120" s="3163" t="s">
        <v>3568</v>
      </c>
      <c r="K120" s="3164">
        <f>SUM(K112:K119)</f>
        <v>393.11999999999995</v>
      </c>
      <c r="L120" s="3165"/>
      <c r="M120" s="3165"/>
      <c r="N120" s="3163" t="s">
        <v>3568</v>
      </c>
      <c r="O120" s="3164">
        <f>SUM(O112:O119)</f>
        <v>393.11999999999995</v>
      </c>
      <c r="P120" s="3164"/>
      <c r="Q120" s="3164"/>
      <c r="R120" s="3163"/>
      <c r="S120" s="3164">
        <f>SUM(S112:S119)</f>
        <v>497.7600000000001</v>
      </c>
      <c r="T120" s="3165"/>
      <c r="U120" s="3165"/>
      <c r="V120" s="3163"/>
      <c r="W120" s="3164">
        <f>SUM(W112:W119)</f>
        <v>497.7600000000001</v>
      </c>
      <c r="X120" s="3164"/>
      <c r="Y120" s="3164"/>
      <c r="Z120" s="3163"/>
      <c r="AA120" s="3164">
        <f>SUM(AA112:AA119)</f>
        <v>393.11999999999995</v>
      </c>
      <c r="AB120" s="3165"/>
      <c r="AC120" s="3165"/>
      <c r="AD120" s="3163"/>
      <c r="AE120" s="3164">
        <f>SUM(AE112:AE119)</f>
        <v>393.11999999999995</v>
      </c>
      <c r="AF120" s="3164"/>
      <c r="AG120" s="3164"/>
      <c r="AH120" s="3163"/>
      <c r="AI120" s="3164">
        <f>SUM(AI112:AI119)</f>
        <v>393.11999999999995</v>
      </c>
      <c r="AJ120" s="3165"/>
      <c r="AK120" s="3165"/>
      <c r="AL120" s="3163"/>
      <c r="AM120" s="3164">
        <f>SUM(AM112:AM119)</f>
        <v>506.72000000000014</v>
      </c>
      <c r="AN120" s="3164"/>
      <c r="AO120" s="3164"/>
      <c r="AP120" s="3167">
        <f>AM120+AI120+AE120+AA120+W120+S120+O120+K120+G120+C120</f>
        <v>4360.88</v>
      </c>
    </row>
    <row r="121" spans="1:42">
      <c r="A121" s="3521" t="s">
        <v>3709</v>
      </c>
      <c r="B121" s="3507"/>
      <c r="C121" s="3507"/>
      <c r="D121" s="3507"/>
      <c r="E121" s="3507"/>
      <c r="F121" s="3507"/>
      <c r="G121" s="3507"/>
      <c r="H121" s="3507"/>
      <c r="I121" s="3507"/>
      <c r="J121" s="3507"/>
      <c r="K121" s="3507"/>
      <c r="L121" s="3507"/>
      <c r="M121" s="3507"/>
      <c r="N121" s="3507"/>
      <c r="O121" s="3507"/>
      <c r="P121" s="3507"/>
      <c r="Q121" s="3507"/>
      <c r="R121" s="3507"/>
      <c r="S121" s="3507"/>
      <c r="T121" s="3507"/>
      <c r="U121" s="3507"/>
      <c r="V121" s="3507"/>
      <c r="W121" s="3507"/>
      <c r="X121" s="3507"/>
      <c r="Y121" s="3507"/>
      <c r="Z121" s="3507"/>
      <c r="AA121" s="3507"/>
      <c r="AB121" s="3507"/>
      <c r="AC121" s="3507"/>
      <c r="AD121" s="3507"/>
      <c r="AE121" s="3507"/>
      <c r="AF121" s="3507"/>
      <c r="AG121" s="3507"/>
      <c r="AH121" s="3507"/>
      <c r="AI121" s="3507"/>
      <c r="AJ121" s="3507"/>
      <c r="AK121" s="3507"/>
      <c r="AL121" s="3507"/>
      <c r="AM121" s="3507"/>
      <c r="AN121" s="3507"/>
      <c r="AO121" s="3507"/>
    </row>
    <row r="122" spans="1:42">
      <c r="A122" s="3507"/>
      <c r="B122" s="3507"/>
      <c r="C122" s="3507"/>
      <c r="D122" s="3507"/>
      <c r="E122" s="3507"/>
      <c r="F122" s="3507"/>
      <c r="G122" s="3507"/>
      <c r="H122" s="3507"/>
      <c r="I122" s="3507"/>
      <c r="J122" s="3507"/>
      <c r="K122" s="3507"/>
      <c r="L122" s="3507"/>
      <c r="M122" s="3507"/>
      <c r="N122" s="3507"/>
      <c r="O122" s="3507"/>
      <c r="P122" s="3507"/>
      <c r="Q122" s="3507"/>
      <c r="R122" s="3507"/>
      <c r="S122" s="3507"/>
      <c r="T122" s="3507"/>
      <c r="U122" s="3507"/>
      <c r="V122" s="3507"/>
      <c r="W122" s="3507"/>
      <c r="X122" s="3507"/>
      <c r="Y122" s="3507"/>
      <c r="Z122" s="3507"/>
      <c r="AA122" s="3507"/>
      <c r="AB122" s="3507"/>
      <c r="AC122" s="3507"/>
      <c r="AD122" s="3507"/>
      <c r="AE122" s="3507"/>
      <c r="AF122" s="3507"/>
      <c r="AG122" s="3507"/>
      <c r="AH122" s="3507"/>
      <c r="AI122" s="3507"/>
      <c r="AJ122" s="3507"/>
      <c r="AK122" s="3507"/>
      <c r="AL122" s="3507"/>
      <c r="AM122" s="3507"/>
      <c r="AN122" s="3507"/>
      <c r="AO122" s="3507"/>
    </row>
    <row r="123" spans="1:42" ht="17.25">
      <c r="A123" s="3153" t="s">
        <v>3500</v>
      </c>
      <c r="B123" s="3522" t="s">
        <v>3501</v>
      </c>
      <c r="C123" s="3523"/>
      <c r="D123" s="3523"/>
      <c r="E123" s="3523"/>
      <c r="F123" s="3523"/>
      <c r="G123" s="3523"/>
      <c r="H123" s="3523"/>
      <c r="I123" s="3523"/>
      <c r="J123" s="3523"/>
      <c r="K123" s="3523"/>
      <c r="L123" s="3523"/>
      <c r="M123" s="3523"/>
      <c r="N123" s="3523"/>
      <c r="O123" s="3523"/>
      <c r="P123" s="3523"/>
      <c r="Q123" s="3523"/>
      <c r="R123" s="3523"/>
      <c r="S123" s="3523"/>
      <c r="T123" s="3523"/>
      <c r="U123" s="3523"/>
      <c r="V123" s="3524" t="s">
        <v>3502</v>
      </c>
      <c r="W123" s="3524"/>
      <c r="X123" s="3524"/>
      <c r="Y123" s="3524"/>
      <c r="Z123" s="3524"/>
      <c r="AA123" s="3524"/>
      <c r="AB123" s="3524"/>
      <c r="AC123" s="3524"/>
      <c r="AD123" s="3524"/>
      <c r="AE123" s="3524"/>
      <c r="AF123" s="3524"/>
      <c r="AG123" s="3524"/>
      <c r="AH123" s="3524"/>
      <c r="AI123" s="3524"/>
      <c r="AJ123" s="3524"/>
      <c r="AK123" s="3524"/>
      <c r="AL123" s="3524"/>
      <c r="AM123" s="3524"/>
      <c r="AN123" s="3524"/>
      <c r="AO123" s="3524"/>
    </row>
    <row r="124" spans="1:42" ht="16.5">
      <c r="A124" s="3154" t="s">
        <v>3503</v>
      </c>
      <c r="B124" s="3528" t="s">
        <v>3504</v>
      </c>
      <c r="C124" s="3529"/>
      <c r="D124" s="3529"/>
      <c r="E124" s="3530"/>
      <c r="F124" s="3528" t="s">
        <v>3505</v>
      </c>
      <c r="G124" s="3529"/>
      <c r="H124" s="3529"/>
      <c r="I124" s="3530"/>
      <c r="J124" s="3528" t="s">
        <v>3506</v>
      </c>
      <c r="K124" s="3529"/>
      <c r="L124" s="3529"/>
      <c r="M124" s="3530"/>
      <c r="N124" s="3528" t="s">
        <v>3507</v>
      </c>
      <c r="O124" s="3529"/>
      <c r="P124" s="3529"/>
      <c r="Q124" s="3530"/>
      <c r="R124" s="3528" t="s">
        <v>3570</v>
      </c>
      <c r="S124" s="3529"/>
      <c r="T124" s="3529"/>
      <c r="U124" s="3530"/>
      <c r="V124" s="3528" t="s">
        <v>3571</v>
      </c>
      <c r="W124" s="3529"/>
      <c r="X124" s="3529"/>
      <c r="Y124" s="3530"/>
      <c r="Z124" s="3528" t="s">
        <v>3572</v>
      </c>
      <c r="AA124" s="3529"/>
      <c r="AB124" s="3529"/>
      <c r="AC124" s="3530"/>
      <c r="AD124" s="3519" t="s">
        <v>3506</v>
      </c>
      <c r="AE124" s="3519"/>
      <c r="AF124" s="3519"/>
      <c r="AG124" s="3519"/>
      <c r="AH124" s="3528" t="s">
        <v>3507</v>
      </c>
      <c r="AI124" s="3529"/>
      <c r="AJ124" s="3529"/>
      <c r="AK124" s="3530"/>
      <c r="AL124" s="3519" t="s">
        <v>3570</v>
      </c>
      <c r="AM124" s="3519"/>
      <c r="AN124" s="3519"/>
      <c r="AO124" s="3519"/>
    </row>
    <row r="125" spans="1:42">
      <c r="A125" s="3520" t="s">
        <v>3508</v>
      </c>
      <c r="B125" s="3518" t="s">
        <v>3503</v>
      </c>
      <c r="C125" s="3514" t="s">
        <v>3451</v>
      </c>
      <c r="D125" s="3515" t="s">
        <v>3509</v>
      </c>
      <c r="E125" s="3516" t="s">
        <v>3510</v>
      </c>
      <c r="F125" s="3518" t="s">
        <v>3503</v>
      </c>
      <c r="G125" s="3514" t="s">
        <v>3451</v>
      </c>
      <c r="H125" s="3515" t="s">
        <v>3509</v>
      </c>
      <c r="I125" s="3516" t="s">
        <v>3510</v>
      </c>
      <c r="J125" s="3518" t="s">
        <v>3503</v>
      </c>
      <c r="K125" s="3514" t="s">
        <v>3451</v>
      </c>
      <c r="L125" s="3515" t="s">
        <v>3509</v>
      </c>
      <c r="M125" s="3516" t="s">
        <v>3510</v>
      </c>
      <c r="N125" s="3518" t="s">
        <v>3503</v>
      </c>
      <c r="O125" s="3514" t="s">
        <v>3451</v>
      </c>
      <c r="P125" s="3515" t="s">
        <v>3509</v>
      </c>
      <c r="Q125" s="3516" t="s">
        <v>3510</v>
      </c>
      <c r="R125" s="3518" t="s">
        <v>3503</v>
      </c>
      <c r="S125" s="3514" t="s">
        <v>3451</v>
      </c>
      <c r="T125" s="3515" t="s">
        <v>3509</v>
      </c>
      <c r="U125" s="3516" t="s">
        <v>3510</v>
      </c>
      <c r="V125" s="3518" t="s">
        <v>3511</v>
      </c>
      <c r="W125" s="3514" t="s">
        <v>3451</v>
      </c>
      <c r="X125" s="3515" t="s">
        <v>3509</v>
      </c>
      <c r="Y125" s="3516" t="s">
        <v>3510</v>
      </c>
      <c r="Z125" s="3518" t="s">
        <v>3503</v>
      </c>
      <c r="AA125" s="3514" t="s">
        <v>3451</v>
      </c>
      <c r="AB125" s="3515" t="s">
        <v>3509</v>
      </c>
      <c r="AC125" s="3516" t="s">
        <v>3510</v>
      </c>
      <c r="AD125" s="3518" t="s">
        <v>3503</v>
      </c>
      <c r="AE125" s="3514" t="s">
        <v>3451</v>
      </c>
      <c r="AF125" s="3515" t="s">
        <v>3509</v>
      </c>
      <c r="AG125" s="3515" t="s">
        <v>3510</v>
      </c>
      <c r="AH125" s="3518" t="s">
        <v>3503</v>
      </c>
      <c r="AI125" s="3514" t="s">
        <v>3451</v>
      </c>
      <c r="AJ125" s="3515" t="s">
        <v>3509</v>
      </c>
      <c r="AK125" s="3516" t="s">
        <v>3510</v>
      </c>
      <c r="AL125" s="3518" t="s">
        <v>3503</v>
      </c>
      <c r="AM125" s="3514" t="s">
        <v>3451</v>
      </c>
      <c r="AN125" s="3515" t="s">
        <v>3509</v>
      </c>
      <c r="AO125" s="3515" t="s">
        <v>3510</v>
      </c>
    </row>
    <row r="126" spans="1:42">
      <c r="A126" s="3520"/>
      <c r="B126" s="3518"/>
      <c r="C126" s="3514"/>
      <c r="D126" s="3515"/>
      <c r="E126" s="3517"/>
      <c r="F126" s="3518"/>
      <c r="G126" s="3514"/>
      <c r="H126" s="3515"/>
      <c r="I126" s="3517"/>
      <c r="J126" s="3518"/>
      <c r="K126" s="3514"/>
      <c r="L126" s="3515"/>
      <c r="M126" s="3517"/>
      <c r="N126" s="3518"/>
      <c r="O126" s="3514"/>
      <c r="P126" s="3515"/>
      <c r="Q126" s="3517"/>
      <c r="R126" s="3518"/>
      <c r="S126" s="3514"/>
      <c r="T126" s="3515"/>
      <c r="U126" s="3517"/>
      <c r="V126" s="3518"/>
      <c r="W126" s="3514"/>
      <c r="X126" s="3515"/>
      <c r="Y126" s="3517"/>
      <c r="Z126" s="3518"/>
      <c r="AA126" s="3514"/>
      <c r="AB126" s="3515"/>
      <c r="AC126" s="3517"/>
      <c r="AD126" s="3518"/>
      <c r="AE126" s="3514"/>
      <c r="AF126" s="3515"/>
      <c r="AG126" s="3515"/>
      <c r="AH126" s="3518"/>
      <c r="AI126" s="3514"/>
      <c r="AJ126" s="3515"/>
      <c r="AK126" s="3517"/>
      <c r="AL126" s="3518"/>
      <c r="AM126" s="3514"/>
      <c r="AN126" s="3515"/>
      <c r="AO126" s="3515"/>
    </row>
    <row r="127" spans="1:42" ht="16.5">
      <c r="A127" s="3154">
        <v>8</v>
      </c>
      <c r="B127" s="3159" t="s">
        <v>3613</v>
      </c>
      <c r="C127" s="3160">
        <v>63.38</v>
      </c>
      <c r="D127" s="3157" t="s">
        <v>3656</v>
      </c>
      <c r="E127" s="3158" t="s">
        <v>3514</v>
      </c>
      <c r="F127" s="3155" t="s">
        <v>3615</v>
      </c>
      <c r="G127" s="3160">
        <v>49.17</v>
      </c>
      <c r="H127" s="3156" t="s">
        <v>3516</v>
      </c>
      <c r="I127" s="3158" t="s">
        <v>3517</v>
      </c>
      <c r="J127" s="3155" t="s">
        <v>3693</v>
      </c>
      <c r="K127" s="3160">
        <v>49.17</v>
      </c>
      <c r="L127" s="3156" t="s">
        <v>3516</v>
      </c>
      <c r="M127" s="3158" t="s">
        <v>3517</v>
      </c>
      <c r="N127" s="3155" t="s">
        <v>3694</v>
      </c>
      <c r="O127" s="3160">
        <v>49.17</v>
      </c>
      <c r="P127" s="3156" t="s">
        <v>3516</v>
      </c>
      <c r="Q127" s="3158" t="s">
        <v>3517</v>
      </c>
      <c r="R127" s="3155" t="s">
        <v>3695</v>
      </c>
      <c r="S127" s="3160">
        <v>62.26</v>
      </c>
      <c r="T127" s="3156" t="s">
        <v>3575</v>
      </c>
      <c r="U127" s="3158" t="s">
        <v>3514</v>
      </c>
      <c r="V127" s="3155" t="s">
        <v>3696</v>
      </c>
      <c r="W127" s="3160">
        <v>62.26</v>
      </c>
      <c r="X127" s="3156" t="s">
        <v>3575</v>
      </c>
      <c r="Y127" s="3158" t="s">
        <v>3514</v>
      </c>
      <c r="Z127" s="3155" t="s">
        <v>3697</v>
      </c>
      <c r="AA127" s="3160">
        <v>49.17</v>
      </c>
      <c r="AB127" s="3156" t="s">
        <v>3516</v>
      </c>
      <c r="AC127" s="3158" t="s">
        <v>3517</v>
      </c>
      <c r="AD127" s="3155" t="s">
        <v>3698</v>
      </c>
      <c r="AE127" s="3160">
        <v>49.17</v>
      </c>
      <c r="AF127" s="3156" t="s">
        <v>3516</v>
      </c>
      <c r="AG127" s="3158" t="s">
        <v>3517</v>
      </c>
      <c r="AH127" s="3155" t="s">
        <v>3699</v>
      </c>
      <c r="AI127" s="3160">
        <v>49.17</v>
      </c>
      <c r="AJ127" s="3156" t="s">
        <v>3516</v>
      </c>
      <c r="AK127" s="3158" t="s">
        <v>3517</v>
      </c>
      <c r="AL127" s="3155" t="s">
        <v>3700</v>
      </c>
      <c r="AM127" s="3160">
        <v>62.54</v>
      </c>
      <c r="AN127" s="3157" t="s">
        <v>3513</v>
      </c>
      <c r="AO127" s="3157" t="s">
        <v>3514</v>
      </c>
    </row>
    <row r="128" spans="1:42" ht="16.5">
      <c r="A128" s="3154">
        <v>7</v>
      </c>
      <c r="B128" s="3159" t="s">
        <v>3624</v>
      </c>
      <c r="C128" s="3160">
        <v>63.38</v>
      </c>
      <c r="D128" s="3157" t="s">
        <v>3656</v>
      </c>
      <c r="E128" s="3158" t="s">
        <v>3514</v>
      </c>
      <c r="F128" s="3155" t="s">
        <v>3625</v>
      </c>
      <c r="G128" s="3160">
        <v>49.17</v>
      </c>
      <c r="H128" s="3156" t="s">
        <v>3516</v>
      </c>
      <c r="I128" s="3158" t="s">
        <v>3517</v>
      </c>
      <c r="J128" s="3155" t="s">
        <v>3701</v>
      </c>
      <c r="K128" s="3160">
        <v>49.17</v>
      </c>
      <c r="L128" s="3156" t="s">
        <v>3516</v>
      </c>
      <c r="M128" s="3158" t="s">
        <v>3517</v>
      </c>
      <c r="N128" s="3155" t="s">
        <v>3702</v>
      </c>
      <c r="O128" s="3160">
        <v>49.17</v>
      </c>
      <c r="P128" s="3156" t="s">
        <v>3516</v>
      </c>
      <c r="Q128" s="3158" t="s">
        <v>3517</v>
      </c>
      <c r="R128" s="3155" t="s">
        <v>3703</v>
      </c>
      <c r="S128" s="3160">
        <v>62.26</v>
      </c>
      <c r="T128" s="3156" t="s">
        <v>3575</v>
      </c>
      <c r="U128" s="3158" t="s">
        <v>3514</v>
      </c>
      <c r="V128" s="3155" t="s">
        <v>3704</v>
      </c>
      <c r="W128" s="3160">
        <v>62.26</v>
      </c>
      <c r="X128" s="3156" t="s">
        <v>3575</v>
      </c>
      <c r="Y128" s="3158" t="s">
        <v>3514</v>
      </c>
      <c r="Z128" s="3155" t="s">
        <v>3705</v>
      </c>
      <c r="AA128" s="3160">
        <v>49.17</v>
      </c>
      <c r="AB128" s="3156" t="s">
        <v>3516</v>
      </c>
      <c r="AC128" s="3158" t="s">
        <v>3517</v>
      </c>
      <c r="AD128" s="3155" t="s">
        <v>3706</v>
      </c>
      <c r="AE128" s="3160">
        <v>49.17</v>
      </c>
      <c r="AF128" s="3156" t="s">
        <v>3516</v>
      </c>
      <c r="AG128" s="3158" t="s">
        <v>3517</v>
      </c>
      <c r="AH128" s="3155" t="s">
        <v>3707</v>
      </c>
      <c r="AI128" s="3160">
        <v>49.17</v>
      </c>
      <c r="AJ128" s="3156" t="s">
        <v>3516</v>
      </c>
      <c r="AK128" s="3158" t="s">
        <v>3517</v>
      </c>
      <c r="AL128" s="3155" t="s">
        <v>3708</v>
      </c>
      <c r="AM128" s="3160">
        <v>62.54</v>
      </c>
      <c r="AN128" s="3157" t="s">
        <v>3513</v>
      </c>
      <c r="AO128" s="3157" t="s">
        <v>3514</v>
      </c>
    </row>
    <row r="129" spans="1:42" ht="16.5">
      <c r="A129" s="3154">
        <v>6</v>
      </c>
      <c r="B129" s="3159" t="s">
        <v>3512</v>
      </c>
      <c r="C129" s="3160">
        <v>63.38</v>
      </c>
      <c r="D129" s="3157" t="s">
        <v>3656</v>
      </c>
      <c r="E129" s="3158" t="s">
        <v>3514</v>
      </c>
      <c r="F129" s="3159" t="s">
        <v>3515</v>
      </c>
      <c r="G129" s="3160">
        <v>49.17</v>
      </c>
      <c r="H129" s="3161" t="s">
        <v>3516</v>
      </c>
      <c r="I129" s="3158" t="s">
        <v>3517</v>
      </c>
      <c r="J129" s="3162" t="s">
        <v>3518</v>
      </c>
      <c r="K129" s="3160">
        <v>49.17</v>
      </c>
      <c r="L129" s="3161" t="s">
        <v>3516</v>
      </c>
      <c r="M129" s="3158" t="s">
        <v>3517</v>
      </c>
      <c r="N129" s="3159" t="s">
        <v>3519</v>
      </c>
      <c r="O129" s="3160">
        <v>49.17</v>
      </c>
      <c r="P129" s="3161" t="s">
        <v>3516</v>
      </c>
      <c r="Q129" s="3158" t="s">
        <v>3517</v>
      </c>
      <c r="R129" s="3159" t="s">
        <v>3574</v>
      </c>
      <c r="S129" s="3160">
        <v>62.26</v>
      </c>
      <c r="T129" s="3156" t="s">
        <v>3575</v>
      </c>
      <c r="U129" s="3158" t="s">
        <v>3514</v>
      </c>
      <c r="V129" s="3159" t="s">
        <v>3520</v>
      </c>
      <c r="W129" s="3160">
        <v>62.26</v>
      </c>
      <c r="X129" s="3156" t="s">
        <v>3575</v>
      </c>
      <c r="Y129" s="3158" t="s">
        <v>3514</v>
      </c>
      <c r="Z129" s="3159" t="s">
        <v>3522</v>
      </c>
      <c r="AA129" s="3160">
        <v>49.17</v>
      </c>
      <c r="AB129" s="3161" t="s">
        <v>3516</v>
      </c>
      <c r="AC129" s="3158" t="s">
        <v>3517</v>
      </c>
      <c r="AD129" s="3159" t="s">
        <v>3523</v>
      </c>
      <c r="AE129" s="3160">
        <v>49.17</v>
      </c>
      <c r="AF129" s="3161" t="s">
        <v>3516</v>
      </c>
      <c r="AG129" s="3158" t="s">
        <v>3517</v>
      </c>
      <c r="AH129" s="3159" t="s">
        <v>3524</v>
      </c>
      <c r="AI129" s="3160">
        <v>49.17</v>
      </c>
      <c r="AJ129" s="3161" t="s">
        <v>3516</v>
      </c>
      <c r="AK129" s="3158" t="s">
        <v>3517</v>
      </c>
      <c r="AL129" s="3159" t="s">
        <v>3576</v>
      </c>
      <c r="AM129" s="3160">
        <v>62.54</v>
      </c>
      <c r="AN129" s="3161" t="s">
        <v>3513</v>
      </c>
      <c r="AO129" s="3157" t="s">
        <v>3514</v>
      </c>
    </row>
    <row r="130" spans="1:42" ht="16.5">
      <c r="A130" s="3154">
        <v>5</v>
      </c>
      <c r="B130" s="3159" t="s">
        <v>3526</v>
      </c>
      <c r="C130" s="3160">
        <v>63.38</v>
      </c>
      <c r="D130" s="3157" t="s">
        <v>3656</v>
      </c>
      <c r="E130" s="3158" t="s">
        <v>3514</v>
      </c>
      <c r="F130" s="3159" t="s">
        <v>3527</v>
      </c>
      <c r="G130" s="3160">
        <v>49.17</v>
      </c>
      <c r="H130" s="3161" t="s">
        <v>3516</v>
      </c>
      <c r="I130" s="3158" t="s">
        <v>3517</v>
      </c>
      <c r="J130" s="3159" t="s">
        <v>3528</v>
      </c>
      <c r="K130" s="3160">
        <v>49.17</v>
      </c>
      <c r="L130" s="3161" t="s">
        <v>3516</v>
      </c>
      <c r="M130" s="3158" t="s">
        <v>3517</v>
      </c>
      <c r="N130" s="3159" t="s">
        <v>3529</v>
      </c>
      <c r="O130" s="3160">
        <v>49.17</v>
      </c>
      <c r="P130" s="3161" t="s">
        <v>3516</v>
      </c>
      <c r="Q130" s="3158" t="s">
        <v>3517</v>
      </c>
      <c r="R130" s="3159" t="s">
        <v>3577</v>
      </c>
      <c r="S130" s="3160">
        <v>62.26</v>
      </c>
      <c r="T130" s="3156" t="s">
        <v>3575</v>
      </c>
      <c r="U130" s="3158" t="s">
        <v>3514</v>
      </c>
      <c r="V130" s="3159" t="s">
        <v>3578</v>
      </c>
      <c r="W130" s="3160">
        <v>62.26</v>
      </c>
      <c r="X130" s="3156" t="s">
        <v>3575</v>
      </c>
      <c r="Y130" s="3158" t="s">
        <v>3514</v>
      </c>
      <c r="Z130" s="3159" t="s">
        <v>3579</v>
      </c>
      <c r="AA130" s="3160">
        <v>49.17</v>
      </c>
      <c r="AB130" s="3161" t="s">
        <v>3516</v>
      </c>
      <c r="AC130" s="3158" t="s">
        <v>3517</v>
      </c>
      <c r="AD130" s="3159" t="s">
        <v>3532</v>
      </c>
      <c r="AE130" s="3160">
        <v>49.17</v>
      </c>
      <c r="AF130" s="3161" t="s">
        <v>3516</v>
      </c>
      <c r="AG130" s="3158" t="s">
        <v>3517</v>
      </c>
      <c r="AH130" s="3159" t="s">
        <v>3533</v>
      </c>
      <c r="AI130" s="3160">
        <v>49.17</v>
      </c>
      <c r="AJ130" s="3161" t="s">
        <v>3516</v>
      </c>
      <c r="AK130" s="3158" t="s">
        <v>3517</v>
      </c>
      <c r="AL130" s="3159" t="s">
        <v>3580</v>
      </c>
      <c r="AM130" s="3160">
        <v>62.54</v>
      </c>
      <c r="AN130" s="3161" t="s">
        <v>3513</v>
      </c>
      <c r="AO130" s="3157" t="s">
        <v>3514</v>
      </c>
    </row>
    <row r="131" spans="1:42" ht="16.5">
      <c r="A131" s="3154">
        <v>4</v>
      </c>
      <c r="B131" s="3159" t="s">
        <v>3534</v>
      </c>
      <c r="C131" s="3160">
        <v>63.38</v>
      </c>
      <c r="D131" s="3157" t="s">
        <v>3656</v>
      </c>
      <c r="E131" s="3158" t="s">
        <v>3514</v>
      </c>
      <c r="F131" s="3159" t="s">
        <v>3535</v>
      </c>
      <c r="G131" s="3160">
        <v>49.17</v>
      </c>
      <c r="H131" s="3161" t="s">
        <v>3516</v>
      </c>
      <c r="I131" s="3158" t="s">
        <v>3517</v>
      </c>
      <c r="J131" s="3159" t="s">
        <v>3536</v>
      </c>
      <c r="K131" s="3160">
        <v>49.17</v>
      </c>
      <c r="L131" s="3161" t="s">
        <v>3516</v>
      </c>
      <c r="M131" s="3158" t="s">
        <v>3517</v>
      </c>
      <c r="N131" s="3159" t="s">
        <v>3537</v>
      </c>
      <c r="O131" s="3160">
        <v>49.17</v>
      </c>
      <c r="P131" s="3161" t="s">
        <v>3516</v>
      </c>
      <c r="Q131" s="3158" t="s">
        <v>3517</v>
      </c>
      <c r="R131" s="3159" t="s">
        <v>3581</v>
      </c>
      <c r="S131" s="3160">
        <v>62.26</v>
      </c>
      <c r="T131" s="3156" t="s">
        <v>3575</v>
      </c>
      <c r="U131" s="3158" t="s">
        <v>3514</v>
      </c>
      <c r="V131" s="3159" t="s">
        <v>3582</v>
      </c>
      <c r="W131" s="3160">
        <v>62.26</v>
      </c>
      <c r="X131" s="3156" t="s">
        <v>3575</v>
      </c>
      <c r="Y131" s="3158" t="s">
        <v>3514</v>
      </c>
      <c r="Z131" s="3159" t="s">
        <v>3583</v>
      </c>
      <c r="AA131" s="3160">
        <v>49.17</v>
      </c>
      <c r="AB131" s="3161" t="s">
        <v>3516</v>
      </c>
      <c r="AC131" s="3158" t="s">
        <v>3517</v>
      </c>
      <c r="AD131" s="3159" t="s">
        <v>3540</v>
      </c>
      <c r="AE131" s="3160">
        <v>49.17</v>
      </c>
      <c r="AF131" s="3161" t="s">
        <v>3516</v>
      </c>
      <c r="AG131" s="3158" t="s">
        <v>3517</v>
      </c>
      <c r="AH131" s="3159" t="s">
        <v>3541</v>
      </c>
      <c r="AI131" s="3160">
        <v>49.17</v>
      </c>
      <c r="AJ131" s="3161" t="s">
        <v>3516</v>
      </c>
      <c r="AK131" s="3158" t="s">
        <v>3517</v>
      </c>
      <c r="AL131" s="3159" t="s">
        <v>3584</v>
      </c>
      <c r="AM131" s="3160">
        <v>62.54</v>
      </c>
      <c r="AN131" s="3161" t="s">
        <v>3513</v>
      </c>
      <c r="AO131" s="3157" t="s">
        <v>3514</v>
      </c>
    </row>
    <row r="132" spans="1:42" ht="16.5">
      <c r="A132" s="3154">
        <v>3</v>
      </c>
      <c r="B132" s="3159" t="s">
        <v>3542</v>
      </c>
      <c r="C132" s="3160">
        <v>63.38</v>
      </c>
      <c r="D132" s="3157" t="s">
        <v>3656</v>
      </c>
      <c r="E132" s="3158" t="s">
        <v>3514</v>
      </c>
      <c r="F132" s="3159" t="s">
        <v>3543</v>
      </c>
      <c r="G132" s="3160">
        <v>49.17</v>
      </c>
      <c r="H132" s="3161" t="s">
        <v>3516</v>
      </c>
      <c r="I132" s="3158" t="s">
        <v>3517</v>
      </c>
      <c r="J132" s="3159" t="s">
        <v>3544</v>
      </c>
      <c r="K132" s="3160">
        <v>49.17</v>
      </c>
      <c r="L132" s="3161" t="s">
        <v>3516</v>
      </c>
      <c r="M132" s="3158" t="s">
        <v>3517</v>
      </c>
      <c r="N132" s="3159" t="s">
        <v>3545</v>
      </c>
      <c r="O132" s="3160">
        <v>49.17</v>
      </c>
      <c r="P132" s="3161" t="s">
        <v>3516</v>
      </c>
      <c r="Q132" s="3158" t="s">
        <v>3517</v>
      </c>
      <c r="R132" s="3159" t="s">
        <v>3585</v>
      </c>
      <c r="S132" s="3160">
        <v>62.26</v>
      </c>
      <c r="T132" s="3156" t="s">
        <v>3575</v>
      </c>
      <c r="U132" s="3158" t="s">
        <v>3514</v>
      </c>
      <c r="V132" s="3159" t="s">
        <v>3586</v>
      </c>
      <c r="W132" s="3160">
        <v>62.26</v>
      </c>
      <c r="X132" s="3156" t="s">
        <v>3575</v>
      </c>
      <c r="Y132" s="3158" t="s">
        <v>3514</v>
      </c>
      <c r="Z132" s="3159" t="s">
        <v>3587</v>
      </c>
      <c r="AA132" s="3160">
        <v>49.17</v>
      </c>
      <c r="AB132" s="3161" t="s">
        <v>3516</v>
      </c>
      <c r="AC132" s="3158" t="s">
        <v>3517</v>
      </c>
      <c r="AD132" s="3159" t="s">
        <v>3548</v>
      </c>
      <c r="AE132" s="3160">
        <v>49.17</v>
      </c>
      <c r="AF132" s="3161" t="s">
        <v>3516</v>
      </c>
      <c r="AG132" s="3158" t="s">
        <v>3517</v>
      </c>
      <c r="AH132" s="3159" t="s">
        <v>3549</v>
      </c>
      <c r="AI132" s="3160">
        <v>49.17</v>
      </c>
      <c r="AJ132" s="3161" t="s">
        <v>3516</v>
      </c>
      <c r="AK132" s="3158" t="s">
        <v>3517</v>
      </c>
      <c r="AL132" s="3159" t="s">
        <v>3588</v>
      </c>
      <c r="AM132" s="3160">
        <v>62.54</v>
      </c>
      <c r="AN132" s="3161" t="s">
        <v>3513</v>
      </c>
      <c r="AO132" s="3157" t="s">
        <v>3514</v>
      </c>
    </row>
    <row r="133" spans="1:42" ht="16.5">
      <c r="A133" s="3154">
        <v>2</v>
      </c>
      <c r="B133" s="3159" t="s">
        <v>3550</v>
      </c>
      <c r="C133" s="3160">
        <v>63.38</v>
      </c>
      <c r="D133" s="3157" t="s">
        <v>3656</v>
      </c>
      <c r="E133" s="3158" t="s">
        <v>3514</v>
      </c>
      <c r="F133" s="3159" t="s">
        <v>3551</v>
      </c>
      <c r="G133" s="3160">
        <v>49.17</v>
      </c>
      <c r="H133" s="3161" t="s">
        <v>3516</v>
      </c>
      <c r="I133" s="3158" t="s">
        <v>3517</v>
      </c>
      <c r="J133" s="3159" t="s">
        <v>3552</v>
      </c>
      <c r="K133" s="3160">
        <v>49.17</v>
      </c>
      <c r="L133" s="3161" t="s">
        <v>3516</v>
      </c>
      <c r="M133" s="3158" t="s">
        <v>3517</v>
      </c>
      <c r="N133" s="3159" t="s">
        <v>3553</v>
      </c>
      <c r="O133" s="3160">
        <v>49.17</v>
      </c>
      <c r="P133" s="3161" t="s">
        <v>3516</v>
      </c>
      <c r="Q133" s="3158" t="s">
        <v>3517</v>
      </c>
      <c r="R133" s="3159" t="s">
        <v>3589</v>
      </c>
      <c r="S133" s="3160">
        <v>62.26</v>
      </c>
      <c r="T133" s="3156" t="s">
        <v>3575</v>
      </c>
      <c r="U133" s="3158" t="s">
        <v>3514</v>
      </c>
      <c r="V133" s="3159" t="s">
        <v>3590</v>
      </c>
      <c r="W133" s="3160">
        <v>62.26</v>
      </c>
      <c r="X133" s="3156" t="s">
        <v>3575</v>
      </c>
      <c r="Y133" s="3158" t="s">
        <v>3514</v>
      </c>
      <c r="Z133" s="3159" t="s">
        <v>3591</v>
      </c>
      <c r="AA133" s="3160">
        <v>49.17</v>
      </c>
      <c r="AB133" s="3161" t="s">
        <v>3516</v>
      </c>
      <c r="AC133" s="3158" t="s">
        <v>3517</v>
      </c>
      <c r="AD133" s="3159" t="s">
        <v>3556</v>
      </c>
      <c r="AE133" s="3160">
        <v>49.17</v>
      </c>
      <c r="AF133" s="3161" t="s">
        <v>3516</v>
      </c>
      <c r="AG133" s="3158" t="s">
        <v>3517</v>
      </c>
      <c r="AH133" s="3159" t="s">
        <v>3557</v>
      </c>
      <c r="AI133" s="3160">
        <v>49.17</v>
      </c>
      <c r="AJ133" s="3161" t="s">
        <v>3516</v>
      </c>
      <c r="AK133" s="3158" t="s">
        <v>3517</v>
      </c>
      <c r="AL133" s="3159" t="s">
        <v>3592</v>
      </c>
      <c r="AM133" s="3160">
        <v>62.54</v>
      </c>
      <c r="AN133" s="3161" t="s">
        <v>3513</v>
      </c>
      <c r="AO133" s="3157" t="s">
        <v>3514</v>
      </c>
    </row>
    <row r="134" spans="1:42" ht="16.5">
      <c r="A134" s="3154">
        <v>1</v>
      </c>
      <c r="B134" s="3159" t="s">
        <v>3558</v>
      </c>
      <c r="C134" s="3160">
        <v>63.38</v>
      </c>
      <c r="D134" s="3157" t="s">
        <v>3656</v>
      </c>
      <c r="E134" s="3158" t="s">
        <v>3514</v>
      </c>
      <c r="F134" s="3159" t="s">
        <v>3559</v>
      </c>
      <c r="G134" s="3160">
        <v>49.17</v>
      </c>
      <c r="H134" s="3161" t="s">
        <v>3516</v>
      </c>
      <c r="I134" s="3158" t="s">
        <v>3517</v>
      </c>
      <c r="J134" s="3159" t="s">
        <v>3560</v>
      </c>
      <c r="K134" s="3160">
        <v>49.17</v>
      </c>
      <c r="L134" s="3161" t="s">
        <v>3516</v>
      </c>
      <c r="M134" s="3158" t="s">
        <v>3517</v>
      </c>
      <c r="N134" s="3159" t="s">
        <v>3562</v>
      </c>
      <c r="O134" s="3160">
        <v>49.17</v>
      </c>
      <c r="P134" s="3161" t="s">
        <v>3516</v>
      </c>
      <c r="Q134" s="3158" t="s">
        <v>3517</v>
      </c>
      <c r="R134" s="3159" t="s">
        <v>3593</v>
      </c>
      <c r="S134" s="3160">
        <v>62.26</v>
      </c>
      <c r="T134" s="3156" t="s">
        <v>3575</v>
      </c>
      <c r="U134" s="3158" t="s">
        <v>3514</v>
      </c>
      <c r="V134" s="3159" t="s">
        <v>3594</v>
      </c>
      <c r="W134" s="3160">
        <v>62.26</v>
      </c>
      <c r="X134" s="3156" t="s">
        <v>3575</v>
      </c>
      <c r="Y134" s="3158" t="s">
        <v>3514</v>
      </c>
      <c r="Z134" s="3159" t="s">
        <v>3595</v>
      </c>
      <c r="AA134" s="3160">
        <v>49.17</v>
      </c>
      <c r="AB134" s="3161" t="s">
        <v>3516</v>
      </c>
      <c r="AC134" s="3158" t="s">
        <v>3517</v>
      </c>
      <c r="AD134" s="3159" t="s">
        <v>3566</v>
      </c>
      <c r="AE134" s="3160">
        <v>49.17</v>
      </c>
      <c r="AF134" s="3161" t="s">
        <v>3516</v>
      </c>
      <c r="AG134" s="3158" t="s">
        <v>3517</v>
      </c>
      <c r="AH134" s="3159" t="s">
        <v>3567</v>
      </c>
      <c r="AI134" s="3160">
        <v>49.17</v>
      </c>
      <c r="AJ134" s="3161" t="s">
        <v>3516</v>
      </c>
      <c r="AK134" s="3158" t="s">
        <v>3517</v>
      </c>
      <c r="AL134" s="3159" t="s">
        <v>3596</v>
      </c>
      <c r="AM134" s="3160">
        <v>62.54</v>
      </c>
      <c r="AN134" s="3161" t="s">
        <v>3513</v>
      </c>
      <c r="AO134" s="3157" t="s">
        <v>3514</v>
      </c>
    </row>
    <row r="135" spans="1:42" ht="16.5">
      <c r="A135" s="3163"/>
      <c r="B135" s="3163" t="s">
        <v>3568</v>
      </c>
      <c r="C135" s="3164">
        <f>SUM(C127:C134)</f>
        <v>507.04</v>
      </c>
      <c r="D135" s="3165"/>
      <c r="E135" s="3165"/>
      <c r="F135" s="3163" t="s">
        <v>3568</v>
      </c>
      <c r="G135" s="3164">
        <f>SUM(G127:G134)</f>
        <v>393.36000000000007</v>
      </c>
      <c r="H135" s="3164"/>
      <c r="I135" s="3164"/>
      <c r="J135" s="3163" t="s">
        <v>3568</v>
      </c>
      <c r="K135" s="3164">
        <f>SUM(K127:K134)</f>
        <v>393.36000000000007</v>
      </c>
      <c r="L135" s="3165"/>
      <c r="M135" s="3165"/>
      <c r="N135" s="3163" t="s">
        <v>3568</v>
      </c>
      <c r="O135" s="3164">
        <f>SUM(O127:O134)</f>
        <v>393.36000000000007</v>
      </c>
      <c r="P135" s="3164"/>
      <c r="Q135" s="3164"/>
      <c r="R135" s="3163"/>
      <c r="S135" s="3164">
        <f>SUM(S127:S134)</f>
        <v>498.08</v>
      </c>
      <c r="T135" s="3165"/>
      <c r="U135" s="3165"/>
      <c r="V135" s="3163"/>
      <c r="W135" s="3164">
        <f>SUM(W127:W134)</f>
        <v>498.08</v>
      </c>
      <c r="X135" s="3164"/>
      <c r="Y135" s="3164"/>
      <c r="Z135" s="3163"/>
      <c r="AA135" s="3164">
        <f>SUM(AA127:AA134)</f>
        <v>393.36000000000007</v>
      </c>
      <c r="AB135" s="3165"/>
      <c r="AC135" s="3165"/>
      <c r="AD135" s="3163"/>
      <c r="AE135" s="3164">
        <f>SUM(AE127:AE134)</f>
        <v>393.36000000000007</v>
      </c>
      <c r="AF135" s="3164"/>
      <c r="AG135" s="3164"/>
      <c r="AH135" s="3163"/>
      <c r="AI135" s="3164">
        <f>SUM(AI127:AI134)</f>
        <v>393.36000000000007</v>
      </c>
      <c r="AJ135" s="3165"/>
      <c r="AK135" s="3165"/>
      <c r="AL135" s="3163"/>
      <c r="AM135" s="3164">
        <f>SUM(AM127:AM134)</f>
        <v>500.32000000000005</v>
      </c>
      <c r="AN135" s="3164"/>
      <c r="AO135" s="3164"/>
      <c r="AP135" s="3167">
        <f>AM135+AI135+AE135+AA135+W135+S135+O135+K135+G135+C135</f>
        <v>4363.6800000000012</v>
      </c>
    </row>
    <row r="136" spans="1:42">
      <c r="A136" s="3521" t="s">
        <v>3710</v>
      </c>
      <c r="B136" s="3507"/>
      <c r="C136" s="3507"/>
      <c r="D136" s="3507"/>
      <c r="E136" s="3507"/>
      <c r="F136" s="3507"/>
      <c r="G136" s="3507"/>
      <c r="H136" s="3507"/>
      <c r="I136" s="3507"/>
      <c r="J136" s="3507"/>
      <c r="K136" s="3507"/>
      <c r="L136" s="3507"/>
      <c r="M136" s="3507"/>
      <c r="N136" s="3507"/>
      <c r="O136" s="3507"/>
      <c r="P136" s="3507"/>
      <c r="Q136" s="3507"/>
      <c r="R136" s="3507"/>
      <c r="S136" s="3507"/>
      <c r="T136" s="3507"/>
      <c r="U136" s="3507"/>
      <c r="V136" s="3507"/>
      <c r="W136" s="3507"/>
      <c r="X136" s="3507"/>
      <c r="Y136" s="3507"/>
      <c r="Z136" s="3507"/>
      <c r="AA136" s="3507"/>
      <c r="AB136" s="3507"/>
      <c r="AC136" s="3507"/>
      <c r="AD136" s="3507"/>
      <c r="AE136" s="3507"/>
      <c r="AF136" s="3507"/>
      <c r="AG136" s="3507"/>
      <c r="AH136" s="3507"/>
      <c r="AI136" s="3507"/>
      <c r="AJ136" s="3507"/>
      <c r="AK136" s="3507"/>
      <c r="AL136" s="3507"/>
      <c r="AM136" s="3507"/>
      <c r="AN136" s="3507"/>
      <c r="AO136" s="3507"/>
    </row>
    <row r="137" spans="1:42">
      <c r="A137" s="3507"/>
      <c r="B137" s="3507"/>
      <c r="C137" s="3507"/>
      <c r="D137" s="3507"/>
      <c r="E137" s="3507"/>
      <c r="F137" s="3507"/>
      <c r="G137" s="3507"/>
      <c r="H137" s="3507"/>
      <c r="I137" s="3507"/>
      <c r="J137" s="3507"/>
      <c r="K137" s="3507"/>
      <c r="L137" s="3507"/>
      <c r="M137" s="3507"/>
      <c r="N137" s="3507"/>
      <c r="O137" s="3507"/>
      <c r="P137" s="3507"/>
      <c r="Q137" s="3507"/>
      <c r="R137" s="3507"/>
      <c r="S137" s="3507"/>
      <c r="T137" s="3507"/>
      <c r="U137" s="3507"/>
      <c r="V137" s="3507"/>
      <c r="W137" s="3507"/>
      <c r="X137" s="3507"/>
      <c r="Y137" s="3507"/>
      <c r="Z137" s="3507"/>
      <c r="AA137" s="3507"/>
      <c r="AB137" s="3507"/>
      <c r="AC137" s="3507"/>
      <c r="AD137" s="3507"/>
      <c r="AE137" s="3507"/>
      <c r="AF137" s="3507"/>
      <c r="AG137" s="3507"/>
      <c r="AH137" s="3507"/>
      <c r="AI137" s="3507"/>
      <c r="AJ137" s="3507"/>
      <c r="AK137" s="3507"/>
      <c r="AL137" s="3507"/>
      <c r="AM137" s="3507"/>
      <c r="AN137" s="3507"/>
      <c r="AO137" s="3507"/>
    </row>
    <row r="138" spans="1:42" ht="17.25">
      <c r="A138" s="3153" t="s">
        <v>3500</v>
      </c>
      <c r="B138" s="3522" t="s">
        <v>3501</v>
      </c>
      <c r="C138" s="3523"/>
      <c r="D138" s="3523"/>
      <c r="E138" s="3523"/>
      <c r="F138" s="3523"/>
      <c r="G138" s="3523"/>
      <c r="H138" s="3523"/>
      <c r="I138" s="3523"/>
      <c r="J138" s="3523" t="s">
        <v>3502</v>
      </c>
      <c r="K138" s="3523"/>
      <c r="L138" s="3523"/>
      <c r="M138" s="3523"/>
      <c r="N138" s="3523"/>
      <c r="O138" s="3523"/>
      <c r="P138" s="3523"/>
      <c r="Q138" s="3523"/>
      <c r="R138" s="3524" t="s">
        <v>3655</v>
      </c>
      <c r="S138" s="3524"/>
      <c r="T138" s="3524"/>
      <c r="U138" s="3524"/>
      <c r="V138" s="3524"/>
      <c r="W138" s="3524"/>
      <c r="X138" s="3524"/>
      <c r="Y138" s="3524"/>
      <c r="Z138" s="3524" t="s">
        <v>3711</v>
      </c>
      <c r="AA138" s="3524"/>
      <c r="AB138" s="3524"/>
      <c r="AC138" s="3524"/>
      <c r="AD138" s="3524"/>
      <c r="AE138" s="3524"/>
      <c r="AF138" s="3524"/>
      <c r="AG138" s="3524"/>
      <c r="AH138" s="3524"/>
      <c r="AI138" s="3524"/>
      <c r="AJ138" s="3524"/>
      <c r="AK138" s="3524"/>
      <c r="AL138" s="3524"/>
      <c r="AM138" s="3524"/>
      <c r="AN138" s="3524"/>
      <c r="AO138" s="3524"/>
    </row>
    <row r="139" spans="1:42" ht="16.5">
      <c r="A139" s="3154" t="s">
        <v>3503</v>
      </c>
      <c r="B139" s="3528" t="s">
        <v>3504</v>
      </c>
      <c r="C139" s="3529"/>
      <c r="D139" s="3529"/>
      <c r="E139" s="3530"/>
      <c r="F139" s="3528" t="s">
        <v>3505</v>
      </c>
      <c r="G139" s="3529"/>
      <c r="H139" s="3529"/>
      <c r="I139" s="3530"/>
      <c r="J139" s="3528" t="s">
        <v>3571</v>
      </c>
      <c r="K139" s="3529"/>
      <c r="L139" s="3529"/>
      <c r="M139" s="3530"/>
      <c r="N139" s="3528" t="s">
        <v>3572</v>
      </c>
      <c r="O139" s="3529"/>
      <c r="P139" s="3529"/>
      <c r="Q139" s="3530"/>
      <c r="R139" s="3528" t="s">
        <v>3571</v>
      </c>
      <c r="S139" s="3529"/>
      <c r="T139" s="3529"/>
      <c r="U139" s="3530"/>
      <c r="V139" s="3528" t="s">
        <v>3572</v>
      </c>
      <c r="W139" s="3529"/>
      <c r="X139" s="3529"/>
      <c r="Y139" s="3530"/>
      <c r="Z139" s="3528" t="s">
        <v>3571</v>
      </c>
      <c r="AA139" s="3529"/>
      <c r="AB139" s="3529"/>
      <c r="AC139" s="3530"/>
      <c r="AD139" s="3519" t="s">
        <v>3572</v>
      </c>
      <c r="AE139" s="3519"/>
      <c r="AF139" s="3519"/>
      <c r="AG139" s="3519"/>
      <c r="AH139" s="3528" t="s">
        <v>3506</v>
      </c>
      <c r="AI139" s="3529"/>
      <c r="AJ139" s="3529"/>
      <c r="AK139" s="3530"/>
      <c r="AL139" s="3519" t="s">
        <v>3507</v>
      </c>
      <c r="AM139" s="3519"/>
      <c r="AN139" s="3519"/>
      <c r="AO139" s="3519"/>
    </row>
    <row r="140" spans="1:42">
      <c r="A140" s="3520" t="s">
        <v>3508</v>
      </c>
      <c r="B140" s="3518" t="s">
        <v>3503</v>
      </c>
      <c r="C140" s="3514" t="s">
        <v>3451</v>
      </c>
      <c r="D140" s="3515" t="s">
        <v>3509</v>
      </c>
      <c r="E140" s="3516" t="s">
        <v>3510</v>
      </c>
      <c r="F140" s="3518" t="s">
        <v>3503</v>
      </c>
      <c r="G140" s="3514" t="s">
        <v>3451</v>
      </c>
      <c r="H140" s="3515" t="s">
        <v>3509</v>
      </c>
      <c r="I140" s="3516" t="s">
        <v>3510</v>
      </c>
      <c r="J140" s="3518" t="s">
        <v>3503</v>
      </c>
      <c r="K140" s="3514" t="s">
        <v>3451</v>
      </c>
      <c r="L140" s="3515" t="s">
        <v>3509</v>
      </c>
      <c r="M140" s="3516" t="s">
        <v>3510</v>
      </c>
      <c r="N140" s="3518" t="s">
        <v>3503</v>
      </c>
      <c r="O140" s="3514" t="s">
        <v>3451</v>
      </c>
      <c r="P140" s="3515" t="s">
        <v>3509</v>
      </c>
      <c r="Q140" s="3516" t="s">
        <v>3510</v>
      </c>
      <c r="R140" s="3518" t="s">
        <v>3503</v>
      </c>
      <c r="S140" s="3514" t="s">
        <v>3451</v>
      </c>
      <c r="T140" s="3515" t="s">
        <v>3509</v>
      </c>
      <c r="U140" s="3516" t="s">
        <v>3510</v>
      </c>
      <c r="V140" s="3518" t="s">
        <v>3511</v>
      </c>
      <c r="W140" s="3514" t="s">
        <v>3451</v>
      </c>
      <c r="X140" s="3515" t="s">
        <v>3509</v>
      </c>
      <c r="Y140" s="3516" t="s">
        <v>3510</v>
      </c>
      <c r="Z140" s="3518" t="s">
        <v>3503</v>
      </c>
      <c r="AA140" s="3514" t="s">
        <v>3451</v>
      </c>
      <c r="AB140" s="3515" t="s">
        <v>3509</v>
      </c>
      <c r="AC140" s="3516" t="s">
        <v>3510</v>
      </c>
      <c r="AD140" s="3518" t="s">
        <v>3503</v>
      </c>
      <c r="AE140" s="3514" t="s">
        <v>3451</v>
      </c>
      <c r="AF140" s="3515" t="s">
        <v>3509</v>
      </c>
      <c r="AG140" s="3515" t="s">
        <v>3510</v>
      </c>
      <c r="AH140" s="3518" t="s">
        <v>3503</v>
      </c>
      <c r="AI140" s="3514" t="s">
        <v>3451</v>
      </c>
      <c r="AJ140" s="3515" t="s">
        <v>3509</v>
      </c>
      <c r="AK140" s="3516" t="s">
        <v>3510</v>
      </c>
      <c r="AL140" s="3518" t="s">
        <v>3503</v>
      </c>
      <c r="AM140" s="3514" t="s">
        <v>3451</v>
      </c>
      <c r="AN140" s="3515" t="s">
        <v>3509</v>
      </c>
      <c r="AO140" s="3515" t="s">
        <v>3510</v>
      </c>
    </row>
    <row r="141" spans="1:42">
      <c r="A141" s="3520"/>
      <c r="B141" s="3518"/>
      <c r="C141" s="3514"/>
      <c r="D141" s="3515"/>
      <c r="E141" s="3517"/>
      <c r="F141" s="3518"/>
      <c r="G141" s="3514"/>
      <c r="H141" s="3515"/>
      <c r="I141" s="3517"/>
      <c r="J141" s="3518"/>
      <c r="K141" s="3514"/>
      <c r="L141" s="3515"/>
      <c r="M141" s="3517"/>
      <c r="N141" s="3518"/>
      <c r="O141" s="3514"/>
      <c r="P141" s="3515"/>
      <c r="Q141" s="3517"/>
      <c r="R141" s="3518"/>
      <c r="S141" s="3514"/>
      <c r="T141" s="3515"/>
      <c r="U141" s="3517"/>
      <c r="V141" s="3518"/>
      <c r="W141" s="3514"/>
      <c r="X141" s="3515"/>
      <c r="Y141" s="3517"/>
      <c r="Z141" s="3518"/>
      <c r="AA141" s="3514"/>
      <c r="AB141" s="3515"/>
      <c r="AC141" s="3517"/>
      <c r="AD141" s="3518"/>
      <c r="AE141" s="3514"/>
      <c r="AF141" s="3515"/>
      <c r="AG141" s="3515"/>
      <c r="AH141" s="3518"/>
      <c r="AI141" s="3514"/>
      <c r="AJ141" s="3515"/>
      <c r="AK141" s="3517"/>
      <c r="AL141" s="3518"/>
      <c r="AM141" s="3514"/>
      <c r="AN141" s="3515"/>
      <c r="AO141" s="3515"/>
    </row>
    <row r="142" spans="1:42" ht="16.5">
      <c r="A142" s="3154">
        <v>8</v>
      </c>
      <c r="B142" s="3159" t="s">
        <v>3613</v>
      </c>
      <c r="C142" s="3160">
        <v>93.86</v>
      </c>
      <c r="D142" s="3157" t="s">
        <v>3712</v>
      </c>
      <c r="E142" s="3158" t="s">
        <v>3713</v>
      </c>
      <c r="F142" s="3155" t="s">
        <v>3615</v>
      </c>
      <c r="G142" s="3160">
        <v>94.41</v>
      </c>
      <c r="H142" s="3156" t="s">
        <v>112</v>
      </c>
      <c r="I142" s="3158" t="s">
        <v>3713</v>
      </c>
      <c r="J142" s="3155" t="s">
        <v>3619</v>
      </c>
      <c r="K142" s="3160">
        <v>93.86</v>
      </c>
      <c r="L142" s="3157" t="s">
        <v>3712</v>
      </c>
      <c r="M142" s="3158" t="s">
        <v>3713</v>
      </c>
      <c r="N142" s="3155" t="s">
        <v>3620</v>
      </c>
      <c r="O142" s="3160">
        <v>94.41</v>
      </c>
      <c r="P142" s="3156" t="s">
        <v>112</v>
      </c>
      <c r="Q142" s="3158" t="s">
        <v>3713</v>
      </c>
      <c r="R142" s="3155" t="s">
        <v>3658</v>
      </c>
      <c r="S142" s="3160">
        <v>93.86</v>
      </c>
      <c r="T142" s="3157" t="s">
        <v>3712</v>
      </c>
      <c r="U142" s="3158" t="s">
        <v>3713</v>
      </c>
      <c r="V142" s="3155" t="s">
        <v>3659</v>
      </c>
      <c r="W142" s="3160">
        <v>94.41</v>
      </c>
      <c r="X142" s="3156" t="s">
        <v>112</v>
      </c>
      <c r="Y142" s="3158" t="s">
        <v>3713</v>
      </c>
      <c r="Z142" s="3155" t="s">
        <v>3714</v>
      </c>
      <c r="AA142" s="3160">
        <v>63.33</v>
      </c>
      <c r="AB142" s="3157" t="s">
        <v>3715</v>
      </c>
      <c r="AC142" s="3158" t="s">
        <v>3514</v>
      </c>
      <c r="AD142" s="3155" t="s">
        <v>3716</v>
      </c>
      <c r="AE142" s="3160">
        <v>60.12</v>
      </c>
      <c r="AF142" s="3157" t="s">
        <v>3660</v>
      </c>
      <c r="AG142" s="3158" t="s">
        <v>3514</v>
      </c>
      <c r="AH142" s="3155" t="s">
        <v>3717</v>
      </c>
      <c r="AI142" s="3160">
        <v>60.12</v>
      </c>
      <c r="AJ142" s="3157" t="s">
        <v>3660</v>
      </c>
      <c r="AK142" s="3158" t="s">
        <v>3514</v>
      </c>
      <c r="AL142" s="3155" t="s">
        <v>3718</v>
      </c>
      <c r="AM142" s="3160">
        <v>63.53</v>
      </c>
      <c r="AN142" s="3157" t="s">
        <v>3656</v>
      </c>
      <c r="AO142" s="3158" t="s">
        <v>3514</v>
      </c>
    </row>
    <row r="143" spans="1:42" ht="16.5">
      <c r="A143" s="3154">
        <v>7</v>
      </c>
      <c r="B143" s="3159" t="s">
        <v>3624</v>
      </c>
      <c r="C143" s="3160">
        <v>93.86</v>
      </c>
      <c r="D143" s="3157" t="s">
        <v>3712</v>
      </c>
      <c r="E143" s="3158" t="s">
        <v>3713</v>
      </c>
      <c r="F143" s="3155" t="s">
        <v>3625</v>
      </c>
      <c r="G143" s="3160">
        <v>94.41</v>
      </c>
      <c r="H143" s="3156" t="s">
        <v>112</v>
      </c>
      <c r="I143" s="3158" t="s">
        <v>3713</v>
      </c>
      <c r="J143" s="3155" t="s">
        <v>3628</v>
      </c>
      <c r="K143" s="3160">
        <v>93.86</v>
      </c>
      <c r="L143" s="3157" t="s">
        <v>3712</v>
      </c>
      <c r="M143" s="3158" t="s">
        <v>3713</v>
      </c>
      <c r="N143" s="3155" t="s">
        <v>3629</v>
      </c>
      <c r="O143" s="3160">
        <v>94.41</v>
      </c>
      <c r="P143" s="3156" t="s">
        <v>112</v>
      </c>
      <c r="Q143" s="3158" t="s">
        <v>3713</v>
      </c>
      <c r="R143" s="3155" t="s">
        <v>3665</v>
      </c>
      <c r="S143" s="3160">
        <v>93.86</v>
      </c>
      <c r="T143" s="3157" t="s">
        <v>3712</v>
      </c>
      <c r="U143" s="3158" t="s">
        <v>3713</v>
      </c>
      <c r="V143" s="3155" t="s">
        <v>3666</v>
      </c>
      <c r="W143" s="3160">
        <v>94.41</v>
      </c>
      <c r="X143" s="3156" t="s">
        <v>112</v>
      </c>
      <c r="Y143" s="3158" t="s">
        <v>3713</v>
      </c>
      <c r="Z143" s="3155" t="s">
        <v>3719</v>
      </c>
      <c r="AA143" s="3160">
        <v>63.33</v>
      </c>
      <c r="AB143" s="3157" t="s">
        <v>3715</v>
      </c>
      <c r="AC143" s="3158" t="s">
        <v>3514</v>
      </c>
      <c r="AD143" s="3155" t="s">
        <v>3720</v>
      </c>
      <c r="AE143" s="3160">
        <v>60.12</v>
      </c>
      <c r="AF143" s="3157" t="s">
        <v>3660</v>
      </c>
      <c r="AG143" s="3158" t="s">
        <v>3514</v>
      </c>
      <c r="AH143" s="3155" t="s">
        <v>3721</v>
      </c>
      <c r="AI143" s="3160">
        <v>60.12</v>
      </c>
      <c r="AJ143" s="3157" t="s">
        <v>3660</v>
      </c>
      <c r="AK143" s="3158" t="s">
        <v>3514</v>
      </c>
      <c r="AL143" s="3155" t="s">
        <v>3722</v>
      </c>
      <c r="AM143" s="3160">
        <v>63.53</v>
      </c>
      <c r="AN143" s="3157" t="s">
        <v>3656</v>
      </c>
      <c r="AO143" s="3158" t="s">
        <v>3514</v>
      </c>
    </row>
    <row r="144" spans="1:42" ht="16.5">
      <c r="A144" s="3154">
        <v>6</v>
      </c>
      <c r="B144" s="3159" t="s">
        <v>3512</v>
      </c>
      <c r="C144" s="3160">
        <v>93.86</v>
      </c>
      <c r="D144" s="3157" t="s">
        <v>3712</v>
      </c>
      <c r="E144" s="3158" t="s">
        <v>3713</v>
      </c>
      <c r="F144" s="3159" t="s">
        <v>3515</v>
      </c>
      <c r="G144" s="3160">
        <v>94.41</v>
      </c>
      <c r="H144" s="3156" t="s">
        <v>112</v>
      </c>
      <c r="I144" s="3158" t="s">
        <v>3713</v>
      </c>
      <c r="J144" s="3162" t="s">
        <v>3634</v>
      </c>
      <c r="K144" s="3160">
        <v>93.86</v>
      </c>
      <c r="L144" s="3157" t="s">
        <v>3712</v>
      </c>
      <c r="M144" s="3158" t="s">
        <v>3713</v>
      </c>
      <c r="N144" s="3159" t="s">
        <v>3635</v>
      </c>
      <c r="O144" s="3160">
        <v>94.41</v>
      </c>
      <c r="P144" s="3156" t="s">
        <v>112</v>
      </c>
      <c r="Q144" s="3158" t="s">
        <v>3713</v>
      </c>
      <c r="R144" s="3159" t="s">
        <v>3669</v>
      </c>
      <c r="S144" s="3160">
        <v>93.86</v>
      </c>
      <c r="T144" s="3157" t="s">
        <v>3712</v>
      </c>
      <c r="U144" s="3158" t="s">
        <v>3713</v>
      </c>
      <c r="V144" s="3159" t="s">
        <v>3670</v>
      </c>
      <c r="W144" s="3160">
        <v>94.41</v>
      </c>
      <c r="X144" s="3156" t="s">
        <v>112</v>
      </c>
      <c r="Y144" s="3158" t="s">
        <v>3713</v>
      </c>
      <c r="Z144" s="3159" t="s">
        <v>3723</v>
      </c>
      <c r="AA144" s="3160">
        <v>63.33</v>
      </c>
      <c r="AB144" s="3157" t="s">
        <v>3715</v>
      </c>
      <c r="AC144" s="3158" t="s">
        <v>3514</v>
      </c>
      <c r="AD144" s="3159" t="s">
        <v>3724</v>
      </c>
      <c r="AE144" s="3160">
        <v>60.12</v>
      </c>
      <c r="AF144" s="3157" t="s">
        <v>3660</v>
      </c>
      <c r="AG144" s="3158" t="s">
        <v>3514</v>
      </c>
      <c r="AH144" s="3159" t="s">
        <v>3725</v>
      </c>
      <c r="AI144" s="3160">
        <v>60.12</v>
      </c>
      <c r="AJ144" s="3157" t="s">
        <v>3660</v>
      </c>
      <c r="AK144" s="3158" t="s">
        <v>3514</v>
      </c>
      <c r="AL144" s="3159" t="s">
        <v>3726</v>
      </c>
      <c r="AM144" s="3160">
        <v>63.53</v>
      </c>
      <c r="AN144" s="3157" t="s">
        <v>3656</v>
      </c>
      <c r="AO144" s="3158" t="s">
        <v>3514</v>
      </c>
    </row>
    <row r="145" spans="1:42" ht="16.5">
      <c r="A145" s="3154">
        <v>5</v>
      </c>
      <c r="B145" s="3159" t="s">
        <v>3526</v>
      </c>
      <c r="C145" s="3160">
        <v>93.86</v>
      </c>
      <c r="D145" s="3157" t="s">
        <v>3712</v>
      </c>
      <c r="E145" s="3158" t="s">
        <v>3713</v>
      </c>
      <c r="F145" s="3159" t="s">
        <v>3527</v>
      </c>
      <c r="G145" s="3160">
        <v>94.41</v>
      </c>
      <c r="H145" s="3156" t="s">
        <v>112</v>
      </c>
      <c r="I145" s="3158" t="s">
        <v>3713</v>
      </c>
      <c r="J145" s="3159" t="s">
        <v>3530</v>
      </c>
      <c r="K145" s="3160">
        <v>93.86</v>
      </c>
      <c r="L145" s="3157" t="s">
        <v>3712</v>
      </c>
      <c r="M145" s="3158" t="s">
        <v>3713</v>
      </c>
      <c r="N145" s="3159" t="s">
        <v>3531</v>
      </c>
      <c r="O145" s="3160">
        <v>94.41</v>
      </c>
      <c r="P145" s="3156" t="s">
        <v>112</v>
      </c>
      <c r="Q145" s="3158" t="s">
        <v>3713</v>
      </c>
      <c r="R145" s="3159" t="s">
        <v>3673</v>
      </c>
      <c r="S145" s="3160">
        <v>93.86</v>
      </c>
      <c r="T145" s="3157" t="s">
        <v>3712</v>
      </c>
      <c r="U145" s="3158" t="s">
        <v>3713</v>
      </c>
      <c r="V145" s="3159" t="s">
        <v>3674</v>
      </c>
      <c r="W145" s="3160">
        <v>94.41</v>
      </c>
      <c r="X145" s="3156" t="s">
        <v>112</v>
      </c>
      <c r="Y145" s="3158" t="s">
        <v>3713</v>
      </c>
      <c r="Z145" s="3159" t="s">
        <v>3727</v>
      </c>
      <c r="AA145" s="3160">
        <v>63.33</v>
      </c>
      <c r="AB145" s="3157" t="s">
        <v>3715</v>
      </c>
      <c r="AC145" s="3158" t="s">
        <v>3514</v>
      </c>
      <c r="AD145" s="3159" t="s">
        <v>3728</v>
      </c>
      <c r="AE145" s="3160">
        <v>60.12</v>
      </c>
      <c r="AF145" s="3157" t="s">
        <v>3660</v>
      </c>
      <c r="AG145" s="3158" t="s">
        <v>3514</v>
      </c>
      <c r="AH145" s="3159" t="s">
        <v>3729</v>
      </c>
      <c r="AI145" s="3160">
        <v>60.12</v>
      </c>
      <c r="AJ145" s="3157" t="s">
        <v>3660</v>
      </c>
      <c r="AK145" s="3158" t="s">
        <v>3514</v>
      </c>
      <c r="AL145" s="3159" t="s">
        <v>3730</v>
      </c>
      <c r="AM145" s="3160">
        <v>63.53</v>
      </c>
      <c r="AN145" s="3157" t="s">
        <v>3656</v>
      </c>
      <c r="AO145" s="3158" t="s">
        <v>3514</v>
      </c>
    </row>
    <row r="146" spans="1:42" ht="16.5">
      <c r="A146" s="3154">
        <v>4</v>
      </c>
      <c r="B146" s="3159" t="s">
        <v>3534</v>
      </c>
      <c r="C146" s="3160">
        <v>93.86</v>
      </c>
      <c r="D146" s="3157" t="s">
        <v>3712</v>
      </c>
      <c r="E146" s="3158" t="s">
        <v>3713</v>
      </c>
      <c r="F146" s="3159" t="s">
        <v>3535</v>
      </c>
      <c r="G146" s="3160">
        <v>94.41</v>
      </c>
      <c r="H146" s="3156" t="s">
        <v>112</v>
      </c>
      <c r="I146" s="3158" t="s">
        <v>3713</v>
      </c>
      <c r="J146" s="3159" t="s">
        <v>3538</v>
      </c>
      <c r="K146" s="3160">
        <v>93.86</v>
      </c>
      <c r="L146" s="3157" t="s">
        <v>3712</v>
      </c>
      <c r="M146" s="3158" t="s">
        <v>3713</v>
      </c>
      <c r="N146" s="3159" t="s">
        <v>3539</v>
      </c>
      <c r="O146" s="3160">
        <v>94.41</v>
      </c>
      <c r="P146" s="3156" t="s">
        <v>112</v>
      </c>
      <c r="Q146" s="3158" t="s">
        <v>3713</v>
      </c>
      <c r="R146" s="3159" t="s">
        <v>3677</v>
      </c>
      <c r="S146" s="3160">
        <v>93.86</v>
      </c>
      <c r="T146" s="3157" t="s">
        <v>3712</v>
      </c>
      <c r="U146" s="3158" t="s">
        <v>3713</v>
      </c>
      <c r="V146" s="3159" t="s">
        <v>3678</v>
      </c>
      <c r="W146" s="3160">
        <v>94.41</v>
      </c>
      <c r="X146" s="3156" t="s">
        <v>112</v>
      </c>
      <c r="Y146" s="3158" t="s">
        <v>3713</v>
      </c>
      <c r="Z146" s="3159" t="s">
        <v>3731</v>
      </c>
      <c r="AA146" s="3160">
        <v>63.33</v>
      </c>
      <c r="AB146" s="3157" t="s">
        <v>3715</v>
      </c>
      <c r="AC146" s="3158" t="s">
        <v>3514</v>
      </c>
      <c r="AD146" s="3159" t="s">
        <v>3732</v>
      </c>
      <c r="AE146" s="3160">
        <v>60.12</v>
      </c>
      <c r="AF146" s="3157" t="s">
        <v>3660</v>
      </c>
      <c r="AG146" s="3158" t="s">
        <v>3514</v>
      </c>
      <c r="AH146" s="3159" t="s">
        <v>3733</v>
      </c>
      <c r="AI146" s="3160">
        <v>60.12</v>
      </c>
      <c r="AJ146" s="3157" t="s">
        <v>3660</v>
      </c>
      <c r="AK146" s="3158" t="s">
        <v>3514</v>
      </c>
      <c r="AL146" s="3159" t="s">
        <v>3734</v>
      </c>
      <c r="AM146" s="3160">
        <v>63.53</v>
      </c>
      <c r="AN146" s="3157" t="s">
        <v>3656</v>
      </c>
      <c r="AO146" s="3158" t="s">
        <v>3514</v>
      </c>
    </row>
    <row r="147" spans="1:42" ht="16.5">
      <c r="A147" s="3154">
        <v>3</v>
      </c>
      <c r="B147" s="3159" t="s">
        <v>3542</v>
      </c>
      <c r="C147" s="3160">
        <v>93.86</v>
      </c>
      <c r="D147" s="3157" t="s">
        <v>3712</v>
      </c>
      <c r="E147" s="3158" t="s">
        <v>3713</v>
      </c>
      <c r="F147" s="3159" t="s">
        <v>3543</v>
      </c>
      <c r="G147" s="3160">
        <v>94.41</v>
      </c>
      <c r="H147" s="3156" t="s">
        <v>112</v>
      </c>
      <c r="I147" s="3158" t="s">
        <v>3713</v>
      </c>
      <c r="J147" s="3159" t="s">
        <v>3546</v>
      </c>
      <c r="K147" s="3160">
        <v>93.86</v>
      </c>
      <c r="L147" s="3157" t="s">
        <v>3712</v>
      </c>
      <c r="M147" s="3158" t="s">
        <v>3713</v>
      </c>
      <c r="N147" s="3159" t="s">
        <v>3547</v>
      </c>
      <c r="O147" s="3160">
        <v>94.41</v>
      </c>
      <c r="P147" s="3156" t="s">
        <v>112</v>
      </c>
      <c r="Q147" s="3158" t="s">
        <v>3713</v>
      </c>
      <c r="R147" s="3159" t="s">
        <v>3681</v>
      </c>
      <c r="S147" s="3160">
        <v>93.86</v>
      </c>
      <c r="T147" s="3157" t="s">
        <v>3712</v>
      </c>
      <c r="U147" s="3158" t="s">
        <v>3713</v>
      </c>
      <c r="V147" s="3159" t="s">
        <v>3682</v>
      </c>
      <c r="W147" s="3160">
        <v>94.41</v>
      </c>
      <c r="X147" s="3156" t="s">
        <v>112</v>
      </c>
      <c r="Y147" s="3158" t="s">
        <v>3713</v>
      </c>
      <c r="Z147" s="3159" t="s">
        <v>3735</v>
      </c>
      <c r="AA147" s="3160">
        <v>63.33</v>
      </c>
      <c r="AB147" s="3157" t="s">
        <v>3715</v>
      </c>
      <c r="AC147" s="3158" t="s">
        <v>3514</v>
      </c>
      <c r="AD147" s="3159" t="s">
        <v>3736</v>
      </c>
      <c r="AE147" s="3160">
        <v>60.12</v>
      </c>
      <c r="AF147" s="3157" t="s">
        <v>3660</v>
      </c>
      <c r="AG147" s="3158" t="s">
        <v>3514</v>
      </c>
      <c r="AH147" s="3159" t="s">
        <v>3737</v>
      </c>
      <c r="AI147" s="3160">
        <v>60.12</v>
      </c>
      <c r="AJ147" s="3157" t="s">
        <v>3660</v>
      </c>
      <c r="AK147" s="3158" t="s">
        <v>3514</v>
      </c>
      <c r="AL147" s="3159" t="s">
        <v>3738</v>
      </c>
      <c r="AM147" s="3160">
        <v>63.53</v>
      </c>
      <c r="AN147" s="3157" t="s">
        <v>3656</v>
      </c>
      <c r="AO147" s="3158" t="s">
        <v>3514</v>
      </c>
    </row>
    <row r="148" spans="1:42" ht="16.5">
      <c r="A148" s="3154">
        <v>2</v>
      </c>
      <c r="B148" s="3159" t="s">
        <v>3550</v>
      </c>
      <c r="C148" s="3160">
        <v>93.86</v>
      </c>
      <c r="D148" s="3157" t="s">
        <v>3712</v>
      </c>
      <c r="E148" s="3158" t="s">
        <v>3713</v>
      </c>
      <c r="F148" s="3159" t="s">
        <v>3551</v>
      </c>
      <c r="G148" s="3160">
        <v>94.41</v>
      </c>
      <c r="H148" s="3156" t="s">
        <v>112</v>
      </c>
      <c r="I148" s="3158" t="s">
        <v>3713</v>
      </c>
      <c r="J148" s="3159" t="s">
        <v>3554</v>
      </c>
      <c r="K148" s="3160">
        <v>93.86</v>
      </c>
      <c r="L148" s="3157" t="s">
        <v>3712</v>
      </c>
      <c r="M148" s="3158" t="s">
        <v>3713</v>
      </c>
      <c r="N148" s="3159" t="s">
        <v>3555</v>
      </c>
      <c r="O148" s="3160">
        <v>94.41</v>
      </c>
      <c r="P148" s="3156" t="s">
        <v>112</v>
      </c>
      <c r="Q148" s="3158" t="s">
        <v>3713</v>
      </c>
      <c r="R148" s="3159" t="s">
        <v>3685</v>
      </c>
      <c r="S148" s="3160">
        <v>93.86</v>
      </c>
      <c r="T148" s="3157" t="s">
        <v>3712</v>
      </c>
      <c r="U148" s="3158" t="s">
        <v>3713</v>
      </c>
      <c r="V148" s="3159" t="s">
        <v>3686</v>
      </c>
      <c r="W148" s="3160">
        <v>94.41</v>
      </c>
      <c r="X148" s="3156" t="s">
        <v>112</v>
      </c>
      <c r="Y148" s="3158" t="s">
        <v>3713</v>
      </c>
      <c r="Z148" s="3159" t="s">
        <v>3739</v>
      </c>
      <c r="AA148" s="3160">
        <v>63.33</v>
      </c>
      <c r="AB148" s="3157" t="s">
        <v>3715</v>
      </c>
      <c r="AC148" s="3158" t="s">
        <v>3514</v>
      </c>
      <c r="AD148" s="3159" t="s">
        <v>3740</v>
      </c>
      <c r="AE148" s="3160">
        <v>60.12</v>
      </c>
      <c r="AF148" s="3157" t="s">
        <v>3660</v>
      </c>
      <c r="AG148" s="3158" t="s">
        <v>3514</v>
      </c>
      <c r="AH148" s="3159" t="s">
        <v>3741</v>
      </c>
      <c r="AI148" s="3160">
        <v>60.12</v>
      </c>
      <c r="AJ148" s="3157" t="s">
        <v>3660</v>
      </c>
      <c r="AK148" s="3158" t="s">
        <v>3514</v>
      </c>
      <c r="AL148" s="3159" t="s">
        <v>3742</v>
      </c>
      <c r="AM148" s="3160">
        <v>63.53</v>
      </c>
      <c r="AN148" s="3157" t="s">
        <v>3656</v>
      </c>
      <c r="AO148" s="3158" t="s">
        <v>3514</v>
      </c>
    </row>
    <row r="149" spans="1:42" ht="16.5">
      <c r="A149" s="3154">
        <v>1</v>
      </c>
      <c r="B149" s="3159" t="s">
        <v>3558</v>
      </c>
      <c r="C149" s="3160">
        <v>93.86</v>
      </c>
      <c r="D149" s="3157" t="s">
        <v>3712</v>
      </c>
      <c r="E149" s="3158" t="s">
        <v>3713</v>
      </c>
      <c r="F149" s="3159" t="s">
        <v>3559</v>
      </c>
      <c r="G149" s="3160">
        <v>94.41</v>
      </c>
      <c r="H149" s="3156" t="s">
        <v>112</v>
      </c>
      <c r="I149" s="3158" t="s">
        <v>3713</v>
      </c>
      <c r="J149" s="3159" t="s">
        <v>3554</v>
      </c>
      <c r="K149" s="3160">
        <v>93.86</v>
      </c>
      <c r="L149" s="3157" t="s">
        <v>3712</v>
      </c>
      <c r="M149" s="3158" t="s">
        <v>3713</v>
      </c>
      <c r="N149" s="3159" t="s">
        <v>3564</v>
      </c>
      <c r="O149" s="3160">
        <v>94.41</v>
      </c>
      <c r="P149" s="3156" t="s">
        <v>112</v>
      </c>
      <c r="Q149" s="3158" t="s">
        <v>3713</v>
      </c>
      <c r="R149" s="3159" t="s">
        <v>3689</v>
      </c>
      <c r="S149" s="3160">
        <v>93.86</v>
      </c>
      <c r="T149" s="3157" t="s">
        <v>3712</v>
      </c>
      <c r="U149" s="3158" t="s">
        <v>3713</v>
      </c>
      <c r="V149" s="3159" t="s">
        <v>3690</v>
      </c>
      <c r="W149" s="3160">
        <v>94.41</v>
      </c>
      <c r="X149" s="3156" t="s">
        <v>112</v>
      </c>
      <c r="Y149" s="3158" t="s">
        <v>3713</v>
      </c>
      <c r="Z149" s="3159" t="s">
        <v>3743</v>
      </c>
      <c r="AA149" s="3160">
        <v>63.33</v>
      </c>
      <c r="AB149" s="3157" t="s">
        <v>3715</v>
      </c>
      <c r="AC149" s="3158" t="s">
        <v>3514</v>
      </c>
      <c r="AD149" s="3159" t="s">
        <v>3744</v>
      </c>
      <c r="AE149" s="3160">
        <v>60.12</v>
      </c>
      <c r="AF149" s="3157" t="s">
        <v>3660</v>
      </c>
      <c r="AG149" s="3158" t="s">
        <v>3514</v>
      </c>
      <c r="AH149" s="3159" t="s">
        <v>3745</v>
      </c>
      <c r="AI149" s="3160">
        <v>60.12</v>
      </c>
      <c r="AJ149" s="3157" t="s">
        <v>3660</v>
      </c>
      <c r="AK149" s="3158" t="s">
        <v>3514</v>
      </c>
      <c r="AL149" s="3159" t="s">
        <v>3746</v>
      </c>
      <c r="AM149" s="3160">
        <v>63.53</v>
      </c>
      <c r="AN149" s="3157" t="s">
        <v>3656</v>
      </c>
      <c r="AO149" s="3158" t="s">
        <v>3514</v>
      </c>
    </row>
    <row r="150" spans="1:42" ht="16.5">
      <c r="A150" s="3163"/>
      <c r="B150" s="3163" t="s">
        <v>3568</v>
      </c>
      <c r="C150" s="3164">
        <f>SUM(C142:C149)</f>
        <v>750.88</v>
      </c>
      <c r="D150" s="3165"/>
      <c r="E150" s="3165"/>
      <c r="F150" s="3163" t="s">
        <v>3568</v>
      </c>
      <c r="G150" s="3164">
        <f>SUM(G142:G149)</f>
        <v>755.27999999999986</v>
      </c>
      <c r="H150" s="3164"/>
      <c r="I150" s="3164"/>
      <c r="J150" s="3163" t="s">
        <v>3568</v>
      </c>
      <c r="K150" s="3164">
        <f>SUM(K142:K149)</f>
        <v>750.88</v>
      </c>
      <c r="L150" s="3165"/>
      <c r="M150" s="3165"/>
      <c r="N150" s="3163" t="s">
        <v>3568</v>
      </c>
      <c r="O150" s="3164">
        <f>SUM(O142:O149)</f>
        <v>755.27999999999986</v>
      </c>
      <c r="P150" s="3164"/>
      <c r="Q150" s="3164"/>
      <c r="R150" s="3163"/>
      <c r="S150" s="3164">
        <f>SUM(S142:S149)</f>
        <v>750.88</v>
      </c>
      <c r="T150" s="3165"/>
      <c r="U150" s="3165"/>
      <c r="V150" s="3163"/>
      <c r="W150" s="3164">
        <f>SUM(W142:W149)</f>
        <v>755.27999999999986</v>
      </c>
      <c r="X150" s="3164"/>
      <c r="Y150" s="3164"/>
      <c r="Z150" s="3163"/>
      <c r="AA150" s="3164">
        <f>SUM(AA142:AA149)</f>
        <v>506.63999999999993</v>
      </c>
      <c r="AB150" s="3165"/>
      <c r="AC150" s="3165"/>
      <c r="AD150" s="3163"/>
      <c r="AE150" s="3164">
        <f>SUM(AE142:AE149)</f>
        <v>480.96</v>
      </c>
      <c r="AF150" s="3164"/>
      <c r="AG150" s="3164"/>
      <c r="AH150" s="3163"/>
      <c r="AI150" s="3164">
        <f>SUM(AI142:AI149)</f>
        <v>480.96</v>
      </c>
      <c r="AJ150" s="3165"/>
      <c r="AK150" s="3165"/>
      <c r="AL150" s="3163"/>
      <c r="AM150" s="3164">
        <f>SUM(AM142:AM149)</f>
        <v>508.2399999999999</v>
      </c>
      <c r="AN150" s="3164"/>
      <c r="AO150" s="3164"/>
      <c r="AP150" s="3167">
        <f>AM150+AI150+AE150+AA150+W150+S150+O150+K150+G150+C150</f>
        <v>6495.28</v>
      </c>
    </row>
    <row r="151" spans="1:42" ht="31.5">
      <c r="A151" s="3525" t="s">
        <v>3747</v>
      </c>
      <c r="B151" s="3526"/>
      <c r="C151" s="3526"/>
      <c r="D151" s="3526"/>
      <c r="E151" s="3526"/>
      <c r="F151" s="3526"/>
      <c r="G151" s="3526"/>
      <c r="H151" s="3526"/>
      <c r="I151" s="3526"/>
      <c r="J151" s="3526"/>
      <c r="K151" s="3526"/>
      <c r="L151" s="3526"/>
      <c r="M151" s="3526"/>
      <c r="N151" s="3526"/>
      <c r="O151" s="3526"/>
      <c r="P151" s="3526"/>
      <c r="Q151" s="3526"/>
    </row>
    <row r="152" spans="1:42" ht="17.25">
      <c r="A152" s="3153" t="s">
        <v>3500</v>
      </c>
      <c r="B152" s="3522" t="s">
        <v>3501</v>
      </c>
      <c r="C152" s="3523"/>
      <c r="D152" s="3523"/>
      <c r="E152" s="3523"/>
      <c r="F152" s="3523"/>
      <c r="G152" s="3523"/>
      <c r="H152" s="3523"/>
      <c r="I152" s="3523"/>
      <c r="J152" s="3523"/>
      <c r="K152" s="3523"/>
      <c r="L152" s="3523"/>
      <c r="M152" s="3523"/>
      <c r="N152" s="3523"/>
      <c r="O152" s="3523"/>
      <c r="P152" s="3523"/>
      <c r="Q152" s="3527"/>
    </row>
    <row r="153" spans="1:42" ht="16.5">
      <c r="A153" s="3154" t="s">
        <v>3503</v>
      </c>
      <c r="B153" s="3528" t="s">
        <v>3504</v>
      </c>
      <c r="C153" s="3529"/>
      <c r="D153" s="3529"/>
      <c r="E153" s="3530"/>
      <c r="F153" s="3528" t="s">
        <v>3505</v>
      </c>
      <c r="G153" s="3529"/>
      <c r="H153" s="3529"/>
      <c r="I153" s="3530"/>
      <c r="J153" s="3528" t="s">
        <v>3506</v>
      </c>
      <c r="K153" s="3529"/>
      <c r="L153" s="3529"/>
      <c r="M153" s="3530"/>
      <c r="N153" s="3528" t="s">
        <v>3507</v>
      </c>
      <c r="O153" s="3529"/>
      <c r="P153" s="3529"/>
      <c r="Q153" s="3530"/>
    </row>
    <row r="154" spans="1:42">
      <c r="A154" s="3520" t="s">
        <v>3508</v>
      </c>
      <c r="B154" s="3518" t="s">
        <v>3503</v>
      </c>
      <c r="C154" s="3514" t="s">
        <v>3451</v>
      </c>
      <c r="D154" s="3515" t="s">
        <v>3509</v>
      </c>
      <c r="E154" s="3516" t="s">
        <v>3510</v>
      </c>
      <c r="F154" s="3518" t="s">
        <v>3503</v>
      </c>
      <c r="G154" s="3514" t="s">
        <v>3451</v>
      </c>
      <c r="H154" s="3515" t="s">
        <v>3509</v>
      </c>
      <c r="I154" s="3516" t="s">
        <v>3510</v>
      </c>
      <c r="J154" s="3518" t="s">
        <v>3503</v>
      </c>
      <c r="K154" s="3514" t="s">
        <v>3451</v>
      </c>
      <c r="L154" s="3515" t="s">
        <v>3509</v>
      </c>
      <c r="M154" s="3516" t="s">
        <v>3510</v>
      </c>
      <c r="N154" s="3518" t="s">
        <v>3503</v>
      </c>
      <c r="O154" s="3514" t="s">
        <v>3451</v>
      </c>
      <c r="P154" s="3515" t="s">
        <v>3509</v>
      </c>
      <c r="Q154" s="3516" t="s">
        <v>3510</v>
      </c>
    </row>
    <row r="155" spans="1:42">
      <c r="A155" s="3520"/>
      <c r="B155" s="3518"/>
      <c r="C155" s="3514"/>
      <c r="D155" s="3515"/>
      <c r="E155" s="3517"/>
      <c r="F155" s="3518"/>
      <c r="G155" s="3514"/>
      <c r="H155" s="3515"/>
      <c r="I155" s="3517"/>
      <c r="J155" s="3518"/>
      <c r="K155" s="3514"/>
      <c r="L155" s="3515"/>
      <c r="M155" s="3517"/>
      <c r="N155" s="3518"/>
      <c r="O155" s="3514"/>
      <c r="P155" s="3515"/>
      <c r="Q155" s="3517"/>
    </row>
    <row r="156" spans="1:42" ht="16.5">
      <c r="A156" s="3154">
        <v>6</v>
      </c>
      <c r="B156" s="3159" t="s">
        <v>3512</v>
      </c>
      <c r="C156" s="3160">
        <v>55.19</v>
      </c>
      <c r="D156" s="3156" t="s">
        <v>3614</v>
      </c>
      <c r="E156" s="3156" t="s">
        <v>3517</v>
      </c>
      <c r="F156" s="3159" t="s">
        <v>3515</v>
      </c>
      <c r="G156" s="3160">
        <v>51.96</v>
      </c>
      <c r="H156" s="3161" t="s">
        <v>3516</v>
      </c>
      <c r="I156" s="3156" t="s">
        <v>3517</v>
      </c>
      <c r="J156" s="3162" t="s">
        <v>3518</v>
      </c>
      <c r="K156" s="3160">
        <v>51.96</v>
      </c>
      <c r="L156" s="3156" t="s">
        <v>3516</v>
      </c>
      <c r="M156" s="3156" t="s">
        <v>3517</v>
      </c>
      <c r="N156" s="3159" t="s">
        <v>3519</v>
      </c>
      <c r="O156" s="3160">
        <v>55.19</v>
      </c>
      <c r="P156" s="3156" t="s">
        <v>3614</v>
      </c>
      <c r="Q156" s="3156" t="s">
        <v>3517</v>
      </c>
    </row>
    <row r="157" spans="1:42" ht="16.5">
      <c r="A157" s="3154">
        <v>5</v>
      </c>
      <c r="B157" s="3159" t="s">
        <v>3526</v>
      </c>
      <c r="C157" s="3160">
        <v>55.19</v>
      </c>
      <c r="D157" s="3156" t="s">
        <v>3614</v>
      </c>
      <c r="E157" s="3156" t="s">
        <v>3517</v>
      </c>
      <c r="F157" s="3159" t="s">
        <v>3527</v>
      </c>
      <c r="G157" s="3160">
        <v>51.96</v>
      </c>
      <c r="H157" s="3161" t="s">
        <v>3516</v>
      </c>
      <c r="I157" s="3156" t="s">
        <v>3517</v>
      </c>
      <c r="J157" s="3159" t="s">
        <v>3528</v>
      </c>
      <c r="K157" s="3160">
        <v>51.96</v>
      </c>
      <c r="L157" s="3156" t="s">
        <v>3516</v>
      </c>
      <c r="M157" s="3156" t="s">
        <v>3517</v>
      </c>
      <c r="N157" s="3159" t="s">
        <v>3529</v>
      </c>
      <c r="O157" s="3160">
        <v>55.19</v>
      </c>
      <c r="P157" s="3156" t="s">
        <v>3614</v>
      </c>
      <c r="Q157" s="3156" t="s">
        <v>3517</v>
      </c>
    </row>
    <row r="158" spans="1:42" ht="16.5">
      <c r="A158" s="3154">
        <v>4</v>
      </c>
      <c r="B158" s="3159" t="s">
        <v>3534</v>
      </c>
      <c r="C158" s="3160">
        <v>55.19</v>
      </c>
      <c r="D158" s="3156" t="s">
        <v>3614</v>
      </c>
      <c r="E158" s="3156" t="s">
        <v>3517</v>
      </c>
      <c r="F158" s="3159" t="s">
        <v>3535</v>
      </c>
      <c r="G158" s="3160">
        <v>51.96</v>
      </c>
      <c r="H158" s="3161" t="s">
        <v>3516</v>
      </c>
      <c r="I158" s="3156" t="s">
        <v>3517</v>
      </c>
      <c r="J158" s="3159" t="s">
        <v>3536</v>
      </c>
      <c r="K158" s="3160">
        <v>51.96</v>
      </c>
      <c r="L158" s="3156" t="s">
        <v>3516</v>
      </c>
      <c r="M158" s="3156" t="s">
        <v>3517</v>
      </c>
      <c r="N158" s="3159" t="s">
        <v>3537</v>
      </c>
      <c r="O158" s="3160">
        <v>55.19</v>
      </c>
      <c r="P158" s="3156" t="s">
        <v>3614</v>
      </c>
      <c r="Q158" s="3156" t="s">
        <v>3517</v>
      </c>
    </row>
    <row r="159" spans="1:42" ht="16.5">
      <c r="A159" s="3154">
        <v>3</v>
      </c>
      <c r="B159" s="3159" t="s">
        <v>3542</v>
      </c>
      <c r="C159" s="3160">
        <v>55.19</v>
      </c>
      <c r="D159" s="3156" t="s">
        <v>3614</v>
      </c>
      <c r="E159" s="3156" t="s">
        <v>3517</v>
      </c>
      <c r="F159" s="3159" t="s">
        <v>3543</v>
      </c>
      <c r="G159" s="3160">
        <v>51.96</v>
      </c>
      <c r="H159" s="3161" t="s">
        <v>3516</v>
      </c>
      <c r="I159" s="3156" t="s">
        <v>3517</v>
      </c>
      <c r="J159" s="3159" t="s">
        <v>3544</v>
      </c>
      <c r="K159" s="3160">
        <v>51.96</v>
      </c>
      <c r="L159" s="3156" t="s">
        <v>3516</v>
      </c>
      <c r="M159" s="3156" t="s">
        <v>3517</v>
      </c>
      <c r="N159" s="3159" t="s">
        <v>3545</v>
      </c>
      <c r="O159" s="3160">
        <v>55.19</v>
      </c>
      <c r="P159" s="3156" t="s">
        <v>3614</v>
      </c>
      <c r="Q159" s="3156" t="s">
        <v>3517</v>
      </c>
    </row>
    <row r="160" spans="1:42" ht="16.5">
      <c r="A160" s="3154">
        <v>2</v>
      </c>
      <c r="B160" s="3159" t="s">
        <v>3550</v>
      </c>
      <c r="C160" s="3160">
        <v>55.19</v>
      </c>
      <c r="D160" s="3156" t="s">
        <v>3614</v>
      </c>
      <c r="E160" s="3156" t="s">
        <v>3517</v>
      </c>
      <c r="F160" s="3159" t="s">
        <v>3551</v>
      </c>
      <c r="G160" s="3160">
        <v>51.96</v>
      </c>
      <c r="H160" s="3161" t="s">
        <v>3516</v>
      </c>
      <c r="I160" s="3156" t="s">
        <v>3517</v>
      </c>
      <c r="J160" s="3159" t="s">
        <v>3552</v>
      </c>
      <c r="K160" s="3160">
        <v>51.96</v>
      </c>
      <c r="L160" s="3156" t="s">
        <v>3516</v>
      </c>
      <c r="M160" s="3156" t="s">
        <v>3517</v>
      </c>
      <c r="N160" s="3159" t="s">
        <v>3553</v>
      </c>
      <c r="O160" s="3160">
        <v>55.19</v>
      </c>
      <c r="P160" s="3156" t="s">
        <v>3614</v>
      </c>
      <c r="Q160" s="3156" t="s">
        <v>3517</v>
      </c>
    </row>
    <row r="161" spans="1:66" ht="16.5">
      <c r="A161" s="3154">
        <v>1</v>
      </c>
      <c r="B161" s="3159" t="s">
        <v>3558</v>
      </c>
      <c r="C161" s="3160">
        <v>55.19</v>
      </c>
      <c r="D161" s="3156" t="s">
        <v>3614</v>
      </c>
      <c r="E161" s="3156" t="s">
        <v>3517</v>
      </c>
      <c r="F161" s="3159" t="s">
        <v>3559</v>
      </c>
      <c r="G161" s="3160">
        <v>51.96</v>
      </c>
      <c r="H161" s="3161" t="s">
        <v>3516</v>
      </c>
      <c r="I161" s="3156" t="s">
        <v>3517</v>
      </c>
      <c r="J161" s="3159" t="s">
        <v>3560</v>
      </c>
      <c r="K161" s="3160">
        <v>51.96</v>
      </c>
      <c r="L161" s="3156" t="s">
        <v>3561</v>
      </c>
      <c r="M161" s="3156" t="s">
        <v>3517</v>
      </c>
      <c r="N161" s="3159" t="s">
        <v>3562</v>
      </c>
      <c r="O161" s="3160">
        <v>55.19</v>
      </c>
      <c r="P161" s="3156" t="s">
        <v>3614</v>
      </c>
      <c r="Q161" s="3156" t="s">
        <v>3517</v>
      </c>
    </row>
    <row r="162" spans="1:66" ht="16.5">
      <c r="A162" s="3163"/>
      <c r="B162" s="3163" t="s">
        <v>3568</v>
      </c>
      <c r="C162" s="3164">
        <f>SUM(C156:C161)</f>
        <v>331.14</v>
      </c>
      <c r="D162" s="3165"/>
      <c r="E162" s="3165"/>
      <c r="F162" s="3163"/>
      <c r="G162" s="3164">
        <f>SUM(G156:G161)</f>
        <v>311.76</v>
      </c>
      <c r="H162" s="3164"/>
      <c r="I162" s="3164"/>
      <c r="J162" s="3164"/>
      <c r="K162" s="3164">
        <f>SUM(K156:K161)</f>
        <v>311.76</v>
      </c>
      <c r="L162" s="3165"/>
      <c r="M162" s="3165"/>
      <c r="N162" s="3164"/>
      <c r="O162" s="3164">
        <f>SUM(O156:O161)</f>
        <v>331.14</v>
      </c>
      <c r="P162" s="3164"/>
      <c r="Q162" s="3164"/>
      <c r="R162" s="3167">
        <f>O162+K162+G162+C162</f>
        <v>1285.8</v>
      </c>
    </row>
    <row r="163" spans="1:66" ht="31.5">
      <c r="A163" s="3525" t="s">
        <v>3748</v>
      </c>
      <c r="B163" s="3526"/>
      <c r="C163" s="3526"/>
      <c r="D163" s="3526"/>
      <c r="E163" s="3526"/>
      <c r="F163" s="3526"/>
      <c r="G163" s="3526"/>
      <c r="H163" s="3526"/>
      <c r="I163" s="3526"/>
      <c r="J163" s="3526"/>
      <c r="K163" s="3526"/>
      <c r="L163" s="3526"/>
      <c r="M163" s="3526"/>
      <c r="N163" s="3526"/>
      <c r="O163" s="3526"/>
      <c r="P163" s="3526"/>
      <c r="Q163" s="3526"/>
      <c r="R163" s="3526"/>
      <c r="S163" s="3526"/>
      <c r="T163" s="3526"/>
      <c r="U163" s="3526"/>
      <c r="V163" s="3526"/>
      <c r="W163" s="3526"/>
      <c r="X163" s="3526"/>
      <c r="Y163" s="3526"/>
      <c r="Z163" s="3526"/>
      <c r="AA163" s="3526"/>
      <c r="AB163" s="3526"/>
      <c r="AC163" s="3526"/>
      <c r="AD163" s="3526"/>
      <c r="AE163" s="3526"/>
      <c r="AF163" s="3526"/>
      <c r="AG163" s="3526"/>
      <c r="AH163" s="3526"/>
      <c r="AI163" s="3526"/>
      <c r="AJ163" s="3526"/>
      <c r="AK163" s="3526"/>
      <c r="AL163" s="3526"/>
      <c r="AM163" s="3526"/>
      <c r="AN163" s="3526"/>
      <c r="AO163" s="3526"/>
      <c r="AP163" s="3526"/>
      <c r="AQ163" s="3526"/>
      <c r="AR163" s="3526"/>
      <c r="AS163" s="3526"/>
      <c r="AT163" s="3526"/>
      <c r="AU163" s="3526"/>
      <c r="AV163" s="3526"/>
      <c r="AW163" s="3526"/>
      <c r="AX163" s="3526"/>
      <c r="AY163" s="3526"/>
      <c r="AZ163" s="3526"/>
      <c r="BA163" s="3526"/>
      <c r="BB163" s="3526"/>
      <c r="BC163" s="3526"/>
      <c r="BD163" s="3526"/>
      <c r="BE163" s="3526"/>
      <c r="BF163" s="3526"/>
      <c r="BG163" s="3526"/>
      <c r="BH163" s="3526"/>
      <c r="BI163" s="3526"/>
      <c r="BJ163" s="3526"/>
      <c r="BK163" s="3526"/>
      <c r="BL163" s="3526"/>
      <c r="BM163" s="3526"/>
    </row>
    <row r="164" spans="1:66" ht="17.25">
      <c r="A164" s="3153" t="s">
        <v>3500</v>
      </c>
      <c r="B164" s="3522" t="s">
        <v>3501</v>
      </c>
      <c r="C164" s="3523"/>
      <c r="D164" s="3523"/>
      <c r="E164" s="3523"/>
      <c r="F164" s="3523"/>
      <c r="G164" s="3523"/>
      <c r="H164" s="3523"/>
      <c r="I164" s="3523"/>
      <c r="J164" s="3523"/>
      <c r="K164" s="3523"/>
      <c r="L164" s="3523"/>
      <c r="M164" s="3523"/>
      <c r="N164" s="3523"/>
      <c r="O164" s="3523"/>
      <c r="P164" s="3523"/>
      <c r="Q164" s="3527"/>
      <c r="R164" s="3522" t="s">
        <v>3502</v>
      </c>
      <c r="S164" s="3523"/>
      <c r="T164" s="3523"/>
      <c r="U164" s="3523"/>
      <c r="V164" s="3523"/>
      <c r="W164" s="3523"/>
      <c r="X164" s="3523"/>
      <c r="Y164" s="3523"/>
      <c r="Z164" s="3523"/>
      <c r="AA164" s="3523"/>
      <c r="AB164" s="3523"/>
      <c r="AC164" s="3523"/>
      <c r="AD164" s="3523"/>
      <c r="AE164" s="3523"/>
      <c r="AF164" s="3523"/>
      <c r="AG164" s="3527"/>
      <c r="AH164" s="3522" t="s">
        <v>3655</v>
      </c>
      <c r="AI164" s="3523"/>
      <c r="AJ164" s="3523"/>
      <c r="AK164" s="3523"/>
      <c r="AL164" s="3523"/>
      <c r="AM164" s="3523"/>
      <c r="AN164" s="3523"/>
      <c r="AO164" s="3523"/>
      <c r="AP164" s="3523"/>
      <c r="AQ164" s="3523"/>
      <c r="AR164" s="3523"/>
      <c r="AS164" s="3523"/>
      <c r="AT164" s="3523"/>
      <c r="AU164" s="3523"/>
      <c r="AV164" s="3523"/>
      <c r="AW164" s="3527"/>
      <c r="AX164" s="3522" t="s">
        <v>3711</v>
      </c>
      <c r="AY164" s="3523"/>
      <c r="AZ164" s="3523"/>
      <c r="BA164" s="3523"/>
      <c r="BB164" s="3523"/>
      <c r="BC164" s="3523"/>
      <c r="BD164" s="3523"/>
      <c r="BE164" s="3523"/>
      <c r="BF164" s="3523"/>
      <c r="BG164" s="3523"/>
      <c r="BH164" s="3523"/>
      <c r="BI164" s="3523"/>
      <c r="BJ164" s="3523"/>
      <c r="BK164" s="3523"/>
      <c r="BL164" s="3523"/>
      <c r="BM164" s="3527"/>
    </row>
    <row r="165" spans="1:66" ht="16.5">
      <c r="A165" s="3154" t="s">
        <v>3503</v>
      </c>
      <c r="B165" s="3528" t="s">
        <v>3504</v>
      </c>
      <c r="C165" s="3529"/>
      <c r="D165" s="3529"/>
      <c r="E165" s="3530"/>
      <c r="F165" s="3528" t="s">
        <v>3505</v>
      </c>
      <c r="G165" s="3529"/>
      <c r="H165" s="3529"/>
      <c r="I165" s="3530"/>
      <c r="J165" s="3528" t="s">
        <v>3506</v>
      </c>
      <c r="K165" s="3529"/>
      <c r="L165" s="3529"/>
      <c r="M165" s="3530"/>
      <c r="N165" s="3528" t="s">
        <v>3507</v>
      </c>
      <c r="O165" s="3529"/>
      <c r="P165" s="3529"/>
      <c r="Q165" s="3530"/>
      <c r="R165" s="3528" t="s">
        <v>3504</v>
      </c>
      <c r="S165" s="3529"/>
      <c r="T165" s="3529"/>
      <c r="U165" s="3530"/>
      <c r="V165" s="3528" t="s">
        <v>3505</v>
      </c>
      <c r="W165" s="3529"/>
      <c r="X165" s="3529"/>
      <c r="Y165" s="3530"/>
      <c r="Z165" s="3528" t="s">
        <v>3506</v>
      </c>
      <c r="AA165" s="3529"/>
      <c r="AB165" s="3529"/>
      <c r="AC165" s="3530"/>
      <c r="AD165" s="3519" t="s">
        <v>3507</v>
      </c>
      <c r="AE165" s="3519"/>
      <c r="AF165" s="3519"/>
      <c r="AG165" s="3519"/>
      <c r="AH165" s="3528" t="s">
        <v>3504</v>
      </c>
      <c r="AI165" s="3529"/>
      <c r="AJ165" s="3529"/>
      <c r="AK165" s="3530"/>
      <c r="AL165" s="3528" t="s">
        <v>3505</v>
      </c>
      <c r="AM165" s="3529"/>
      <c r="AN165" s="3529"/>
      <c r="AO165" s="3530"/>
      <c r="AP165" s="3528" t="s">
        <v>3506</v>
      </c>
      <c r="AQ165" s="3529"/>
      <c r="AR165" s="3529"/>
      <c r="AS165" s="3530"/>
      <c r="AT165" s="3528" t="s">
        <v>3507</v>
      </c>
      <c r="AU165" s="3529"/>
      <c r="AV165" s="3529"/>
      <c r="AW165" s="3530"/>
      <c r="AX165" s="3528" t="s">
        <v>3504</v>
      </c>
      <c r="AY165" s="3529"/>
      <c r="AZ165" s="3529"/>
      <c r="BA165" s="3530"/>
      <c r="BB165" s="3528" t="s">
        <v>3505</v>
      </c>
      <c r="BC165" s="3529"/>
      <c r="BD165" s="3529"/>
      <c r="BE165" s="3530"/>
      <c r="BF165" s="3528" t="s">
        <v>3506</v>
      </c>
      <c r="BG165" s="3529"/>
      <c r="BH165" s="3529"/>
      <c r="BI165" s="3530"/>
      <c r="BJ165" s="3528" t="s">
        <v>3507</v>
      </c>
      <c r="BK165" s="3529"/>
      <c r="BL165" s="3529"/>
      <c r="BM165" s="3530"/>
    </row>
    <row r="166" spans="1:66">
      <c r="A166" s="3520" t="s">
        <v>3508</v>
      </c>
      <c r="B166" s="3518" t="s">
        <v>3503</v>
      </c>
      <c r="C166" s="3514" t="s">
        <v>3451</v>
      </c>
      <c r="D166" s="3515" t="s">
        <v>3509</v>
      </c>
      <c r="E166" s="3516" t="s">
        <v>3510</v>
      </c>
      <c r="F166" s="3518" t="s">
        <v>3503</v>
      </c>
      <c r="G166" s="3514" t="s">
        <v>3451</v>
      </c>
      <c r="H166" s="3515" t="s">
        <v>3509</v>
      </c>
      <c r="I166" s="3516" t="s">
        <v>3510</v>
      </c>
      <c r="J166" s="3518" t="s">
        <v>3503</v>
      </c>
      <c r="K166" s="3514" t="s">
        <v>3451</v>
      </c>
      <c r="L166" s="3515" t="s">
        <v>3509</v>
      </c>
      <c r="M166" s="3516" t="s">
        <v>3510</v>
      </c>
      <c r="N166" s="3518" t="s">
        <v>3503</v>
      </c>
      <c r="O166" s="3514" t="s">
        <v>3451</v>
      </c>
      <c r="P166" s="3515" t="s">
        <v>3509</v>
      </c>
      <c r="Q166" s="3516" t="s">
        <v>3510</v>
      </c>
      <c r="R166" s="3518" t="s">
        <v>3503</v>
      </c>
      <c r="S166" s="3514" t="s">
        <v>3451</v>
      </c>
      <c r="T166" s="3515" t="s">
        <v>3509</v>
      </c>
      <c r="U166" s="3516" t="s">
        <v>3510</v>
      </c>
      <c r="V166" s="3518" t="s">
        <v>3511</v>
      </c>
      <c r="W166" s="3514" t="s">
        <v>3451</v>
      </c>
      <c r="X166" s="3515" t="s">
        <v>3509</v>
      </c>
      <c r="Y166" s="3516" t="s">
        <v>3510</v>
      </c>
      <c r="Z166" s="3518" t="s">
        <v>3503</v>
      </c>
      <c r="AA166" s="3514" t="s">
        <v>3451</v>
      </c>
      <c r="AB166" s="3515" t="s">
        <v>3509</v>
      </c>
      <c r="AC166" s="3516" t="s">
        <v>3510</v>
      </c>
      <c r="AD166" s="3518" t="s">
        <v>3503</v>
      </c>
      <c r="AE166" s="3514" t="s">
        <v>3451</v>
      </c>
      <c r="AF166" s="3515" t="s">
        <v>3509</v>
      </c>
      <c r="AG166" s="3515" t="s">
        <v>3510</v>
      </c>
      <c r="AH166" s="3518" t="s">
        <v>3503</v>
      </c>
      <c r="AI166" s="3514" t="s">
        <v>3451</v>
      </c>
      <c r="AJ166" s="3515" t="s">
        <v>3509</v>
      </c>
      <c r="AK166" s="3516" t="s">
        <v>3510</v>
      </c>
      <c r="AL166" s="3518" t="s">
        <v>3503</v>
      </c>
      <c r="AM166" s="3514" t="s">
        <v>3451</v>
      </c>
      <c r="AN166" s="3515" t="s">
        <v>3509</v>
      </c>
      <c r="AO166" s="3516" t="s">
        <v>3510</v>
      </c>
      <c r="AP166" s="3518" t="s">
        <v>3503</v>
      </c>
      <c r="AQ166" s="3514" t="s">
        <v>3451</v>
      </c>
      <c r="AR166" s="3515" t="s">
        <v>3509</v>
      </c>
      <c r="AS166" s="3516" t="s">
        <v>3510</v>
      </c>
      <c r="AT166" s="3518" t="s">
        <v>3503</v>
      </c>
      <c r="AU166" s="3514" t="s">
        <v>3451</v>
      </c>
      <c r="AV166" s="3515" t="s">
        <v>3509</v>
      </c>
      <c r="AW166" s="3516" t="s">
        <v>3510</v>
      </c>
      <c r="AX166" s="3518" t="s">
        <v>3503</v>
      </c>
      <c r="AY166" s="3514" t="s">
        <v>3451</v>
      </c>
      <c r="AZ166" s="3515" t="s">
        <v>3509</v>
      </c>
      <c r="BA166" s="3516" t="s">
        <v>3510</v>
      </c>
      <c r="BB166" s="3518" t="s">
        <v>3503</v>
      </c>
      <c r="BC166" s="3514" t="s">
        <v>3451</v>
      </c>
      <c r="BD166" s="3515" t="s">
        <v>3509</v>
      </c>
      <c r="BE166" s="3516" t="s">
        <v>3510</v>
      </c>
      <c r="BF166" s="3518" t="s">
        <v>3503</v>
      </c>
      <c r="BG166" s="3514" t="s">
        <v>3451</v>
      </c>
      <c r="BH166" s="3515" t="s">
        <v>3509</v>
      </c>
      <c r="BI166" s="3516" t="s">
        <v>3510</v>
      </c>
      <c r="BJ166" s="3518" t="s">
        <v>3503</v>
      </c>
      <c r="BK166" s="3514" t="s">
        <v>3451</v>
      </c>
      <c r="BL166" s="3515" t="s">
        <v>3509</v>
      </c>
      <c r="BM166" s="3516" t="s">
        <v>3510</v>
      </c>
    </row>
    <row r="167" spans="1:66">
      <c r="A167" s="3520"/>
      <c r="B167" s="3518"/>
      <c r="C167" s="3514"/>
      <c r="D167" s="3515"/>
      <c r="E167" s="3517"/>
      <c r="F167" s="3518"/>
      <c r="G167" s="3514"/>
      <c r="H167" s="3515"/>
      <c r="I167" s="3517"/>
      <c r="J167" s="3518"/>
      <c r="K167" s="3514"/>
      <c r="L167" s="3515"/>
      <c r="M167" s="3517"/>
      <c r="N167" s="3518"/>
      <c r="O167" s="3514"/>
      <c r="P167" s="3515"/>
      <c r="Q167" s="3517"/>
      <c r="R167" s="3518"/>
      <c r="S167" s="3514"/>
      <c r="T167" s="3515"/>
      <c r="U167" s="3517"/>
      <c r="V167" s="3518"/>
      <c r="W167" s="3514"/>
      <c r="X167" s="3515"/>
      <c r="Y167" s="3517"/>
      <c r="Z167" s="3518"/>
      <c r="AA167" s="3514"/>
      <c r="AB167" s="3515"/>
      <c r="AC167" s="3517"/>
      <c r="AD167" s="3518"/>
      <c r="AE167" s="3514"/>
      <c r="AF167" s="3515"/>
      <c r="AG167" s="3515"/>
      <c r="AH167" s="3518"/>
      <c r="AI167" s="3514"/>
      <c r="AJ167" s="3515"/>
      <c r="AK167" s="3517"/>
      <c r="AL167" s="3518"/>
      <c r="AM167" s="3514"/>
      <c r="AN167" s="3515"/>
      <c r="AO167" s="3517"/>
      <c r="AP167" s="3518"/>
      <c r="AQ167" s="3514"/>
      <c r="AR167" s="3515"/>
      <c r="AS167" s="3517"/>
      <c r="AT167" s="3518"/>
      <c r="AU167" s="3514"/>
      <c r="AV167" s="3515"/>
      <c r="AW167" s="3517"/>
      <c r="AX167" s="3518"/>
      <c r="AY167" s="3514"/>
      <c r="AZ167" s="3515"/>
      <c r="BA167" s="3517"/>
      <c r="BB167" s="3518"/>
      <c r="BC167" s="3514"/>
      <c r="BD167" s="3515"/>
      <c r="BE167" s="3517"/>
      <c r="BF167" s="3518"/>
      <c r="BG167" s="3514"/>
      <c r="BH167" s="3515"/>
      <c r="BI167" s="3517"/>
      <c r="BJ167" s="3518"/>
      <c r="BK167" s="3514"/>
      <c r="BL167" s="3515"/>
      <c r="BM167" s="3517"/>
    </row>
    <row r="168" spans="1:66" ht="16.5">
      <c r="A168" s="3154">
        <v>8</v>
      </c>
      <c r="B168" s="3159" t="s">
        <v>3613</v>
      </c>
      <c r="C168" s="3160">
        <v>63.64</v>
      </c>
      <c r="D168" s="3156" t="s">
        <v>3749</v>
      </c>
      <c r="E168" s="3156" t="s">
        <v>3514</v>
      </c>
      <c r="F168" s="3155" t="s">
        <v>3615</v>
      </c>
      <c r="G168" s="3160">
        <v>60.42</v>
      </c>
      <c r="H168" s="3161" t="s">
        <v>3660</v>
      </c>
      <c r="I168" s="3156" t="s">
        <v>3514</v>
      </c>
      <c r="J168" s="3155" t="s">
        <v>3615</v>
      </c>
      <c r="K168" s="3160">
        <v>60.42</v>
      </c>
      <c r="L168" s="3161" t="s">
        <v>3660</v>
      </c>
      <c r="M168" s="3156" t="s">
        <v>3514</v>
      </c>
      <c r="N168" s="3155" t="s">
        <v>3694</v>
      </c>
      <c r="O168" s="3160">
        <v>63.64</v>
      </c>
      <c r="P168" s="3161" t="s">
        <v>3715</v>
      </c>
      <c r="Q168" s="3156" t="s">
        <v>3514</v>
      </c>
      <c r="R168" s="3159" t="s">
        <v>3619</v>
      </c>
      <c r="S168" s="3160">
        <v>63.64</v>
      </c>
      <c r="T168" s="3161" t="s">
        <v>3715</v>
      </c>
      <c r="U168" s="3156" t="s">
        <v>3514</v>
      </c>
      <c r="V168" s="3155" t="s">
        <v>3620</v>
      </c>
      <c r="W168" s="3160">
        <v>60.42</v>
      </c>
      <c r="X168" s="3161" t="s">
        <v>3660</v>
      </c>
      <c r="Y168" s="3156" t="s">
        <v>3514</v>
      </c>
      <c r="Z168" s="3155" t="s">
        <v>3620</v>
      </c>
      <c r="AA168" s="3160">
        <v>60.42</v>
      </c>
      <c r="AB168" s="3161" t="s">
        <v>3660</v>
      </c>
      <c r="AC168" s="3156" t="s">
        <v>3514</v>
      </c>
      <c r="AD168" s="3155" t="s">
        <v>3622</v>
      </c>
      <c r="AE168" s="3160">
        <v>63.64</v>
      </c>
      <c r="AF168" s="3161" t="s">
        <v>3715</v>
      </c>
      <c r="AG168" s="3156" t="s">
        <v>3514</v>
      </c>
      <c r="AH168" s="3159" t="s">
        <v>3658</v>
      </c>
      <c r="AI168" s="3160">
        <v>63.64</v>
      </c>
      <c r="AJ168" s="3161" t="s">
        <v>3715</v>
      </c>
      <c r="AK168" s="3156" t="s">
        <v>3514</v>
      </c>
      <c r="AL168" s="3155" t="s">
        <v>3659</v>
      </c>
      <c r="AM168" s="3160">
        <v>60.42</v>
      </c>
      <c r="AN168" s="3161" t="s">
        <v>3660</v>
      </c>
      <c r="AO168" s="3156" t="s">
        <v>3514</v>
      </c>
      <c r="AP168" s="3155" t="s">
        <v>3661</v>
      </c>
      <c r="AQ168" s="3160">
        <v>60.42</v>
      </c>
      <c r="AR168" s="3161" t="s">
        <v>3660</v>
      </c>
      <c r="AS168" s="3156" t="s">
        <v>3514</v>
      </c>
      <c r="AT168" s="3155" t="s">
        <v>3662</v>
      </c>
      <c r="AU168" s="3160">
        <v>63.84</v>
      </c>
      <c r="AV168" s="3161" t="s">
        <v>3656</v>
      </c>
      <c r="AW168" s="3156" t="s">
        <v>3514</v>
      </c>
      <c r="AX168" s="3159" t="s">
        <v>3714</v>
      </c>
      <c r="AY168" s="3160">
        <v>52.61</v>
      </c>
      <c r="AZ168" s="3156" t="s">
        <v>3614</v>
      </c>
      <c r="BA168" s="3156" t="s">
        <v>3517</v>
      </c>
      <c r="BB168" s="3155" t="s">
        <v>3716</v>
      </c>
      <c r="BC168" s="3160">
        <v>49.53</v>
      </c>
      <c r="BD168" s="3161" t="s">
        <v>3516</v>
      </c>
      <c r="BE168" s="3156" t="s">
        <v>3517</v>
      </c>
      <c r="BF168" s="3155" t="s">
        <v>3717</v>
      </c>
      <c r="BG168" s="3160">
        <v>49.53</v>
      </c>
      <c r="BH168" s="3156" t="s">
        <v>3516</v>
      </c>
      <c r="BI168" s="3156" t="s">
        <v>3517</v>
      </c>
      <c r="BJ168" s="3155" t="s">
        <v>3718</v>
      </c>
      <c r="BK168" s="3160">
        <v>52.61</v>
      </c>
      <c r="BL168" s="3156" t="s">
        <v>3614</v>
      </c>
      <c r="BM168" s="3156" t="s">
        <v>3517</v>
      </c>
    </row>
    <row r="169" spans="1:66" ht="16.5">
      <c r="A169" s="3154">
        <v>7</v>
      </c>
      <c r="B169" s="3159" t="s">
        <v>3624</v>
      </c>
      <c r="C169" s="3160">
        <v>63.64</v>
      </c>
      <c r="D169" s="3156" t="s">
        <v>3749</v>
      </c>
      <c r="E169" s="3156" t="s">
        <v>3514</v>
      </c>
      <c r="F169" s="3155" t="s">
        <v>3625</v>
      </c>
      <c r="G169" s="3160">
        <v>60.42</v>
      </c>
      <c r="H169" s="3161" t="s">
        <v>3660</v>
      </c>
      <c r="I169" s="3156" t="s">
        <v>3514</v>
      </c>
      <c r="J169" s="3155" t="s">
        <v>3625</v>
      </c>
      <c r="K169" s="3160">
        <v>60.42</v>
      </c>
      <c r="L169" s="3161" t="s">
        <v>3660</v>
      </c>
      <c r="M169" s="3156" t="s">
        <v>3514</v>
      </c>
      <c r="N169" s="3155" t="s">
        <v>3702</v>
      </c>
      <c r="O169" s="3160">
        <v>63.64</v>
      </c>
      <c r="P169" s="3161" t="s">
        <v>3715</v>
      </c>
      <c r="Q169" s="3156" t="s">
        <v>3514</v>
      </c>
      <c r="R169" s="3159" t="s">
        <v>3628</v>
      </c>
      <c r="S169" s="3160">
        <v>63.64</v>
      </c>
      <c r="T169" s="3161" t="s">
        <v>3715</v>
      </c>
      <c r="U169" s="3156" t="s">
        <v>3514</v>
      </c>
      <c r="V169" s="3155" t="s">
        <v>3629</v>
      </c>
      <c r="W169" s="3160">
        <v>60.42</v>
      </c>
      <c r="X169" s="3161" t="s">
        <v>3660</v>
      </c>
      <c r="Y169" s="3156" t="s">
        <v>3514</v>
      </c>
      <c r="Z169" s="3155" t="s">
        <v>3629</v>
      </c>
      <c r="AA169" s="3160">
        <v>60.42</v>
      </c>
      <c r="AB169" s="3161" t="s">
        <v>3660</v>
      </c>
      <c r="AC169" s="3156" t="s">
        <v>3514</v>
      </c>
      <c r="AD169" s="3155" t="s">
        <v>3631</v>
      </c>
      <c r="AE169" s="3160">
        <v>63.64</v>
      </c>
      <c r="AF169" s="3161" t="s">
        <v>3715</v>
      </c>
      <c r="AG169" s="3156" t="s">
        <v>3514</v>
      </c>
      <c r="AH169" s="3159" t="s">
        <v>3665</v>
      </c>
      <c r="AI169" s="3160">
        <v>63.64</v>
      </c>
      <c r="AJ169" s="3161" t="s">
        <v>3715</v>
      </c>
      <c r="AK169" s="3156" t="s">
        <v>3514</v>
      </c>
      <c r="AL169" s="3155" t="s">
        <v>3666</v>
      </c>
      <c r="AM169" s="3160">
        <v>60.42</v>
      </c>
      <c r="AN169" s="3161" t="s">
        <v>3660</v>
      </c>
      <c r="AO169" s="3156" t="s">
        <v>3514</v>
      </c>
      <c r="AP169" s="3155" t="s">
        <v>3667</v>
      </c>
      <c r="AQ169" s="3160">
        <v>60.42</v>
      </c>
      <c r="AR169" s="3161" t="s">
        <v>3660</v>
      </c>
      <c r="AS169" s="3156" t="s">
        <v>3514</v>
      </c>
      <c r="AT169" s="3155" t="s">
        <v>3668</v>
      </c>
      <c r="AU169" s="3160">
        <v>63.84</v>
      </c>
      <c r="AV169" s="3161" t="s">
        <v>3656</v>
      </c>
      <c r="AW169" s="3156" t="s">
        <v>3514</v>
      </c>
      <c r="AX169" s="3159" t="s">
        <v>3719</v>
      </c>
      <c r="AY169" s="3160">
        <v>52.61</v>
      </c>
      <c r="AZ169" s="3156" t="s">
        <v>3614</v>
      </c>
      <c r="BA169" s="3156" t="s">
        <v>3517</v>
      </c>
      <c r="BB169" s="3155" t="s">
        <v>3720</v>
      </c>
      <c r="BC169" s="3160">
        <v>49.53</v>
      </c>
      <c r="BD169" s="3161" t="s">
        <v>3516</v>
      </c>
      <c r="BE169" s="3156" t="s">
        <v>3517</v>
      </c>
      <c r="BF169" s="3155" t="s">
        <v>3721</v>
      </c>
      <c r="BG169" s="3160">
        <v>49.53</v>
      </c>
      <c r="BH169" s="3156" t="s">
        <v>3516</v>
      </c>
      <c r="BI169" s="3156" t="s">
        <v>3517</v>
      </c>
      <c r="BJ169" s="3155" t="s">
        <v>3722</v>
      </c>
      <c r="BK169" s="3160">
        <v>52.61</v>
      </c>
      <c r="BL169" s="3156" t="s">
        <v>3614</v>
      </c>
      <c r="BM169" s="3156" t="s">
        <v>3517</v>
      </c>
    </row>
    <row r="170" spans="1:66" ht="16.5">
      <c r="A170" s="3154">
        <v>4</v>
      </c>
      <c r="B170" s="3159" t="s">
        <v>3512</v>
      </c>
      <c r="C170" s="3160">
        <v>63.64</v>
      </c>
      <c r="D170" s="3156" t="s">
        <v>3749</v>
      </c>
      <c r="E170" s="3156" t="s">
        <v>3514</v>
      </c>
      <c r="F170" s="3159" t="s">
        <v>3515</v>
      </c>
      <c r="G170" s="3160">
        <v>60.42</v>
      </c>
      <c r="H170" s="3161" t="s">
        <v>3660</v>
      </c>
      <c r="I170" s="3156" t="s">
        <v>3514</v>
      </c>
      <c r="J170" s="3159" t="s">
        <v>3515</v>
      </c>
      <c r="K170" s="3160">
        <v>60.42</v>
      </c>
      <c r="L170" s="3161" t="s">
        <v>3660</v>
      </c>
      <c r="M170" s="3156" t="s">
        <v>3514</v>
      </c>
      <c r="N170" s="3159" t="s">
        <v>3519</v>
      </c>
      <c r="O170" s="3160">
        <v>63.64</v>
      </c>
      <c r="P170" s="3161" t="s">
        <v>3715</v>
      </c>
      <c r="Q170" s="3156" t="s">
        <v>3514</v>
      </c>
      <c r="R170" s="3159" t="s">
        <v>3634</v>
      </c>
      <c r="S170" s="3160">
        <v>63.64</v>
      </c>
      <c r="T170" s="3161" t="s">
        <v>3715</v>
      </c>
      <c r="U170" s="3156" t="s">
        <v>3514</v>
      </c>
      <c r="V170" s="3159" t="s">
        <v>3635</v>
      </c>
      <c r="W170" s="3160">
        <v>60.42</v>
      </c>
      <c r="X170" s="3161" t="s">
        <v>3660</v>
      </c>
      <c r="Y170" s="3156" t="s">
        <v>3514</v>
      </c>
      <c r="Z170" s="3159" t="s">
        <v>3635</v>
      </c>
      <c r="AA170" s="3160">
        <v>60.42</v>
      </c>
      <c r="AB170" s="3161" t="s">
        <v>3660</v>
      </c>
      <c r="AC170" s="3156" t="s">
        <v>3514</v>
      </c>
      <c r="AD170" s="3159" t="s">
        <v>3637</v>
      </c>
      <c r="AE170" s="3160">
        <v>63.64</v>
      </c>
      <c r="AF170" s="3161" t="s">
        <v>3715</v>
      </c>
      <c r="AG170" s="3156" t="s">
        <v>3514</v>
      </c>
      <c r="AH170" s="3159" t="s">
        <v>3669</v>
      </c>
      <c r="AI170" s="3160">
        <v>63.64</v>
      </c>
      <c r="AJ170" s="3161" t="s">
        <v>3715</v>
      </c>
      <c r="AK170" s="3156" t="s">
        <v>3514</v>
      </c>
      <c r="AL170" s="3159" t="s">
        <v>3670</v>
      </c>
      <c r="AM170" s="3160">
        <v>60.42</v>
      </c>
      <c r="AN170" s="3161" t="s">
        <v>3660</v>
      </c>
      <c r="AO170" s="3156" t="s">
        <v>3514</v>
      </c>
      <c r="AP170" s="3162" t="s">
        <v>3671</v>
      </c>
      <c r="AQ170" s="3160">
        <v>60.42</v>
      </c>
      <c r="AR170" s="3161" t="s">
        <v>3660</v>
      </c>
      <c r="AS170" s="3156" t="s">
        <v>3514</v>
      </c>
      <c r="AT170" s="3159" t="s">
        <v>3672</v>
      </c>
      <c r="AU170" s="3160">
        <v>63.84</v>
      </c>
      <c r="AV170" s="3161" t="s">
        <v>3656</v>
      </c>
      <c r="AW170" s="3156" t="s">
        <v>3514</v>
      </c>
      <c r="AX170" s="3159" t="s">
        <v>3723</v>
      </c>
      <c r="AY170" s="3160">
        <v>52.61</v>
      </c>
      <c r="AZ170" s="3156" t="s">
        <v>3614</v>
      </c>
      <c r="BA170" s="3156" t="s">
        <v>3517</v>
      </c>
      <c r="BB170" s="3159" t="s">
        <v>3724</v>
      </c>
      <c r="BC170" s="3160">
        <v>49.53</v>
      </c>
      <c r="BD170" s="3161" t="s">
        <v>3516</v>
      </c>
      <c r="BE170" s="3156" t="s">
        <v>3517</v>
      </c>
      <c r="BF170" s="3162" t="s">
        <v>3725</v>
      </c>
      <c r="BG170" s="3160">
        <v>49.53</v>
      </c>
      <c r="BH170" s="3156" t="s">
        <v>3516</v>
      </c>
      <c r="BI170" s="3156" t="s">
        <v>3517</v>
      </c>
      <c r="BJ170" s="3159" t="s">
        <v>3726</v>
      </c>
      <c r="BK170" s="3160">
        <v>52.61</v>
      </c>
      <c r="BL170" s="3156" t="s">
        <v>3614</v>
      </c>
      <c r="BM170" s="3156" t="s">
        <v>3517</v>
      </c>
    </row>
    <row r="171" spans="1:66" ht="16.5">
      <c r="A171" s="3154">
        <v>3</v>
      </c>
      <c r="B171" s="3159" t="s">
        <v>3526</v>
      </c>
      <c r="C171" s="3160">
        <v>63.64</v>
      </c>
      <c r="D171" s="3156" t="s">
        <v>3749</v>
      </c>
      <c r="E171" s="3156" t="s">
        <v>3514</v>
      </c>
      <c r="F171" s="3159" t="s">
        <v>3527</v>
      </c>
      <c r="G171" s="3160">
        <v>60.42</v>
      </c>
      <c r="H171" s="3161" t="s">
        <v>3660</v>
      </c>
      <c r="I171" s="3156" t="s">
        <v>3514</v>
      </c>
      <c r="J171" s="3159" t="s">
        <v>3527</v>
      </c>
      <c r="K171" s="3160">
        <v>60.42</v>
      </c>
      <c r="L171" s="3161" t="s">
        <v>3660</v>
      </c>
      <c r="M171" s="3156" t="s">
        <v>3514</v>
      </c>
      <c r="N171" s="3159" t="s">
        <v>3529</v>
      </c>
      <c r="O171" s="3160">
        <v>63.64</v>
      </c>
      <c r="P171" s="3161" t="s">
        <v>3715</v>
      </c>
      <c r="Q171" s="3156" t="s">
        <v>3514</v>
      </c>
      <c r="R171" s="3159" t="s">
        <v>3530</v>
      </c>
      <c r="S171" s="3160">
        <v>63.64</v>
      </c>
      <c r="T171" s="3161" t="s">
        <v>3715</v>
      </c>
      <c r="U171" s="3156" t="s">
        <v>3514</v>
      </c>
      <c r="V171" s="3159" t="s">
        <v>3531</v>
      </c>
      <c r="W171" s="3160">
        <v>60.42</v>
      </c>
      <c r="X171" s="3161" t="s">
        <v>3660</v>
      </c>
      <c r="Y171" s="3156" t="s">
        <v>3514</v>
      </c>
      <c r="Z171" s="3159" t="s">
        <v>3531</v>
      </c>
      <c r="AA171" s="3160">
        <v>60.42</v>
      </c>
      <c r="AB171" s="3161" t="s">
        <v>3660</v>
      </c>
      <c r="AC171" s="3156" t="s">
        <v>3514</v>
      </c>
      <c r="AD171" s="3159" t="s">
        <v>3533</v>
      </c>
      <c r="AE171" s="3160">
        <v>63.64</v>
      </c>
      <c r="AF171" s="3161" t="s">
        <v>3715</v>
      </c>
      <c r="AG171" s="3156" t="s">
        <v>3514</v>
      </c>
      <c r="AH171" s="3159" t="s">
        <v>3673</v>
      </c>
      <c r="AI171" s="3160">
        <v>63.64</v>
      </c>
      <c r="AJ171" s="3161" t="s">
        <v>3715</v>
      </c>
      <c r="AK171" s="3156" t="s">
        <v>3514</v>
      </c>
      <c r="AL171" s="3159" t="s">
        <v>3674</v>
      </c>
      <c r="AM171" s="3160">
        <v>60.42</v>
      </c>
      <c r="AN171" s="3161" t="s">
        <v>3660</v>
      </c>
      <c r="AO171" s="3156" t="s">
        <v>3514</v>
      </c>
      <c r="AP171" s="3159" t="s">
        <v>3675</v>
      </c>
      <c r="AQ171" s="3160">
        <v>60.42</v>
      </c>
      <c r="AR171" s="3161" t="s">
        <v>3660</v>
      </c>
      <c r="AS171" s="3156" t="s">
        <v>3514</v>
      </c>
      <c r="AT171" s="3159" t="s">
        <v>3676</v>
      </c>
      <c r="AU171" s="3160">
        <v>63.84</v>
      </c>
      <c r="AV171" s="3161" t="s">
        <v>3656</v>
      </c>
      <c r="AW171" s="3156" t="s">
        <v>3514</v>
      </c>
      <c r="AX171" s="3159" t="s">
        <v>3727</v>
      </c>
      <c r="AY171" s="3160">
        <v>52.61</v>
      </c>
      <c r="AZ171" s="3156" t="s">
        <v>3614</v>
      </c>
      <c r="BA171" s="3156" t="s">
        <v>3517</v>
      </c>
      <c r="BB171" s="3159" t="s">
        <v>3728</v>
      </c>
      <c r="BC171" s="3160">
        <v>49.53</v>
      </c>
      <c r="BD171" s="3161" t="s">
        <v>3516</v>
      </c>
      <c r="BE171" s="3156" t="s">
        <v>3517</v>
      </c>
      <c r="BF171" s="3159" t="s">
        <v>3729</v>
      </c>
      <c r="BG171" s="3160">
        <v>49.53</v>
      </c>
      <c r="BH171" s="3156" t="s">
        <v>3516</v>
      </c>
      <c r="BI171" s="3156" t="s">
        <v>3517</v>
      </c>
      <c r="BJ171" s="3159" t="s">
        <v>3730</v>
      </c>
      <c r="BK171" s="3160">
        <v>52.61</v>
      </c>
      <c r="BL171" s="3156" t="s">
        <v>3614</v>
      </c>
      <c r="BM171" s="3156" t="s">
        <v>3517</v>
      </c>
    </row>
    <row r="172" spans="1:66" ht="16.5">
      <c r="A172" s="3154">
        <v>2</v>
      </c>
      <c r="B172" s="3159" t="s">
        <v>3534</v>
      </c>
      <c r="C172" s="3160">
        <v>63.64</v>
      </c>
      <c r="D172" s="3156" t="s">
        <v>3749</v>
      </c>
      <c r="E172" s="3156" t="s">
        <v>3514</v>
      </c>
      <c r="F172" s="3159" t="s">
        <v>3535</v>
      </c>
      <c r="G172" s="3160">
        <v>60.42</v>
      </c>
      <c r="H172" s="3161" t="s">
        <v>3660</v>
      </c>
      <c r="I172" s="3156" t="s">
        <v>3514</v>
      </c>
      <c r="J172" s="3159" t="s">
        <v>3535</v>
      </c>
      <c r="K172" s="3160">
        <v>60.42</v>
      </c>
      <c r="L172" s="3161" t="s">
        <v>3660</v>
      </c>
      <c r="M172" s="3156" t="s">
        <v>3514</v>
      </c>
      <c r="N172" s="3159" t="s">
        <v>3537</v>
      </c>
      <c r="O172" s="3160">
        <v>63.64</v>
      </c>
      <c r="P172" s="3161" t="s">
        <v>3715</v>
      </c>
      <c r="Q172" s="3156" t="s">
        <v>3514</v>
      </c>
      <c r="R172" s="3159" t="s">
        <v>3538</v>
      </c>
      <c r="S172" s="3160">
        <v>63.64</v>
      </c>
      <c r="T172" s="3161" t="s">
        <v>3715</v>
      </c>
      <c r="U172" s="3156" t="s">
        <v>3514</v>
      </c>
      <c r="V172" s="3159" t="s">
        <v>3539</v>
      </c>
      <c r="W172" s="3160">
        <v>60.42</v>
      </c>
      <c r="X172" s="3161" t="s">
        <v>3660</v>
      </c>
      <c r="Y172" s="3156" t="s">
        <v>3514</v>
      </c>
      <c r="Z172" s="3159" t="s">
        <v>3539</v>
      </c>
      <c r="AA172" s="3160">
        <v>60.42</v>
      </c>
      <c r="AB172" s="3161" t="s">
        <v>3660</v>
      </c>
      <c r="AC172" s="3156" t="s">
        <v>3514</v>
      </c>
      <c r="AD172" s="3159" t="s">
        <v>3541</v>
      </c>
      <c r="AE172" s="3160">
        <v>63.64</v>
      </c>
      <c r="AF172" s="3161" t="s">
        <v>3715</v>
      </c>
      <c r="AG172" s="3156" t="s">
        <v>3514</v>
      </c>
      <c r="AH172" s="3159" t="s">
        <v>3677</v>
      </c>
      <c r="AI172" s="3160">
        <v>63.64</v>
      </c>
      <c r="AJ172" s="3161" t="s">
        <v>3715</v>
      </c>
      <c r="AK172" s="3156" t="s">
        <v>3514</v>
      </c>
      <c r="AL172" s="3159" t="s">
        <v>3678</v>
      </c>
      <c r="AM172" s="3160">
        <v>60.42</v>
      </c>
      <c r="AN172" s="3161" t="s">
        <v>3660</v>
      </c>
      <c r="AO172" s="3156" t="s">
        <v>3514</v>
      </c>
      <c r="AP172" s="3159" t="s">
        <v>3679</v>
      </c>
      <c r="AQ172" s="3160">
        <v>60.42</v>
      </c>
      <c r="AR172" s="3161" t="s">
        <v>3660</v>
      </c>
      <c r="AS172" s="3156" t="s">
        <v>3514</v>
      </c>
      <c r="AT172" s="3159" t="s">
        <v>3680</v>
      </c>
      <c r="AU172" s="3160">
        <v>63.84</v>
      </c>
      <c r="AV172" s="3161" t="s">
        <v>3656</v>
      </c>
      <c r="AW172" s="3156" t="s">
        <v>3514</v>
      </c>
      <c r="AX172" s="3159" t="s">
        <v>3731</v>
      </c>
      <c r="AY172" s="3160">
        <v>52.61</v>
      </c>
      <c r="AZ172" s="3156" t="s">
        <v>3614</v>
      </c>
      <c r="BA172" s="3156" t="s">
        <v>3517</v>
      </c>
      <c r="BB172" s="3159" t="s">
        <v>3732</v>
      </c>
      <c r="BC172" s="3160">
        <v>49.53</v>
      </c>
      <c r="BD172" s="3161" t="s">
        <v>3516</v>
      </c>
      <c r="BE172" s="3156" t="s">
        <v>3517</v>
      </c>
      <c r="BF172" s="3159" t="s">
        <v>3733</v>
      </c>
      <c r="BG172" s="3160">
        <v>49.53</v>
      </c>
      <c r="BH172" s="3156" t="s">
        <v>3516</v>
      </c>
      <c r="BI172" s="3156" t="s">
        <v>3517</v>
      </c>
      <c r="BJ172" s="3159" t="s">
        <v>3734</v>
      </c>
      <c r="BK172" s="3160">
        <v>52.61</v>
      </c>
      <c r="BL172" s="3156" t="s">
        <v>3614</v>
      </c>
      <c r="BM172" s="3156" t="s">
        <v>3517</v>
      </c>
    </row>
    <row r="173" spans="1:66" ht="16.5">
      <c r="A173" s="3154">
        <v>1</v>
      </c>
      <c r="B173" s="3159" t="s">
        <v>3542</v>
      </c>
      <c r="C173" s="3160">
        <v>63.64</v>
      </c>
      <c r="D173" s="3156" t="s">
        <v>3749</v>
      </c>
      <c r="E173" s="3156" t="s">
        <v>3514</v>
      </c>
      <c r="F173" s="3159" t="s">
        <v>3543</v>
      </c>
      <c r="G173" s="3160">
        <v>60.42</v>
      </c>
      <c r="H173" s="3161" t="s">
        <v>3660</v>
      </c>
      <c r="I173" s="3156" t="s">
        <v>3514</v>
      </c>
      <c r="J173" s="3159" t="s">
        <v>3543</v>
      </c>
      <c r="K173" s="3160">
        <v>60.42</v>
      </c>
      <c r="L173" s="3161" t="s">
        <v>3660</v>
      </c>
      <c r="M173" s="3156" t="s">
        <v>3514</v>
      </c>
      <c r="N173" s="3159" t="s">
        <v>3545</v>
      </c>
      <c r="O173" s="3160">
        <v>63.64</v>
      </c>
      <c r="P173" s="3161" t="s">
        <v>3715</v>
      </c>
      <c r="Q173" s="3156" t="s">
        <v>3514</v>
      </c>
      <c r="R173" s="3159" t="s">
        <v>3546</v>
      </c>
      <c r="S173" s="3160">
        <v>63.64</v>
      </c>
      <c r="T173" s="3161" t="s">
        <v>3715</v>
      </c>
      <c r="U173" s="3156" t="s">
        <v>3514</v>
      </c>
      <c r="V173" s="3159" t="s">
        <v>3547</v>
      </c>
      <c r="W173" s="3160">
        <v>60.42</v>
      </c>
      <c r="X173" s="3161" t="s">
        <v>3660</v>
      </c>
      <c r="Y173" s="3156" t="s">
        <v>3514</v>
      </c>
      <c r="Z173" s="3159" t="s">
        <v>3547</v>
      </c>
      <c r="AA173" s="3160">
        <v>60.42</v>
      </c>
      <c r="AB173" s="3161" t="s">
        <v>3660</v>
      </c>
      <c r="AC173" s="3156" t="s">
        <v>3514</v>
      </c>
      <c r="AD173" s="3159" t="s">
        <v>3549</v>
      </c>
      <c r="AE173" s="3160">
        <v>63.64</v>
      </c>
      <c r="AF173" s="3161" t="s">
        <v>3715</v>
      </c>
      <c r="AG173" s="3156" t="s">
        <v>3514</v>
      </c>
      <c r="AH173" s="3159" t="s">
        <v>3681</v>
      </c>
      <c r="AI173" s="3160">
        <v>63.64</v>
      </c>
      <c r="AJ173" s="3161" t="s">
        <v>3715</v>
      </c>
      <c r="AK173" s="3156" t="s">
        <v>3514</v>
      </c>
      <c r="AL173" s="3159" t="s">
        <v>3682</v>
      </c>
      <c r="AM173" s="3160">
        <v>60.42</v>
      </c>
      <c r="AN173" s="3161" t="s">
        <v>3660</v>
      </c>
      <c r="AO173" s="3156" t="s">
        <v>3514</v>
      </c>
      <c r="AP173" s="3159" t="s">
        <v>3683</v>
      </c>
      <c r="AQ173" s="3160">
        <v>60.42</v>
      </c>
      <c r="AR173" s="3161" t="s">
        <v>3660</v>
      </c>
      <c r="AS173" s="3156" t="s">
        <v>3514</v>
      </c>
      <c r="AT173" s="3159" t="s">
        <v>3684</v>
      </c>
      <c r="AU173" s="3160">
        <v>63.84</v>
      </c>
      <c r="AV173" s="3161" t="s">
        <v>3656</v>
      </c>
      <c r="AW173" s="3156" t="s">
        <v>3514</v>
      </c>
      <c r="AX173" s="3159" t="s">
        <v>3735</v>
      </c>
      <c r="AY173" s="3160">
        <v>52.61</v>
      </c>
      <c r="AZ173" s="3156" t="s">
        <v>3614</v>
      </c>
      <c r="BA173" s="3156" t="s">
        <v>3517</v>
      </c>
      <c r="BB173" s="3159" t="s">
        <v>3736</v>
      </c>
      <c r="BC173" s="3160">
        <v>49.53</v>
      </c>
      <c r="BD173" s="3161" t="s">
        <v>3516</v>
      </c>
      <c r="BE173" s="3156" t="s">
        <v>3517</v>
      </c>
      <c r="BF173" s="3159" t="s">
        <v>3737</v>
      </c>
      <c r="BG173" s="3160">
        <v>49.53</v>
      </c>
      <c r="BH173" s="3156" t="s">
        <v>3516</v>
      </c>
      <c r="BI173" s="3156" t="s">
        <v>3517</v>
      </c>
      <c r="BJ173" s="3159" t="s">
        <v>3738</v>
      </c>
      <c r="BK173" s="3160">
        <v>52.61</v>
      </c>
      <c r="BL173" s="3156" t="s">
        <v>3614</v>
      </c>
      <c r="BM173" s="3156" t="s">
        <v>3517</v>
      </c>
    </row>
    <row r="174" spans="1:66" ht="16.5">
      <c r="A174" s="3154">
        <v>2</v>
      </c>
      <c r="B174" s="3159" t="s">
        <v>3550</v>
      </c>
      <c r="C174" s="3160">
        <v>63.64</v>
      </c>
      <c r="D174" s="3156" t="s">
        <v>3749</v>
      </c>
      <c r="E174" s="3156" t="s">
        <v>3514</v>
      </c>
      <c r="F174" s="3159" t="s">
        <v>3551</v>
      </c>
      <c r="G174" s="3160">
        <v>60.42</v>
      </c>
      <c r="H174" s="3161" t="s">
        <v>3660</v>
      </c>
      <c r="I174" s="3156" t="s">
        <v>3514</v>
      </c>
      <c r="J174" s="3159" t="s">
        <v>3551</v>
      </c>
      <c r="K174" s="3160">
        <v>60.42</v>
      </c>
      <c r="L174" s="3161" t="s">
        <v>3660</v>
      </c>
      <c r="M174" s="3156" t="s">
        <v>3514</v>
      </c>
      <c r="N174" s="3159" t="s">
        <v>3553</v>
      </c>
      <c r="O174" s="3160">
        <v>63.64</v>
      </c>
      <c r="P174" s="3161" t="s">
        <v>3715</v>
      </c>
      <c r="Q174" s="3156" t="s">
        <v>3514</v>
      </c>
      <c r="R174" s="3159" t="s">
        <v>3554</v>
      </c>
      <c r="S174" s="3160">
        <v>63.64</v>
      </c>
      <c r="T174" s="3161" t="s">
        <v>3715</v>
      </c>
      <c r="U174" s="3156" t="s">
        <v>3514</v>
      </c>
      <c r="V174" s="3159" t="s">
        <v>3555</v>
      </c>
      <c r="W174" s="3160">
        <v>60.42</v>
      </c>
      <c r="X174" s="3161" t="s">
        <v>3660</v>
      </c>
      <c r="Y174" s="3156" t="s">
        <v>3514</v>
      </c>
      <c r="Z174" s="3159" t="s">
        <v>3555</v>
      </c>
      <c r="AA174" s="3160">
        <v>60.42</v>
      </c>
      <c r="AB174" s="3161" t="s">
        <v>3660</v>
      </c>
      <c r="AC174" s="3156" t="s">
        <v>3514</v>
      </c>
      <c r="AD174" s="3159" t="s">
        <v>3557</v>
      </c>
      <c r="AE174" s="3160">
        <v>63.64</v>
      </c>
      <c r="AF174" s="3161" t="s">
        <v>3715</v>
      </c>
      <c r="AG174" s="3156" t="s">
        <v>3514</v>
      </c>
      <c r="AH174" s="3159" t="s">
        <v>3685</v>
      </c>
      <c r="AI174" s="3160">
        <v>63.64</v>
      </c>
      <c r="AJ174" s="3161" t="s">
        <v>3715</v>
      </c>
      <c r="AK174" s="3156" t="s">
        <v>3514</v>
      </c>
      <c r="AL174" s="3159" t="s">
        <v>3686</v>
      </c>
      <c r="AM174" s="3160">
        <v>60.42</v>
      </c>
      <c r="AN174" s="3161" t="s">
        <v>3660</v>
      </c>
      <c r="AO174" s="3156" t="s">
        <v>3514</v>
      </c>
      <c r="AP174" s="3159" t="s">
        <v>3687</v>
      </c>
      <c r="AQ174" s="3160">
        <v>60.42</v>
      </c>
      <c r="AR174" s="3161" t="s">
        <v>3660</v>
      </c>
      <c r="AS174" s="3156" t="s">
        <v>3514</v>
      </c>
      <c r="AT174" s="3159" t="s">
        <v>3688</v>
      </c>
      <c r="AU174" s="3160">
        <v>63.84</v>
      </c>
      <c r="AV174" s="3161" t="s">
        <v>3656</v>
      </c>
      <c r="AW174" s="3156" t="s">
        <v>3514</v>
      </c>
      <c r="AX174" s="3159" t="s">
        <v>3739</v>
      </c>
      <c r="AY174" s="3160">
        <v>52.61</v>
      </c>
      <c r="AZ174" s="3156" t="s">
        <v>3614</v>
      </c>
      <c r="BA174" s="3156" t="s">
        <v>3517</v>
      </c>
      <c r="BB174" s="3159" t="s">
        <v>3740</v>
      </c>
      <c r="BC174" s="3160">
        <v>49.53</v>
      </c>
      <c r="BD174" s="3161" t="s">
        <v>3516</v>
      </c>
      <c r="BE174" s="3156" t="s">
        <v>3517</v>
      </c>
      <c r="BF174" s="3159" t="s">
        <v>3741</v>
      </c>
      <c r="BG174" s="3160">
        <v>49.53</v>
      </c>
      <c r="BH174" s="3156" t="s">
        <v>3516</v>
      </c>
      <c r="BI174" s="3156" t="s">
        <v>3517</v>
      </c>
      <c r="BJ174" s="3159" t="s">
        <v>3742</v>
      </c>
      <c r="BK174" s="3160">
        <v>52.61</v>
      </c>
      <c r="BL174" s="3156" t="s">
        <v>3614</v>
      </c>
      <c r="BM174" s="3156" t="s">
        <v>3517</v>
      </c>
    </row>
    <row r="175" spans="1:66" ht="16.5">
      <c r="A175" s="3154">
        <v>1</v>
      </c>
      <c r="B175" s="3159" t="s">
        <v>3558</v>
      </c>
      <c r="C175" s="3160">
        <v>63.64</v>
      </c>
      <c r="D175" s="3156" t="s">
        <v>3749</v>
      </c>
      <c r="E175" s="3156" t="s">
        <v>3514</v>
      </c>
      <c r="F175" s="3159" t="s">
        <v>3559</v>
      </c>
      <c r="G175" s="3160">
        <v>60.42</v>
      </c>
      <c r="H175" s="3161" t="s">
        <v>3660</v>
      </c>
      <c r="I175" s="3156" t="s">
        <v>3514</v>
      </c>
      <c r="J175" s="3159" t="s">
        <v>3559</v>
      </c>
      <c r="K175" s="3160">
        <v>60.42</v>
      </c>
      <c r="L175" s="3161" t="s">
        <v>3660</v>
      </c>
      <c r="M175" s="3156" t="s">
        <v>3514</v>
      </c>
      <c r="N175" s="3159" t="s">
        <v>3562</v>
      </c>
      <c r="O175" s="3160">
        <v>63.64</v>
      </c>
      <c r="P175" s="3161" t="s">
        <v>3715</v>
      </c>
      <c r="Q175" s="3156" t="s">
        <v>3514</v>
      </c>
      <c r="R175" s="3159" t="s">
        <v>3563</v>
      </c>
      <c r="S175" s="3160">
        <v>63.64</v>
      </c>
      <c r="T175" s="3161" t="s">
        <v>3715</v>
      </c>
      <c r="U175" s="3156" t="s">
        <v>3514</v>
      </c>
      <c r="V175" s="3159" t="s">
        <v>3564</v>
      </c>
      <c r="W175" s="3160">
        <v>60.42</v>
      </c>
      <c r="X175" s="3161" t="s">
        <v>3660</v>
      </c>
      <c r="Y175" s="3156" t="s">
        <v>3514</v>
      </c>
      <c r="Z175" s="3159" t="s">
        <v>3564</v>
      </c>
      <c r="AA175" s="3160">
        <v>60.42</v>
      </c>
      <c r="AB175" s="3161" t="s">
        <v>3660</v>
      </c>
      <c r="AC175" s="3156" t="s">
        <v>3514</v>
      </c>
      <c r="AD175" s="3159" t="s">
        <v>3567</v>
      </c>
      <c r="AE175" s="3160">
        <v>63.64</v>
      </c>
      <c r="AF175" s="3161" t="s">
        <v>3715</v>
      </c>
      <c r="AG175" s="3156" t="s">
        <v>3514</v>
      </c>
      <c r="AH175" s="3159" t="s">
        <v>3689</v>
      </c>
      <c r="AI175" s="3160">
        <v>63.64</v>
      </c>
      <c r="AJ175" s="3161" t="s">
        <v>3715</v>
      </c>
      <c r="AK175" s="3156" t="s">
        <v>3514</v>
      </c>
      <c r="AL175" s="3159" t="s">
        <v>3690</v>
      </c>
      <c r="AM175" s="3160">
        <v>60.42</v>
      </c>
      <c r="AN175" s="3161" t="s">
        <v>3660</v>
      </c>
      <c r="AO175" s="3156" t="s">
        <v>3514</v>
      </c>
      <c r="AP175" s="3159" t="s">
        <v>3750</v>
      </c>
      <c r="AQ175" s="3160">
        <v>60.42</v>
      </c>
      <c r="AR175" s="3161" t="s">
        <v>3660</v>
      </c>
      <c r="AS175" s="3156" t="s">
        <v>3514</v>
      </c>
      <c r="AT175" s="3159" t="s">
        <v>3691</v>
      </c>
      <c r="AU175" s="3160">
        <v>63.84</v>
      </c>
      <c r="AV175" s="3161" t="s">
        <v>3656</v>
      </c>
      <c r="AW175" s="3156" t="s">
        <v>3514</v>
      </c>
      <c r="AX175" s="3159" t="s">
        <v>3743</v>
      </c>
      <c r="AY175" s="3160">
        <v>52.61</v>
      </c>
      <c r="AZ175" s="3156" t="s">
        <v>3614</v>
      </c>
      <c r="BA175" s="3156" t="s">
        <v>3517</v>
      </c>
      <c r="BB175" s="3159" t="s">
        <v>3744</v>
      </c>
      <c r="BC175" s="3160">
        <v>49.53</v>
      </c>
      <c r="BD175" s="3161" t="s">
        <v>3516</v>
      </c>
      <c r="BE175" s="3156" t="s">
        <v>3517</v>
      </c>
      <c r="BF175" s="3159" t="s">
        <v>3745</v>
      </c>
      <c r="BG175" s="3160">
        <v>49.53</v>
      </c>
      <c r="BH175" s="3156" t="s">
        <v>3516</v>
      </c>
      <c r="BI175" s="3156" t="s">
        <v>3517</v>
      </c>
      <c r="BJ175" s="3159" t="s">
        <v>3746</v>
      </c>
      <c r="BK175" s="3160">
        <v>52.61</v>
      </c>
      <c r="BL175" s="3156" t="s">
        <v>3614</v>
      </c>
      <c r="BM175" s="3156" t="s">
        <v>3517</v>
      </c>
    </row>
    <row r="176" spans="1:66" ht="16.5">
      <c r="A176" s="3163"/>
      <c r="B176" s="3163" t="s">
        <v>3568</v>
      </c>
      <c r="C176" s="3164">
        <f>SUM(C168:C175)</f>
        <v>509.11999999999995</v>
      </c>
      <c r="D176" s="3165"/>
      <c r="E176" s="3165"/>
      <c r="F176" s="3163" t="s">
        <v>3568</v>
      </c>
      <c r="G176" s="3164">
        <f>SUM(G168:G175)</f>
        <v>483.36000000000007</v>
      </c>
      <c r="H176" s="3164"/>
      <c r="I176" s="3164"/>
      <c r="J176" s="3163" t="s">
        <v>3568</v>
      </c>
      <c r="K176" s="3164">
        <f>SUM(K168:K175)</f>
        <v>483.36000000000007</v>
      </c>
      <c r="L176" s="3165"/>
      <c r="M176" s="3165"/>
      <c r="N176" s="3163" t="s">
        <v>3568</v>
      </c>
      <c r="O176" s="3164">
        <f>SUM(O168:O175)</f>
        <v>509.11999999999995</v>
      </c>
      <c r="P176" s="3164"/>
      <c r="Q176" s="3164"/>
      <c r="R176" s="3163"/>
      <c r="S176" s="3164">
        <f>SUM(S168:S175)</f>
        <v>509.11999999999995</v>
      </c>
      <c r="T176" s="3165"/>
      <c r="U176" s="3165"/>
      <c r="V176" s="3163"/>
      <c r="W176" s="3164">
        <f>SUM(W168:W175)</f>
        <v>483.36000000000007</v>
      </c>
      <c r="X176" s="3164"/>
      <c r="Y176" s="3164"/>
      <c r="Z176" s="3163"/>
      <c r="AA176" s="3164">
        <f>SUM(AA168:AA175)</f>
        <v>483.36000000000007</v>
      </c>
      <c r="AB176" s="3165"/>
      <c r="AC176" s="3165"/>
      <c r="AD176" s="3163"/>
      <c r="AE176" s="3164">
        <f>SUM(AE168:AE175)</f>
        <v>509.11999999999995</v>
      </c>
      <c r="AF176" s="3164"/>
      <c r="AG176" s="3164"/>
      <c r="AH176" s="3163"/>
      <c r="AI176" s="3164">
        <f>SUM(AI168:AI175)</f>
        <v>509.11999999999995</v>
      </c>
      <c r="AJ176" s="3165"/>
      <c r="AK176" s="3165"/>
      <c r="AL176" s="3163"/>
      <c r="AM176" s="3164">
        <f>SUM(AM168:AM175)</f>
        <v>483.36000000000007</v>
      </c>
      <c r="AN176" s="3164"/>
      <c r="AO176" s="3164"/>
      <c r="AP176" s="3163" t="s">
        <v>3568</v>
      </c>
      <c r="AQ176" s="3164">
        <f>SUM(AQ168:AQ175)</f>
        <v>483.36000000000007</v>
      </c>
      <c r="AR176" s="3165"/>
      <c r="AS176" s="3165"/>
      <c r="AT176" s="3163" t="s">
        <v>3568</v>
      </c>
      <c r="AU176" s="3164">
        <f>SUM(AU168:AU175)</f>
        <v>510.72000000000014</v>
      </c>
      <c r="AV176" s="3164"/>
      <c r="AW176" s="3164"/>
      <c r="AX176" s="3163" t="s">
        <v>3568</v>
      </c>
      <c r="AY176" s="3164">
        <f>SUM(AY168:AY175)</f>
        <v>420.88000000000005</v>
      </c>
      <c r="AZ176" s="3165"/>
      <c r="BA176" s="3165"/>
      <c r="BB176" s="3163" t="s">
        <v>3568</v>
      </c>
      <c r="BC176" s="3164">
        <f>SUM(BC168:BC175)</f>
        <v>396.24</v>
      </c>
      <c r="BD176" s="3164"/>
      <c r="BE176" s="3164"/>
      <c r="BF176" s="3163"/>
      <c r="BG176" s="3164">
        <f>SUM(BG168:BG175)</f>
        <v>396.24</v>
      </c>
      <c r="BH176" s="3165"/>
      <c r="BI176" s="3165"/>
      <c r="BJ176" s="3163"/>
      <c r="BK176" s="3164">
        <f>SUM(BK168:BK175)</f>
        <v>420.88000000000005</v>
      </c>
      <c r="BL176" s="3164"/>
      <c r="BM176" s="3164"/>
      <c r="BN176" s="3167">
        <f>BK176+BG176+BC176+AY176+AU176+AQ176+AM176+AI176+AE176+AA176+W176+S176+O176+K176+G176+C176</f>
        <v>7590.7199999999993</v>
      </c>
    </row>
    <row r="177" spans="1:57">
      <c r="A177" s="3521" t="s">
        <v>3751</v>
      </c>
      <c r="B177" s="3507"/>
      <c r="C177" s="3507"/>
      <c r="D177" s="3507"/>
      <c r="E177" s="3507"/>
      <c r="F177" s="3507"/>
      <c r="G177" s="3507"/>
      <c r="H177" s="3507"/>
      <c r="I177" s="3507"/>
      <c r="J177" s="3507"/>
      <c r="K177" s="3507"/>
      <c r="L177" s="3507"/>
      <c r="M177" s="3507"/>
      <c r="N177" s="3507"/>
      <c r="O177" s="3507"/>
      <c r="P177" s="3507"/>
      <c r="Q177" s="3507"/>
      <c r="R177" s="3507"/>
      <c r="S177" s="3507"/>
      <c r="T177" s="3507"/>
      <c r="U177" s="3507"/>
      <c r="V177" s="3507"/>
      <c r="W177" s="3507"/>
      <c r="X177" s="3507"/>
      <c r="Y177" s="3507"/>
      <c r="Z177" s="3507"/>
      <c r="AA177" s="3507"/>
      <c r="AB177" s="3507"/>
      <c r="AC177" s="3507"/>
      <c r="AD177" s="3507"/>
      <c r="AE177" s="3507"/>
      <c r="AF177" s="3507"/>
      <c r="AG177" s="3507"/>
      <c r="AH177" s="3507"/>
      <c r="AI177" s="3507"/>
      <c r="AJ177" s="3507"/>
      <c r="AK177" s="3507"/>
      <c r="AL177" s="3507"/>
      <c r="AM177" s="3507"/>
      <c r="AN177" s="3507"/>
      <c r="AO177" s="3507"/>
    </row>
    <row r="178" spans="1:57">
      <c r="A178" s="3507"/>
      <c r="B178" s="3507"/>
      <c r="C178" s="3507"/>
      <c r="D178" s="3507"/>
      <c r="E178" s="3507"/>
      <c r="F178" s="3507"/>
      <c r="G178" s="3507"/>
      <c r="H178" s="3507"/>
      <c r="I178" s="3507"/>
      <c r="J178" s="3507"/>
      <c r="K178" s="3507"/>
      <c r="L178" s="3507"/>
      <c r="M178" s="3507"/>
      <c r="N178" s="3507"/>
      <c r="O178" s="3507"/>
      <c r="P178" s="3507"/>
      <c r="Q178" s="3507"/>
      <c r="R178" s="3507"/>
      <c r="S178" s="3507"/>
      <c r="T178" s="3507"/>
      <c r="U178" s="3507"/>
      <c r="V178" s="3507"/>
      <c r="W178" s="3507"/>
      <c r="X178" s="3507"/>
      <c r="Y178" s="3507"/>
      <c r="Z178" s="3507"/>
      <c r="AA178" s="3507"/>
      <c r="AB178" s="3507"/>
      <c r="AC178" s="3507"/>
      <c r="AD178" s="3507"/>
      <c r="AE178" s="3507"/>
      <c r="AF178" s="3507"/>
      <c r="AG178" s="3507"/>
      <c r="AH178" s="3507"/>
      <c r="AI178" s="3507"/>
      <c r="AJ178" s="3507"/>
      <c r="AK178" s="3507"/>
      <c r="AL178" s="3507"/>
      <c r="AM178" s="3507"/>
      <c r="AN178" s="3507"/>
      <c r="AO178" s="3507"/>
    </row>
    <row r="179" spans="1:57" ht="17.25">
      <c r="A179" s="3153" t="s">
        <v>3500</v>
      </c>
      <c r="B179" s="3522" t="s">
        <v>3501</v>
      </c>
      <c r="C179" s="3523"/>
      <c r="D179" s="3523"/>
      <c r="E179" s="3523"/>
      <c r="F179" s="3523"/>
      <c r="G179" s="3523"/>
      <c r="H179" s="3523"/>
      <c r="I179" s="3523"/>
      <c r="J179" s="3523"/>
      <c r="K179" s="3523"/>
      <c r="L179" s="3523"/>
      <c r="M179" s="3523"/>
      <c r="N179" s="3523"/>
      <c r="O179" s="3523"/>
      <c r="P179" s="3523"/>
      <c r="Q179" s="3523"/>
      <c r="R179" s="3523"/>
      <c r="S179" s="3523"/>
      <c r="T179" s="3523"/>
      <c r="U179" s="3523"/>
      <c r="V179" s="3524" t="s">
        <v>3502</v>
      </c>
      <c r="W179" s="3524"/>
      <c r="X179" s="3524"/>
      <c r="Y179" s="3524"/>
      <c r="Z179" s="3524"/>
      <c r="AA179" s="3524"/>
      <c r="AB179" s="3524"/>
      <c r="AC179" s="3524"/>
      <c r="AD179" s="3524"/>
      <c r="AE179" s="3524"/>
      <c r="AF179" s="3524"/>
      <c r="AG179" s="3524"/>
      <c r="AH179" s="3524"/>
      <c r="AI179" s="3524"/>
      <c r="AJ179" s="3524"/>
      <c r="AK179" s="3524"/>
      <c r="AL179" s="3524"/>
      <c r="AM179" s="3524"/>
      <c r="AN179" s="3524"/>
      <c r="AO179" s="3524"/>
    </row>
    <row r="180" spans="1:57" ht="16.5">
      <c r="A180" s="3154" t="s">
        <v>3503</v>
      </c>
      <c r="B180" s="3528" t="s">
        <v>3504</v>
      </c>
      <c r="C180" s="3529"/>
      <c r="D180" s="3529"/>
      <c r="E180" s="3530"/>
      <c r="F180" s="3528" t="s">
        <v>3505</v>
      </c>
      <c r="G180" s="3529"/>
      <c r="H180" s="3529"/>
      <c r="I180" s="3530"/>
      <c r="J180" s="3528" t="s">
        <v>3506</v>
      </c>
      <c r="K180" s="3529"/>
      <c r="L180" s="3529"/>
      <c r="M180" s="3530"/>
      <c r="N180" s="3528" t="s">
        <v>3507</v>
      </c>
      <c r="O180" s="3529"/>
      <c r="P180" s="3529"/>
      <c r="Q180" s="3530"/>
      <c r="R180" s="3528" t="s">
        <v>3570</v>
      </c>
      <c r="S180" s="3529"/>
      <c r="T180" s="3529"/>
      <c r="U180" s="3530"/>
      <c r="V180" s="3528" t="s">
        <v>3571</v>
      </c>
      <c r="W180" s="3529"/>
      <c r="X180" s="3529"/>
      <c r="Y180" s="3530"/>
      <c r="Z180" s="3528" t="s">
        <v>3572</v>
      </c>
      <c r="AA180" s="3529"/>
      <c r="AB180" s="3529"/>
      <c r="AC180" s="3530"/>
      <c r="AD180" s="3519" t="s">
        <v>3506</v>
      </c>
      <c r="AE180" s="3519"/>
      <c r="AF180" s="3519"/>
      <c r="AG180" s="3519"/>
      <c r="AH180" s="3528" t="s">
        <v>3507</v>
      </c>
      <c r="AI180" s="3529"/>
      <c r="AJ180" s="3529"/>
      <c r="AK180" s="3530"/>
      <c r="AL180" s="3519" t="s">
        <v>3570</v>
      </c>
      <c r="AM180" s="3519"/>
      <c r="AN180" s="3519"/>
      <c r="AO180" s="3519"/>
    </row>
    <row r="181" spans="1:57">
      <c r="A181" s="3520" t="s">
        <v>3508</v>
      </c>
      <c r="B181" s="3518" t="s">
        <v>3503</v>
      </c>
      <c r="C181" s="3514" t="s">
        <v>3451</v>
      </c>
      <c r="D181" s="3515" t="s">
        <v>3509</v>
      </c>
      <c r="E181" s="3516" t="s">
        <v>3510</v>
      </c>
      <c r="F181" s="3518" t="s">
        <v>3503</v>
      </c>
      <c r="G181" s="3514" t="s">
        <v>3451</v>
      </c>
      <c r="H181" s="3515" t="s">
        <v>3509</v>
      </c>
      <c r="I181" s="3516" t="s">
        <v>3510</v>
      </c>
      <c r="J181" s="3518" t="s">
        <v>3503</v>
      </c>
      <c r="K181" s="3514" t="s">
        <v>3451</v>
      </c>
      <c r="L181" s="3515" t="s">
        <v>3509</v>
      </c>
      <c r="M181" s="3516" t="s">
        <v>3510</v>
      </c>
      <c r="N181" s="3518" t="s">
        <v>3503</v>
      </c>
      <c r="O181" s="3514" t="s">
        <v>3451</v>
      </c>
      <c r="P181" s="3515" t="s">
        <v>3509</v>
      </c>
      <c r="Q181" s="3516" t="s">
        <v>3510</v>
      </c>
      <c r="R181" s="3518" t="s">
        <v>3503</v>
      </c>
      <c r="S181" s="3514" t="s">
        <v>3451</v>
      </c>
      <c r="T181" s="3515" t="s">
        <v>3509</v>
      </c>
      <c r="U181" s="3516" t="s">
        <v>3510</v>
      </c>
      <c r="V181" s="3518" t="s">
        <v>3511</v>
      </c>
      <c r="W181" s="3514" t="s">
        <v>3451</v>
      </c>
      <c r="X181" s="3515" t="s">
        <v>3509</v>
      </c>
      <c r="Y181" s="3516" t="s">
        <v>3510</v>
      </c>
      <c r="Z181" s="3518" t="s">
        <v>3503</v>
      </c>
      <c r="AA181" s="3514" t="s">
        <v>3451</v>
      </c>
      <c r="AB181" s="3515" t="s">
        <v>3509</v>
      </c>
      <c r="AC181" s="3516" t="s">
        <v>3510</v>
      </c>
      <c r="AD181" s="3518" t="s">
        <v>3503</v>
      </c>
      <c r="AE181" s="3514" t="s">
        <v>3451</v>
      </c>
      <c r="AF181" s="3515" t="s">
        <v>3509</v>
      </c>
      <c r="AG181" s="3515" t="s">
        <v>3510</v>
      </c>
      <c r="AH181" s="3518" t="s">
        <v>3503</v>
      </c>
      <c r="AI181" s="3514" t="s">
        <v>3451</v>
      </c>
      <c r="AJ181" s="3515" t="s">
        <v>3509</v>
      </c>
      <c r="AK181" s="3516" t="s">
        <v>3510</v>
      </c>
      <c r="AL181" s="3518" t="s">
        <v>3503</v>
      </c>
      <c r="AM181" s="3514" t="s">
        <v>3451</v>
      </c>
      <c r="AN181" s="3515" t="s">
        <v>3509</v>
      </c>
      <c r="AO181" s="3515" t="s">
        <v>3510</v>
      </c>
    </row>
    <row r="182" spans="1:57">
      <c r="A182" s="3520"/>
      <c r="B182" s="3518"/>
      <c r="C182" s="3514"/>
      <c r="D182" s="3515"/>
      <c r="E182" s="3517"/>
      <c r="F182" s="3518"/>
      <c r="G182" s="3514"/>
      <c r="H182" s="3515"/>
      <c r="I182" s="3517"/>
      <c r="J182" s="3518"/>
      <c r="K182" s="3514"/>
      <c r="L182" s="3515"/>
      <c r="M182" s="3517"/>
      <c r="N182" s="3518"/>
      <c r="O182" s="3514"/>
      <c r="P182" s="3515"/>
      <c r="Q182" s="3517"/>
      <c r="R182" s="3518"/>
      <c r="S182" s="3514"/>
      <c r="T182" s="3515"/>
      <c r="U182" s="3517"/>
      <c r="V182" s="3518"/>
      <c r="W182" s="3514"/>
      <c r="X182" s="3515"/>
      <c r="Y182" s="3517"/>
      <c r="Z182" s="3518"/>
      <c r="AA182" s="3514"/>
      <c r="AB182" s="3515"/>
      <c r="AC182" s="3517"/>
      <c r="AD182" s="3518"/>
      <c r="AE182" s="3514"/>
      <c r="AF182" s="3515"/>
      <c r="AG182" s="3515"/>
      <c r="AH182" s="3518"/>
      <c r="AI182" s="3514"/>
      <c r="AJ182" s="3515"/>
      <c r="AK182" s="3517"/>
      <c r="AL182" s="3518"/>
      <c r="AM182" s="3514"/>
      <c r="AN182" s="3515"/>
      <c r="AO182" s="3515"/>
    </row>
    <row r="183" spans="1:57" ht="16.5">
      <c r="A183" s="3154">
        <v>8</v>
      </c>
      <c r="B183" s="3159" t="s">
        <v>3613</v>
      </c>
      <c r="C183" s="3160">
        <v>62.94</v>
      </c>
      <c r="D183" s="3157" t="s">
        <v>3513</v>
      </c>
      <c r="E183" s="3158" t="s">
        <v>3514</v>
      </c>
      <c r="F183" s="3155" t="s">
        <v>3615</v>
      </c>
      <c r="G183" s="3160">
        <v>49.49</v>
      </c>
      <c r="H183" s="3156" t="s">
        <v>3516</v>
      </c>
      <c r="I183" s="3158" t="s">
        <v>3517</v>
      </c>
      <c r="J183" s="3155" t="s">
        <v>3693</v>
      </c>
      <c r="K183" s="3160">
        <v>49.49</v>
      </c>
      <c r="L183" s="3156" t="s">
        <v>3516</v>
      </c>
      <c r="M183" s="3158" t="s">
        <v>3517</v>
      </c>
      <c r="N183" s="3155" t="s">
        <v>3694</v>
      </c>
      <c r="O183" s="3160">
        <v>49.49</v>
      </c>
      <c r="P183" s="3156" t="s">
        <v>3516</v>
      </c>
      <c r="Q183" s="3158" t="s">
        <v>3517</v>
      </c>
      <c r="R183" s="3155" t="s">
        <v>3695</v>
      </c>
      <c r="S183" s="3160">
        <v>63.59</v>
      </c>
      <c r="T183" s="3156" t="s">
        <v>3752</v>
      </c>
      <c r="U183" s="3158" t="s">
        <v>3514</v>
      </c>
      <c r="V183" s="3155" t="s">
        <v>3696</v>
      </c>
      <c r="W183" s="3160">
        <v>62.94</v>
      </c>
      <c r="X183" s="3157" t="s">
        <v>3573</v>
      </c>
      <c r="Y183" s="3157" t="s">
        <v>3514</v>
      </c>
      <c r="Z183" s="3155" t="s">
        <v>3697</v>
      </c>
      <c r="AA183" s="3160">
        <v>49.49</v>
      </c>
      <c r="AB183" s="3157" t="s">
        <v>3516</v>
      </c>
      <c r="AC183" s="3158" t="s">
        <v>3517</v>
      </c>
      <c r="AD183" s="3155" t="s">
        <v>3698</v>
      </c>
      <c r="AE183" s="3160">
        <v>49.49</v>
      </c>
      <c r="AF183" s="3157" t="s">
        <v>3516</v>
      </c>
      <c r="AG183" s="3158" t="s">
        <v>3517</v>
      </c>
      <c r="AH183" s="3155" t="s">
        <v>3699</v>
      </c>
      <c r="AI183" s="3160">
        <v>49.49</v>
      </c>
      <c r="AJ183" s="3157" t="s">
        <v>3516</v>
      </c>
      <c r="AK183" s="3158" t="s">
        <v>3517</v>
      </c>
      <c r="AL183" s="3155" t="s">
        <v>3700</v>
      </c>
      <c r="AM183" s="3160">
        <v>62.94</v>
      </c>
      <c r="AN183" s="3161" t="s">
        <v>3513</v>
      </c>
      <c r="AO183" s="3157" t="s">
        <v>3514</v>
      </c>
    </row>
    <row r="184" spans="1:57" ht="16.5">
      <c r="A184" s="3154">
        <v>7</v>
      </c>
      <c r="B184" s="3159" t="s">
        <v>3624</v>
      </c>
      <c r="C184" s="3160">
        <v>62.94</v>
      </c>
      <c r="D184" s="3157" t="s">
        <v>3513</v>
      </c>
      <c r="E184" s="3158" t="s">
        <v>3514</v>
      </c>
      <c r="F184" s="3155" t="s">
        <v>3625</v>
      </c>
      <c r="G184" s="3160">
        <v>49.49</v>
      </c>
      <c r="H184" s="3156" t="s">
        <v>3516</v>
      </c>
      <c r="I184" s="3158" t="s">
        <v>3517</v>
      </c>
      <c r="J184" s="3155" t="s">
        <v>3701</v>
      </c>
      <c r="K184" s="3160">
        <v>49.49</v>
      </c>
      <c r="L184" s="3156" t="s">
        <v>3516</v>
      </c>
      <c r="M184" s="3158" t="s">
        <v>3517</v>
      </c>
      <c r="N184" s="3155" t="s">
        <v>3702</v>
      </c>
      <c r="O184" s="3160">
        <v>49.49</v>
      </c>
      <c r="P184" s="3156" t="s">
        <v>3516</v>
      </c>
      <c r="Q184" s="3158" t="s">
        <v>3517</v>
      </c>
      <c r="R184" s="3155" t="s">
        <v>3703</v>
      </c>
      <c r="S184" s="3160">
        <v>63.59</v>
      </c>
      <c r="T184" s="3156" t="s">
        <v>3752</v>
      </c>
      <c r="U184" s="3158" t="s">
        <v>3514</v>
      </c>
      <c r="V184" s="3155" t="s">
        <v>3704</v>
      </c>
      <c r="W184" s="3160">
        <v>62.94</v>
      </c>
      <c r="X184" s="3157" t="s">
        <v>3573</v>
      </c>
      <c r="Y184" s="3157" t="s">
        <v>3514</v>
      </c>
      <c r="Z184" s="3155" t="s">
        <v>3705</v>
      </c>
      <c r="AA184" s="3160">
        <v>49.49</v>
      </c>
      <c r="AB184" s="3157" t="s">
        <v>3516</v>
      </c>
      <c r="AC184" s="3158" t="s">
        <v>3517</v>
      </c>
      <c r="AD184" s="3155" t="s">
        <v>3706</v>
      </c>
      <c r="AE184" s="3160">
        <v>49.49</v>
      </c>
      <c r="AF184" s="3157" t="s">
        <v>3516</v>
      </c>
      <c r="AG184" s="3158" t="s">
        <v>3517</v>
      </c>
      <c r="AH184" s="3155" t="s">
        <v>3707</v>
      </c>
      <c r="AI184" s="3160">
        <v>49.49</v>
      </c>
      <c r="AJ184" s="3157" t="s">
        <v>3516</v>
      </c>
      <c r="AK184" s="3158" t="s">
        <v>3517</v>
      </c>
      <c r="AL184" s="3155" t="s">
        <v>3708</v>
      </c>
      <c r="AM184" s="3160">
        <v>62.94</v>
      </c>
      <c r="AN184" s="3161" t="s">
        <v>3513</v>
      </c>
      <c r="AO184" s="3157" t="s">
        <v>3514</v>
      </c>
    </row>
    <row r="185" spans="1:57" ht="16.5">
      <c r="A185" s="3154">
        <v>6</v>
      </c>
      <c r="B185" s="3159" t="s">
        <v>3512</v>
      </c>
      <c r="C185" s="3160">
        <v>62.94</v>
      </c>
      <c r="D185" s="3157" t="s">
        <v>3513</v>
      </c>
      <c r="E185" s="3158" t="s">
        <v>3514</v>
      </c>
      <c r="F185" s="3159" t="s">
        <v>3515</v>
      </c>
      <c r="G185" s="3160">
        <v>49.49</v>
      </c>
      <c r="H185" s="3161" t="s">
        <v>3516</v>
      </c>
      <c r="I185" s="3158" t="s">
        <v>3517</v>
      </c>
      <c r="J185" s="3162" t="s">
        <v>3518</v>
      </c>
      <c r="K185" s="3160">
        <v>49.49</v>
      </c>
      <c r="L185" s="3156" t="s">
        <v>3516</v>
      </c>
      <c r="M185" s="3158" t="s">
        <v>3517</v>
      </c>
      <c r="N185" s="3159" t="s">
        <v>3519</v>
      </c>
      <c r="O185" s="3160">
        <v>49.49</v>
      </c>
      <c r="P185" s="3161" t="s">
        <v>3516</v>
      </c>
      <c r="Q185" s="3158" t="s">
        <v>3517</v>
      </c>
      <c r="R185" s="3159" t="s">
        <v>3574</v>
      </c>
      <c r="S185" s="3160">
        <v>63.59</v>
      </c>
      <c r="T185" s="3156" t="s">
        <v>3752</v>
      </c>
      <c r="U185" s="3158" t="s">
        <v>3514</v>
      </c>
      <c r="V185" s="3159" t="s">
        <v>3520</v>
      </c>
      <c r="W185" s="3160">
        <v>62.94</v>
      </c>
      <c r="X185" s="3157" t="s">
        <v>3573</v>
      </c>
      <c r="Y185" s="3157" t="s">
        <v>3514</v>
      </c>
      <c r="Z185" s="3159" t="s">
        <v>3522</v>
      </c>
      <c r="AA185" s="3160">
        <v>49.49</v>
      </c>
      <c r="AB185" s="3157" t="s">
        <v>3516</v>
      </c>
      <c r="AC185" s="3158" t="s">
        <v>3517</v>
      </c>
      <c r="AD185" s="3159" t="s">
        <v>3523</v>
      </c>
      <c r="AE185" s="3160">
        <v>49.49</v>
      </c>
      <c r="AF185" s="3157" t="s">
        <v>3516</v>
      </c>
      <c r="AG185" s="3158" t="s">
        <v>3517</v>
      </c>
      <c r="AH185" s="3159" t="s">
        <v>3524</v>
      </c>
      <c r="AI185" s="3160">
        <v>49.49</v>
      </c>
      <c r="AJ185" s="3157" t="s">
        <v>3516</v>
      </c>
      <c r="AK185" s="3158" t="s">
        <v>3517</v>
      </c>
      <c r="AL185" s="3159" t="s">
        <v>3576</v>
      </c>
      <c r="AM185" s="3160">
        <v>62.94</v>
      </c>
      <c r="AN185" s="3161" t="s">
        <v>3513</v>
      </c>
      <c r="AO185" s="3157" t="s">
        <v>3514</v>
      </c>
    </row>
    <row r="186" spans="1:57" ht="16.5">
      <c r="A186" s="3154">
        <v>5</v>
      </c>
      <c r="B186" s="3159" t="s">
        <v>3526</v>
      </c>
      <c r="C186" s="3160">
        <v>62.94</v>
      </c>
      <c r="D186" s="3157" t="s">
        <v>3513</v>
      </c>
      <c r="E186" s="3158" t="s">
        <v>3514</v>
      </c>
      <c r="F186" s="3159" t="s">
        <v>3527</v>
      </c>
      <c r="G186" s="3160">
        <v>49.49</v>
      </c>
      <c r="H186" s="3161" t="s">
        <v>3516</v>
      </c>
      <c r="I186" s="3158" t="s">
        <v>3517</v>
      </c>
      <c r="J186" s="3159" t="s">
        <v>3528</v>
      </c>
      <c r="K186" s="3160">
        <v>49.49</v>
      </c>
      <c r="L186" s="3156" t="s">
        <v>3516</v>
      </c>
      <c r="M186" s="3158" t="s">
        <v>3517</v>
      </c>
      <c r="N186" s="3159" t="s">
        <v>3529</v>
      </c>
      <c r="O186" s="3160">
        <v>49.49</v>
      </c>
      <c r="P186" s="3161" t="s">
        <v>3516</v>
      </c>
      <c r="Q186" s="3158" t="s">
        <v>3517</v>
      </c>
      <c r="R186" s="3159" t="s">
        <v>3577</v>
      </c>
      <c r="S186" s="3160">
        <v>63.59</v>
      </c>
      <c r="T186" s="3156" t="s">
        <v>3752</v>
      </c>
      <c r="U186" s="3158" t="s">
        <v>3514</v>
      </c>
      <c r="V186" s="3159" t="s">
        <v>3578</v>
      </c>
      <c r="W186" s="3160">
        <v>62.94</v>
      </c>
      <c r="X186" s="3157" t="s">
        <v>3573</v>
      </c>
      <c r="Y186" s="3157" t="s">
        <v>3514</v>
      </c>
      <c r="Z186" s="3159" t="s">
        <v>3579</v>
      </c>
      <c r="AA186" s="3160">
        <v>49.49</v>
      </c>
      <c r="AB186" s="3157" t="s">
        <v>3516</v>
      </c>
      <c r="AC186" s="3158" t="s">
        <v>3517</v>
      </c>
      <c r="AD186" s="3159" t="s">
        <v>3532</v>
      </c>
      <c r="AE186" s="3160">
        <v>49.49</v>
      </c>
      <c r="AF186" s="3157" t="s">
        <v>3516</v>
      </c>
      <c r="AG186" s="3158" t="s">
        <v>3517</v>
      </c>
      <c r="AH186" s="3159" t="s">
        <v>3533</v>
      </c>
      <c r="AI186" s="3160">
        <v>49.49</v>
      </c>
      <c r="AJ186" s="3157" t="s">
        <v>3516</v>
      </c>
      <c r="AK186" s="3158" t="s">
        <v>3517</v>
      </c>
      <c r="AL186" s="3159" t="s">
        <v>3580</v>
      </c>
      <c r="AM186" s="3160">
        <v>62.94</v>
      </c>
      <c r="AN186" s="3161" t="s">
        <v>3513</v>
      </c>
      <c r="AO186" s="3157" t="s">
        <v>3514</v>
      </c>
    </row>
    <row r="187" spans="1:57" ht="16.5">
      <c r="A187" s="3154">
        <v>4</v>
      </c>
      <c r="B187" s="3159" t="s">
        <v>3534</v>
      </c>
      <c r="C187" s="3160">
        <v>62.94</v>
      </c>
      <c r="D187" s="3157" t="s">
        <v>3513</v>
      </c>
      <c r="E187" s="3158" t="s">
        <v>3514</v>
      </c>
      <c r="F187" s="3159" t="s">
        <v>3535</v>
      </c>
      <c r="G187" s="3160">
        <v>49.49</v>
      </c>
      <c r="H187" s="3161" t="s">
        <v>3516</v>
      </c>
      <c r="I187" s="3158" t="s">
        <v>3517</v>
      </c>
      <c r="J187" s="3159" t="s">
        <v>3536</v>
      </c>
      <c r="K187" s="3160">
        <v>49.49</v>
      </c>
      <c r="L187" s="3156" t="s">
        <v>3516</v>
      </c>
      <c r="M187" s="3158" t="s">
        <v>3517</v>
      </c>
      <c r="N187" s="3159" t="s">
        <v>3537</v>
      </c>
      <c r="O187" s="3160">
        <v>49.49</v>
      </c>
      <c r="P187" s="3161" t="s">
        <v>3516</v>
      </c>
      <c r="Q187" s="3158" t="s">
        <v>3517</v>
      </c>
      <c r="R187" s="3159" t="s">
        <v>3581</v>
      </c>
      <c r="S187" s="3160">
        <v>63.59</v>
      </c>
      <c r="T187" s="3156" t="s">
        <v>3752</v>
      </c>
      <c r="U187" s="3158" t="s">
        <v>3514</v>
      </c>
      <c r="V187" s="3159" t="s">
        <v>3582</v>
      </c>
      <c r="W187" s="3160">
        <v>62.94</v>
      </c>
      <c r="X187" s="3157" t="s">
        <v>3573</v>
      </c>
      <c r="Y187" s="3157" t="s">
        <v>3514</v>
      </c>
      <c r="Z187" s="3159" t="s">
        <v>3583</v>
      </c>
      <c r="AA187" s="3160">
        <v>49.49</v>
      </c>
      <c r="AB187" s="3157" t="s">
        <v>3516</v>
      </c>
      <c r="AC187" s="3158" t="s">
        <v>3517</v>
      </c>
      <c r="AD187" s="3159" t="s">
        <v>3540</v>
      </c>
      <c r="AE187" s="3160">
        <v>49.49</v>
      </c>
      <c r="AF187" s="3157" t="s">
        <v>3516</v>
      </c>
      <c r="AG187" s="3158" t="s">
        <v>3517</v>
      </c>
      <c r="AH187" s="3159" t="s">
        <v>3541</v>
      </c>
      <c r="AI187" s="3160">
        <v>49.49</v>
      </c>
      <c r="AJ187" s="3157" t="s">
        <v>3516</v>
      </c>
      <c r="AK187" s="3158" t="s">
        <v>3517</v>
      </c>
      <c r="AL187" s="3159" t="s">
        <v>3584</v>
      </c>
      <c r="AM187" s="3160">
        <v>62.94</v>
      </c>
      <c r="AN187" s="3161" t="s">
        <v>3513</v>
      </c>
      <c r="AO187" s="3157" t="s">
        <v>3514</v>
      </c>
    </row>
    <row r="188" spans="1:57" ht="16.5">
      <c r="A188" s="3154">
        <v>3</v>
      </c>
      <c r="B188" s="3159" t="s">
        <v>3542</v>
      </c>
      <c r="C188" s="3160">
        <v>62.94</v>
      </c>
      <c r="D188" s="3157" t="s">
        <v>3513</v>
      </c>
      <c r="E188" s="3158" t="s">
        <v>3514</v>
      </c>
      <c r="F188" s="3159" t="s">
        <v>3543</v>
      </c>
      <c r="G188" s="3160">
        <v>49.49</v>
      </c>
      <c r="H188" s="3161" t="s">
        <v>3516</v>
      </c>
      <c r="I188" s="3158" t="s">
        <v>3517</v>
      </c>
      <c r="J188" s="3159" t="s">
        <v>3544</v>
      </c>
      <c r="K188" s="3160">
        <v>49.49</v>
      </c>
      <c r="L188" s="3156" t="s">
        <v>3516</v>
      </c>
      <c r="M188" s="3158" t="s">
        <v>3517</v>
      </c>
      <c r="N188" s="3159" t="s">
        <v>3545</v>
      </c>
      <c r="O188" s="3160">
        <v>49.49</v>
      </c>
      <c r="P188" s="3161" t="s">
        <v>3516</v>
      </c>
      <c r="Q188" s="3158" t="s">
        <v>3517</v>
      </c>
      <c r="R188" s="3159" t="s">
        <v>3585</v>
      </c>
      <c r="S188" s="3160">
        <v>63.59</v>
      </c>
      <c r="T188" s="3156" t="s">
        <v>3752</v>
      </c>
      <c r="U188" s="3158" t="s">
        <v>3514</v>
      </c>
      <c r="V188" s="3159" t="s">
        <v>3586</v>
      </c>
      <c r="W188" s="3160">
        <v>62.94</v>
      </c>
      <c r="X188" s="3157" t="s">
        <v>3573</v>
      </c>
      <c r="Y188" s="3157" t="s">
        <v>3514</v>
      </c>
      <c r="Z188" s="3159" t="s">
        <v>3587</v>
      </c>
      <c r="AA188" s="3160">
        <v>49.49</v>
      </c>
      <c r="AB188" s="3157" t="s">
        <v>3516</v>
      </c>
      <c r="AC188" s="3158" t="s">
        <v>3517</v>
      </c>
      <c r="AD188" s="3159" t="s">
        <v>3548</v>
      </c>
      <c r="AE188" s="3160">
        <v>49.49</v>
      </c>
      <c r="AF188" s="3157" t="s">
        <v>3516</v>
      </c>
      <c r="AG188" s="3158" t="s">
        <v>3517</v>
      </c>
      <c r="AH188" s="3159" t="s">
        <v>3549</v>
      </c>
      <c r="AI188" s="3160">
        <v>49.49</v>
      </c>
      <c r="AJ188" s="3157" t="s">
        <v>3516</v>
      </c>
      <c r="AK188" s="3158" t="s">
        <v>3517</v>
      </c>
      <c r="AL188" s="3159" t="s">
        <v>3588</v>
      </c>
      <c r="AM188" s="3160">
        <v>62.94</v>
      </c>
      <c r="AN188" s="3161" t="s">
        <v>3513</v>
      </c>
      <c r="AO188" s="3157" t="s">
        <v>3514</v>
      </c>
    </row>
    <row r="189" spans="1:57" ht="16.5">
      <c r="A189" s="3154">
        <v>2</v>
      </c>
      <c r="B189" s="3159" t="s">
        <v>3550</v>
      </c>
      <c r="C189" s="3160">
        <v>62.94</v>
      </c>
      <c r="D189" s="3157" t="s">
        <v>3513</v>
      </c>
      <c r="E189" s="3158" t="s">
        <v>3514</v>
      </c>
      <c r="F189" s="3159" t="s">
        <v>3551</v>
      </c>
      <c r="G189" s="3160">
        <v>49.49</v>
      </c>
      <c r="H189" s="3161" t="s">
        <v>3516</v>
      </c>
      <c r="I189" s="3158" t="s">
        <v>3517</v>
      </c>
      <c r="J189" s="3159" t="s">
        <v>3552</v>
      </c>
      <c r="K189" s="3160">
        <v>49.49</v>
      </c>
      <c r="L189" s="3156" t="s">
        <v>3516</v>
      </c>
      <c r="M189" s="3158" t="s">
        <v>3517</v>
      </c>
      <c r="N189" s="3159" t="s">
        <v>3553</v>
      </c>
      <c r="O189" s="3160">
        <v>49.49</v>
      </c>
      <c r="P189" s="3161" t="s">
        <v>3516</v>
      </c>
      <c r="Q189" s="3158" t="s">
        <v>3517</v>
      </c>
      <c r="R189" s="3159" t="s">
        <v>3589</v>
      </c>
      <c r="S189" s="3160">
        <v>63.59</v>
      </c>
      <c r="T189" s="3156" t="s">
        <v>3752</v>
      </c>
      <c r="U189" s="3158" t="s">
        <v>3514</v>
      </c>
      <c r="V189" s="3159" t="s">
        <v>3590</v>
      </c>
      <c r="W189" s="3160">
        <v>62.94</v>
      </c>
      <c r="X189" s="3157" t="s">
        <v>3573</v>
      </c>
      <c r="Y189" s="3157" t="s">
        <v>3514</v>
      </c>
      <c r="Z189" s="3159" t="s">
        <v>3591</v>
      </c>
      <c r="AA189" s="3160">
        <v>49.49</v>
      </c>
      <c r="AB189" s="3157" t="s">
        <v>3516</v>
      </c>
      <c r="AC189" s="3158" t="s">
        <v>3517</v>
      </c>
      <c r="AD189" s="3159" t="s">
        <v>3556</v>
      </c>
      <c r="AE189" s="3160">
        <v>49.49</v>
      </c>
      <c r="AF189" s="3157" t="s">
        <v>3516</v>
      </c>
      <c r="AG189" s="3158" t="s">
        <v>3517</v>
      </c>
      <c r="AH189" s="3159" t="s">
        <v>3557</v>
      </c>
      <c r="AI189" s="3160">
        <v>49.49</v>
      </c>
      <c r="AJ189" s="3157" t="s">
        <v>3516</v>
      </c>
      <c r="AK189" s="3158" t="s">
        <v>3517</v>
      </c>
      <c r="AL189" s="3159" t="s">
        <v>3592</v>
      </c>
      <c r="AM189" s="3160">
        <v>62.94</v>
      </c>
      <c r="AN189" s="3161" t="s">
        <v>3513</v>
      </c>
      <c r="AO189" s="3157" t="s">
        <v>3514</v>
      </c>
    </row>
    <row r="190" spans="1:57" ht="16.5">
      <c r="A190" s="3154">
        <v>1</v>
      </c>
      <c r="B190" s="3159" t="s">
        <v>3558</v>
      </c>
      <c r="C190" s="3160">
        <v>62.94</v>
      </c>
      <c r="D190" s="3157" t="s">
        <v>3513</v>
      </c>
      <c r="E190" s="3158" t="s">
        <v>3514</v>
      </c>
      <c r="F190" s="3159" t="s">
        <v>3559</v>
      </c>
      <c r="G190" s="3160">
        <v>49.49</v>
      </c>
      <c r="H190" s="3161" t="s">
        <v>3516</v>
      </c>
      <c r="I190" s="3158" t="s">
        <v>3517</v>
      </c>
      <c r="J190" s="3159" t="s">
        <v>3560</v>
      </c>
      <c r="K190" s="3160">
        <v>49.49</v>
      </c>
      <c r="L190" s="3156" t="s">
        <v>3516</v>
      </c>
      <c r="M190" s="3158" t="s">
        <v>3517</v>
      </c>
      <c r="N190" s="3159" t="s">
        <v>3562</v>
      </c>
      <c r="O190" s="3160">
        <v>49.49</v>
      </c>
      <c r="P190" s="3161" t="s">
        <v>3516</v>
      </c>
      <c r="Q190" s="3158" t="s">
        <v>3517</v>
      </c>
      <c r="R190" s="3159" t="s">
        <v>3593</v>
      </c>
      <c r="S190" s="3160">
        <v>63.59</v>
      </c>
      <c r="T190" s="3156" t="s">
        <v>3752</v>
      </c>
      <c r="U190" s="3158" t="s">
        <v>3514</v>
      </c>
      <c r="V190" s="3159" t="s">
        <v>3594</v>
      </c>
      <c r="W190" s="3160">
        <v>62.94</v>
      </c>
      <c r="X190" s="3157" t="s">
        <v>3573</v>
      </c>
      <c r="Y190" s="3157" t="s">
        <v>3514</v>
      </c>
      <c r="Z190" s="3159" t="s">
        <v>3595</v>
      </c>
      <c r="AA190" s="3160">
        <v>49.49</v>
      </c>
      <c r="AB190" s="3157" t="s">
        <v>3516</v>
      </c>
      <c r="AC190" s="3158" t="s">
        <v>3517</v>
      </c>
      <c r="AD190" s="3159" t="s">
        <v>3566</v>
      </c>
      <c r="AE190" s="3160">
        <v>49.49</v>
      </c>
      <c r="AF190" s="3157" t="s">
        <v>3516</v>
      </c>
      <c r="AG190" s="3158" t="s">
        <v>3517</v>
      </c>
      <c r="AH190" s="3159" t="s">
        <v>3567</v>
      </c>
      <c r="AI190" s="3160">
        <v>49.49</v>
      </c>
      <c r="AJ190" s="3157" t="s">
        <v>3516</v>
      </c>
      <c r="AK190" s="3158" t="s">
        <v>3517</v>
      </c>
      <c r="AL190" s="3159" t="s">
        <v>3596</v>
      </c>
      <c r="AM190" s="3160">
        <v>62.94</v>
      </c>
      <c r="AN190" s="3161" t="s">
        <v>3513</v>
      </c>
      <c r="AO190" s="3157" t="s">
        <v>3514</v>
      </c>
    </row>
    <row r="191" spans="1:57" ht="16.5">
      <c r="A191" s="3163"/>
      <c r="B191" s="3163" t="s">
        <v>3568</v>
      </c>
      <c r="C191" s="3164">
        <f>SUM(C183:C190)</f>
        <v>503.52</v>
      </c>
      <c r="D191" s="3165"/>
      <c r="E191" s="3165"/>
      <c r="F191" s="3163" t="s">
        <v>3568</v>
      </c>
      <c r="G191" s="3164">
        <f>SUM(G183:G190)</f>
        <v>395.92</v>
      </c>
      <c r="H191" s="3164"/>
      <c r="I191" s="3164"/>
      <c r="J191" s="3163" t="s">
        <v>3568</v>
      </c>
      <c r="K191" s="3164">
        <f>SUM(K183:K190)</f>
        <v>395.92</v>
      </c>
      <c r="L191" s="3165"/>
      <c r="M191" s="3165"/>
      <c r="N191" s="3163" t="s">
        <v>3568</v>
      </c>
      <c r="O191" s="3164">
        <f>SUM(O183:O190)</f>
        <v>395.92</v>
      </c>
      <c r="P191" s="3164"/>
      <c r="Q191" s="3164"/>
      <c r="R191" s="3163"/>
      <c r="S191" s="3164">
        <f>SUM(S183:S190)</f>
        <v>508.72000000000014</v>
      </c>
      <c r="T191" s="3165"/>
      <c r="U191" s="3165"/>
      <c r="V191" s="3163"/>
      <c r="W191" s="3164">
        <f>SUM(W183:W190)</f>
        <v>503.52</v>
      </c>
      <c r="X191" s="3164"/>
      <c r="Y191" s="3164"/>
      <c r="Z191" s="3163"/>
      <c r="AA191" s="3164">
        <f>SUM(AA183:AA190)</f>
        <v>395.92</v>
      </c>
      <c r="AB191" s="3165"/>
      <c r="AC191" s="3165"/>
      <c r="AD191" s="3163"/>
      <c r="AE191" s="3164">
        <f>SUM(AE183:AE190)</f>
        <v>395.92</v>
      </c>
      <c r="AF191" s="3164"/>
      <c r="AG191" s="3164"/>
      <c r="AH191" s="3163"/>
      <c r="AI191" s="3164">
        <f>SUM(AI183:AI190)</f>
        <v>395.92</v>
      </c>
      <c r="AJ191" s="3165"/>
      <c r="AK191" s="3165"/>
      <c r="AL191" s="3163"/>
      <c r="AM191" s="3164">
        <f>SUM(AM183:AM190)</f>
        <v>503.52</v>
      </c>
      <c r="AN191" s="3164"/>
      <c r="AO191" s="3164"/>
      <c r="AP191" s="3167">
        <f>AM191+AI191+AE191+AA191+W191+S191+O191+K191+G191+C191</f>
        <v>4394.8000000000011</v>
      </c>
    </row>
    <row r="192" spans="1:57">
      <c r="A192" s="3521" t="s">
        <v>3753</v>
      </c>
      <c r="B192" s="3521"/>
      <c r="C192" s="3521"/>
      <c r="D192" s="3521"/>
      <c r="E192" s="3521"/>
      <c r="F192" s="3521"/>
      <c r="G192" s="3521"/>
      <c r="H192" s="3521"/>
      <c r="I192" s="3521"/>
      <c r="J192" s="3521"/>
      <c r="K192" s="3521"/>
      <c r="L192" s="3521"/>
      <c r="M192" s="3521"/>
      <c r="N192" s="3521"/>
      <c r="O192" s="3521"/>
      <c r="P192" s="3521"/>
      <c r="Q192" s="3521"/>
      <c r="R192" s="3521"/>
      <c r="S192" s="3521"/>
      <c r="T192" s="3521"/>
      <c r="U192" s="3521"/>
      <c r="V192" s="3521"/>
      <c r="W192" s="3521"/>
      <c r="X192" s="3521"/>
      <c r="Y192" s="3521"/>
      <c r="Z192" s="3521"/>
      <c r="AA192" s="3521"/>
      <c r="AB192" s="3521"/>
      <c r="AC192" s="3521"/>
      <c r="AD192" s="3521"/>
      <c r="AE192" s="3521"/>
      <c r="AF192" s="3521"/>
      <c r="AG192" s="3521"/>
      <c r="AH192" s="3521"/>
      <c r="AI192" s="3521"/>
      <c r="AJ192" s="3521"/>
      <c r="AK192" s="3521"/>
      <c r="AL192" s="3521"/>
      <c r="AM192" s="3521"/>
      <c r="AN192" s="3521"/>
      <c r="AO192" s="3521"/>
      <c r="AP192" s="3521"/>
      <c r="AQ192" s="3521"/>
      <c r="AR192" s="3521"/>
      <c r="AS192" s="3521"/>
      <c r="AT192" s="3521"/>
      <c r="AU192" s="3521"/>
      <c r="AV192" s="3521"/>
      <c r="AW192" s="3521"/>
      <c r="AX192" s="3521"/>
      <c r="AY192" s="3521"/>
      <c r="AZ192" s="3521"/>
      <c r="BA192" s="3521"/>
      <c r="BB192" s="3521"/>
      <c r="BC192" s="3521"/>
      <c r="BD192" s="3521"/>
      <c r="BE192" s="3521"/>
    </row>
    <row r="193" spans="1:58">
      <c r="A193" s="3521"/>
      <c r="B193" s="3521"/>
      <c r="C193" s="3521"/>
      <c r="D193" s="3521"/>
      <c r="E193" s="3521"/>
      <c r="F193" s="3521"/>
      <c r="G193" s="3521"/>
      <c r="H193" s="3521"/>
      <c r="I193" s="3521"/>
      <c r="J193" s="3521"/>
      <c r="K193" s="3521"/>
      <c r="L193" s="3521"/>
      <c r="M193" s="3521"/>
      <c r="N193" s="3521"/>
      <c r="O193" s="3521"/>
      <c r="P193" s="3521"/>
      <c r="Q193" s="3521"/>
      <c r="R193" s="3521"/>
      <c r="S193" s="3521"/>
      <c r="T193" s="3521"/>
      <c r="U193" s="3521"/>
      <c r="V193" s="3521"/>
      <c r="W193" s="3521"/>
      <c r="X193" s="3521"/>
      <c r="Y193" s="3521"/>
      <c r="Z193" s="3521"/>
      <c r="AA193" s="3521"/>
      <c r="AB193" s="3521"/>
      <c r="AC193" s="3521"/>
      <c r="AD193" s="3521"/>
      <c r="AE193" s="3521"/>
      <c r="AF193" s="3521"/>
      <c r="AG193" s="3521"/>
      <c r="AH193" s="3521"/>
      <c r="AI193" s="3521"/>
      <c r="AJ193" s="3521"/>
      <c r="AK193" s="3521"/>
      <c r="AL193" s="3521"/>
      <c r="AM193" s="3521"/>
      <c r="AN193" s="3521"/>
      <c r="AO193" s="3521"/>
      <c r="AP193" s="3521"/>
      <c r="AQ193" s="3521"/>
      <c r="AR193" s="3521"/>
      <c r="AS193" s="3521"/>
      <c r="AT193" s="3521"/>
      <c r="AU193" s="3521"/>
      <c r="AV193" s="3521"/>
      <c r="AW193" s="3521"/>
      <c r="AX193" s="3521"/>
      <c r="AY193" s="3521"/>
      <c r="AZ193" s="3521"/>
      <c r="BA193" s="3521"/>
      <c r="BB193" s="3521"/>
      <c r="BC193" s="3521"/>
      <c r="BD193" s="3521"/>
      <c r="BE193" s="3521"/>
    </row>
    <row r="194" spans="1:58" ht="17.25">
      <c r="A194" s="3153" t="s">
        <v>3500</v>
      </c>
      <c r="B194" s="3522" t="s">
        <v>3501</v>
      </c>
      <c r="C194" s="3523"/>
      <c r="D194" s="3523"/>
      <c r="E194" s="3523"/>
      <c r="F194" s="3523"/>
      <c r="G194" s="3523"/>
      <c r="H194" s="3523"/>
      <c r="I194" s="3523"/>
      <c r="J194" s="3523"/>
      <c r="K194" s="3523"/>
      <c r="L194" s="3523"/>
      <c r="M194" s="3523"/>
      <c r="N194" s="3523"/>
      <c r="O194" s="3523"/>
      <c r="P194" s="3523"/>
      <c r="Q194" s="3523"/>
      <c r="R194" s="3523"/>
      <c r="S194" s="3523"/>
      <c r="T194" s="3523"/>
      <c r="U194" s="3523"/>
      <c r="V194" s="3524" t="s">
        <v>3502</v>
      </c>
      <c r="W194" s="3524"/>
      <c r="X194" s="3524"/>
      <c r="Y194" s="3524"/>
      <c r="Z194" s="3524"/>
      <c r="AA194" s="3524"/>
      <c r="AB194" s="3524"/>
      <c r="AC194" s="3524"/>
      <c r="AD194" s="3524"/>
      <c r="AE194" s="3524"/>
      <c r="AF194" s="3524"/>
      <c r="AG194" s="3524"/>
      <c r="AH194" s="3524"/>
      <c r="AI194" s="3524"/>
      <c r="AJ194" s="3524"/>
      <c r="AK194" s="3524"/>
      <c r="AL194" s="3524"/>
      <c r="AM194" s="3524"/>
      <c r="AN194" s="3524"/>
      <c r="AO194" s="3524"/>
      <c r="AP194" s="3522" t="s">
        <v>3655</v>
      </c>
      <c r="AQ194" s="3523"/>
      <c r="AR194" s="3523"/>
      <c r="AS194" s="3523"/>
      <c r="AT194" s="3523"/>
      <c r="AU194" s="3523"/>
      <c r="AV194" s="3523"/>
      <c r="AW194" s="3523"/>
      <c r="AX194" s="3523"/>
      <c r="AY194" s="3523"/>
      <c r="AZ194" s="3523"/>
      <c r="BA194" s="3523"/>
      <c r="BB194" s="3523"/>
      <c r="BC194" s="3523"/>
      <c r="BD194" s="3523"/>
      <c r="BE194" s="3523"/>
    </row>
    <row r="195" spans="1:58" ht="16.5">
      <c r="A195" s="3154" t="s">
        <v>3503</v>
      </c>
      <c r="B195" s="3528" t="s">
        <v>3504</v>
      </c>
      <c r="C195" s="3529"/>
      <c r="D195" s="3529"/>
      <c r="E195" s="3530"/>
      <c r="F195" s="3528" t="s">
        <v>3505</v>
      </c>
      <c r="G195" s="3529"/>
      <c r="H195" s="3529"/>
      <c r="I195" s="3530"/>
      <c r="J195" s="3528" t="s">
        <v>3506</v>
      </c>
      <c r="K195" s="3529"/>
      <c r="L195" s="3529"/>
      <c r="M195" s="3530"/>
      <c r="N195" s="3528" t="s">
        <v>3507</v>
      </c>
      <c r="O195" s="3529"/>
      <c r="P195" s="3529"/>
      <c r="Q195" s="3530"/>
      <c r="R195" s="3528" t="s">
        <v>3570</v>
      </c>
      <c r="S195" s="3529"/>
      <c r="T195" s="3529"/>
      <c r="U195" s="3530"/>
      <c r="V195" s="3528" t="s">
        <v>3571</v>
      </c>
      <c r="W195" s="3529"/>
      <c r="X195" s="3529"/>
      <c r="Y195" s="3530"/>
      <c r="Z195" s="3528" t="s">
        <v>3572</v>
      </c>
      <c r="AA195" s="3529"/>
      <c r="AB195" s="3529"/>
      <c r="AC195" s="3530"/>
      <c r="AD195" s="3519" t="s">
        <v>3506</v>
      </c>
      <c r="AE195" s="3519"/>
      <c r="AF195" s="3519"/>
      <c r="AG195" s="3519"/>
      <c r="AH195" s="3528" t="s">
        <v>3507</v>
      </c>
      <c r="AI195" s="3529"/>
      <c r="AJ195" s="3529"/>
      <c r="AK195" s="3530"/>
      <c r="AL195" s="3519" t="s">
        <v>3570</v>
      </c>
      <c r="AM195" s="3519"/>
      <c r="AN195" s="3519"/>
      <c r="AO195" s="3519"/>
      <c r="AP195" s="3528" t="s">
        <v>3504</v>
      </c>
      <c r="AQ195" s="3529"/>
      <c r="AR195" s="3529"/>
      <c r="AS195" s="3530"/>
      <c r="AT195" s="3528" t="s">
        <v>3505</v>
      </c>
      <c r="AU195" s="3529"/>
      <c r="AV195" s="3529"/>
      <c r="AW195" s="3530"/>
      <c r="AX195" s="3528" t="s">
        <v>3506</v>
      </c>
      <c r="AY195" s="3529"/>
      <c r="AZ195" s="3529"/>
      <c r="BA195" s="3530"/>
      <c r="BB195" s="3528" t="s">
        <v>3507</v>
      </c>
      <c r="BC195" s="3529"/>
      <c r="BD195" s="3529"/>
      <c r="BE195" s="3530"/>
    </row>
    <row r="196" spans="1:58">
      <c r="A196" s="3520" t="s">
        <v>3508</v>
      </c>
      <c r="B196" s="3518" t="s">
        <v>3503</v>
      </c>
      <c r="C196" s="3514" t="s">
        <v>3451</v>
      </c>
      <c r="D196" s="3515" t="s">
        <v>3509</v>
      </c>
      <c r="E196" s="3516" t="s">
        <v>3510</v>
      </c>
      <c r="F196" s="3518" t="s">
        <v>3503</v>
      </c>
      <c r="G196" s="3514" t="s">
        <v>3451</v>
      </c>
      <c r="H196" s="3515" t="s">
        <v>3509</v>
      </c>
      <c r="I196" s="3516" t="s">
        <v>3510</v>
      </c>
      <c r="J196" s="3518" t="s">
        <v>3503</v>
      </c>
      <c r="K196" s="3514" t="s">
        <v>3451</v>
      </c>
      <c r="L196" s="3515" t="s">
        <v>3509</v>
      </c>
      <c r="M196" s="3516" t="s">
        <v>3510</v>
      </c>
      <c r="N196" s="3518" t="s">
        <v>3503</v>
      </c>
      <c r="O196" s="3514" t="s">
        <v>3451</v>
      </c>
      <c r="P196" s="3515" t="s">
        <v>3509</v>
      </c>
      <c r="Q196" s="3516" t="s">
        <v>3510</v>
      </c>
      <c r="R196" s="3518" t="s">
        <v>3503</v>
      </c>
      <c r="S196" s="3514" t="s">
        <v>3451</v>
      </c>
      <c r="T196" s="3515" t="s">
        <v>3509</v>
      </c>
      <c r="U196" s="3516" t="s">
        <v>3510</v>
      </c>
      <c r="V196" s="3518" t="s">
        <v>3511</v>
      </c>
      <c r="W196" s="3514" t="s">
        <v>3451</v>
      </c>
      <c r="X196" s="3515" t="s">
        <v>3509</v>
      </c>
      <c r="Y196" s="3516" t="s">
        <v>3510</v>
      </c>
      <c r="Z196" s="3518" t="s">
        <v>3503</v>
      </c>
      <c r="AA196" s="3514" t="s">
        <v>3451</v>
      </c>
      <c r="AB196" s="3515" t="s">
        <v>3509</v>
      </c>
      <c r="AC196" s="3516" t="s">
        <v>3510</v>
      </c>
      <c r="AD196" s="3518" t="s">
        <v>3503</v>
      </c>
      <c r="AE196" s="3514" t="s">
        <v>3451</v>
      </c>
      <c r="AF196" s="3515" t="s">
        <v>3509</v>
      </c>
      <c r="AG196" s="3515" t="s">
        <v>3510</v>
      </c>
      <c r="AH196" s="3518" t="s">
        <v>3503</v>
      </c>
      <c r="AI196" s="3514" t="s">
        <v>3451</v>
      </c>
      <c r="AJ196" s="3515" t="s">
        <v>3509</v>
      </c>
      <c r="AK196" s="3516" t="s">
        <v>3510</v>
      </c>
      <c r="AL196" s="3518" t="s">
        <v>3503</v>
      </c>
      <c r="AM196" s="3514" t="s">
        <v>3451</v>
      </c>
      <c r="AN196" s="3515" t="s">
        <v>3509</v>
      </c>
      <c r="AO196" s="3515" t="s">
        <v>3510</v>
      </c>
      <c r="AP196" s="3518" t="s">
        <v>3503</v>
      </c>
      <c r="AQ196" s="3514" t="s">
        <v>3451</v>
      </c>
      <c r="AR196" s="3515" t="s">
        <v>3509</v>
      </c>
      <c r="AS196" s="3516" t="s">
        <v>3510</v>
      </c>
      <c r="AT196" s="3518" t="s">
        <v>3503</v>
      </c>
      <c r="AU196" s="3514" t="s">
        <v>3451</v>
      </c>
      <c r="AV196" s="3515" t="s">
        <v>3509</v>
      </c>
      <c r="AW196" s="3516" t="s">
        <v>3510</v>
      </c>
      <c r="AX196" s="3518" t="s">
        <v>3503</v>
      </c>
      <c r="AY196" s="3514" t="s">
        <v>3451</v>
      </c>
      <c r="AZ196" s="3515" t="s">
        <v>3509</v>
      </c>
      <c r="BA196" s="3516" t="s">
        <v>3510</v>
      </c>
      <c r="BB196" s="3518" t="s">
        <v>3503</v>
      </c>
      <c r="BC196" s="3514" t="s">
        <v>3451</v>
      </c>
      <c r="BD196" s="3515" t="s">
        <v>3509</v>
      </c>
      <c r="BE196" s="3516" t="s">
        <v>3510</v>
      </c>
    </row>
    <row r="197" spans="1:58">
      <c r="A197" s="3520"/>
      <c r="B197" s="3518"/>
      <c r="C197" s="3514"/>
      <c r="D197" s="3515"/>
      <c r="E197" s="3517"/>
      <c r="F197" s="3518"/>
      <c r="G197" s="3514"/>
      <c r="H197" s="3515"/>
      <c r="I197" s="3517"/>
      <c r="J197" s="3518"/>
      <c r="K197" s="3514"/>
      <c r="L197" s="3515"/>
      <c r="M197" s="3517"/>
      <c r="N197" s="3518"/>
      <c r="O197" s="3514"/>
      <c r="P197" s="3515"/>
      <c r="Q197" s="3517"/>
      <c r="R197" s="3518"/>
      <c r="S197" s="3514"/>
      <c r="T197" s="3515"/>
      <c r="U197" s="3517"/>
      <c r="V197" s="3518"/>
      <c r="W197" s="3514"/>
      <c r="X197" s="3515"/>
      <c r="Y197" s="3517"/>
      <c r="Z197" s="3518"/>
      <c r="AA197" s="3514"/>
      <c r="AB197" s="3515"/>
      <c r="AC197" s="3517"/>
      <c r="AD197" s="3518"/>
      <c r="AE197" s="3514"/>
      <c r="AF197" s="3515"/>
      <c r="AG197" s="3515"/>
      <c r="AH197" s="3518"/>
      <c r="AI197" s="3514"/>
      <c r="AJ197" s="3515"/>
      <c r="AK197" s="3517"/>
      <c r="AL197" s="3518"/>
      <c r="AM197" s="3514"/>
      <c r="AN197" s="3515"/>
      <c r="AO197" s="3515"/>
      <c r="AP197" s="3518"/>
      <c r="AQ197" s="3514"/>
      <c r="AR197" s="3515"/>
      <c r="AS197" s="3517"/>
      <c r="AT197" s="3518"/>
      <c r="AU197" s="3514"/>
      <c r="AV197" s="3515"/>
      <c r="AW197" s="3517"/>
      <c r="AX197" s="3518"/>
      <c r="AY197" s="3514"/>
      <c r="AZ197" s="3515"/>
      <c r="BA197" s="3517"/>
      <c r="BB197" s="3518"/>
      <c r="BC197" s="3514"/>
      <c r="BD197" s="3515"/>
      <c r="BE197" s="3517"/>
    </row>
    <row r="198" spans="1:58" ht="16.5">
      <c r="A198" s="3154">
        <v>8</v>
      </c>
      <c r="B198" s="3159" t="s">
        <v>3613</v>
      </c>
      <c r="C198" s="3160">
        <v>64.349999999999994</v>
      </c>
      <c r="D198" s="3157" t="s">
        <v>3513</v>
      </c>
      <c r="E198" s="3158" t="s">
        <v>3514</v>
      </c>
      <c r="F198" s="3155" t="s">
        <v>3615</v>
      </c>
      <c r="G198" s="3160">
        <v>50.6</v>
      </c>
      <c r="H198" s="3156" t="s">
        <v>3516</v>
      </c>
      <c r="I198" s="3158" t="s">
        <v>3517</v>
      </c>
      <c r="J198" s="3155" t="s">
        <v>3693</v>
      </c>
      <c r="K198" s="3160">
        <v>50.6</v>
      </c>
      <c r="L198" s="3156" t="s">
        <v>3516</v>
      </c>
      <c r="M198" s="3158" t="s">
        <v>3517</v>
      </c>
      <c r="N198" s="3155" t="s">
        <v>3694</v>
      </c>
      <c r="O198" s="3160">
        <v>50.6</v>
      </c>
      <c r="P198" s="3156" t="s">
        <v>3516</v>
      </c>
      <c r="Q198" s="3158" t="s">
        <v>3517</v>
      </c>
      <c r="R198" s="3155" t="s">
        <v>3695</v>
      </c>
      <c r="S198" s="3160">
        <v>64.349999999999994</v>
      </c>
      <c r="T198" s="3156" t="s">
        <v>3573</v>
      </c>
      <c r="U198" s="3158" t="s">
        <v>3514</v>
      </c>
      <c r="V198" s="3155" t="s">
        <v>3696</v>
      </c>
      <c r="W198" s="3160">
        <v>65.010000000000005</v>
      </c>
      <c r="X198" s="3157" t="s">
        <v>3752</v>
      </c>
      <c r="Y198" s="3158" t="s">
        <v>3514</v>
      </c>
      <c r="Z198" s="3155" t="s">
        <v>3697</v>
      </c>
      <c r="AA198" s="3160">
        <v>50.6</v>
      </c>
      <c r="AB198" s="3156" t="s">
        <v>3516</v>
      </c>
      <c r="AC198" s="3158" t="s">
        <v>3517</v>
      </c>
      <c r="AD198" s="3155" t="s">
        <v>3698</v>
      </c>
      <c r="AE198" s="3160">
        <v>50.6</v>
      </c>
      <c r="AF198" s="3156" t="s">
        <v>3516</v>
      </c>
      <c r="AG198" s="3158" t="s">
        <v>3517</v>
      </c>
      <c r="AH198" s="3155" t="s">
        <v>3699</v>
      </c>
      <c r="AI198" s="3160">
        <v>50.6</v>
      </c>
      <c r="AJ198" s="3156" t="s">
        <v>3516</v>
      </c>
      <c r="AK198" s="3158" t="s">
        <v>3517</v>
      </c>
      <c r="AL198" s="3155" t="s">
        <v>3700</v>
      </c>
      <c r="AM198" s="3160">
        <v>65.22</v>
      </c>
      <c r="AN198" s="3157" t="s">
        <v>3656</v>
      </c>
      <c r="AO198" s="3158" t="s">
        <v>3514</v>
      </c>
      <c r="AP198" s="3159" t="s">
        <v>3613</v>
      </c>
      <c r="AQ198" s="3160">
        <v>53.74</v>
      </c>
      <c r="AR198" s="3157" t="s">
        <v>3614</v>
      </c>
      <c r="AS198" s="3158" t="s">
        <v>3517</v>
      </c>
      <c r="AT198" s="3155" t="s">
        <v>3615</v>
      </c>
      <c r="AU198" s="3160">
        <v>50.6</v>
      </c>
      <c r="AV198" s="3156" t="s">
        <v>3516</v>
      </c>
      <c r="AW198" s="3158" t="s">
        <v>3517</v>
      </c>
      <c r="AX198" s="3155" t="s">
        <v>3621</v>
      </c>
      <c r="AY198" s="3160">
        <v>50.6</v>
      </c>
      <c r="AZ198" s="3157" t="s">
        <v>3516</v>
      </c>
      <c r="BA198" s="3158" t="s">
        <v>3517</v>
      </c>
      <c r="BB198" s="3155" t="s">
        <v>3622</v>
      </c>
      <c r="BC198" s="3160">
        <v>53.74</v>
      </c>
      <c r="BD198" s="3156" t="s">
        <v>3614</v>
      </c>
      <c r="BE198" s="3158" t="s">
        <v>3517</v>
      </c>
    </row>
    <row r="199" spans="1:58" ht="16.5">
      <c r="A199" s="3154">
        <v>7</v>
      </c>
      <c r="B199" s="3159" t="s">
        <v>3624</v>
      </c>
      <c r="C199" s="3160">
        <v>64.349999999999994</v>
      </c>
      <c r="D199" s="3157" t="s">
        <v>3513</v>
      </c>
      <c r="E199" s="3158" t="s">
        <v>3514</v>
      </c>
      <c r="F199" s="3155" t="s">
        <v>3625</v>
      </c>
      <c r="G199" s="3160">
        <v>50.6</v>
      </c>
      <c r="H199" s="3156" t="s">
        <v>3516</v>
      </c>
      <c r="I199" s="3158" t="s">
        <v>3517</v>
      </c>
      <c r="J199" s="3155" t="s">
        <v>3701</v>
      </c>
      <c r="K199" s="3160">
        <v>50.6</v>
      </c>
      <c r="L199" s="3156" t="s">
        <v>3516</v>
      </c>
      <c r="M199" s="3158" t="s">
        <v>3517</v>
      </c>
      <c r="N199" s="3155" t="s">
        <v>3702</v>
      </c>
      <c r="O199" s="3160">
        <v>50.6</v>
      </c>
      <c r="P199" s="3156" t="s">
        <v>3516</v>
      </c>
      <c r="Q199" s="3158" t="s">
        <v>3517</v>
      </c>
      <c r="R199" s="3155" t="s">
        <v>3703</v>
      </c>
      <c r="S199" s="3160">
        <v>64.349999999999994</v>
      </c>
      <c r="T199" s="3156" t="s">
        <v>3573</v>
      </c>
      <c r="U199" s="3158" t="s">
        <v>3514</v>
      </c>
      <c r="V199" s="3155" t="s">
        <v>3704</v>
      </c>
      <c r="W199" s="3160">
        <v>65.010000000000005</v>
      </c>
      <c r="X199" s="3157" t="s">
        <v>3752</v>
      </c>
      <c r="Y199" s="3158" t="s">
        <v>3514</v>
      </c>
      <c r="Z199" s="3155" t="s">
        <v>3705</v>
      </c>
      <c r="AA199" s="3160">
        <v>50.6</v>
      </c>
      <c r="AB199" s="3156" t="s">
        <v>3516</v>
      </c>
      <c r="AC199" s="3158" t="s">
        <v>3517</v>
      </c>
      <c r="AD199" s="3155" t="s">
        <v>3706</v>
      </c>
      <c r="AE199" s="3160">
        <v>50.6</v>
      </c>
      <c r="AF199" s="3156" t="s">
        <v>3516</v>
      </c>
      <c r="AG199" s="3158" t="s">
        <v>3517</v>
      </c>
      <c r="AH199" s="3155" t="s">
        <v>3707</v>
      </c>
      <c r="AI199" s="3160">
        <v>50.6</v>
      </c>
      <c r="AJ199" s="3156" t="s">
        <v>3516</v>
      </c>
      <c r="AK199" s="3158" t="s">
        <v>3517</v>
      </c>
      <c r="AL199" s="3155" t="s">
        <v>3708</v>
      </c>
      <c r="AM199" s="3160">
        <v>65.22</v>
      </c>
      <c r="AN199" s="3157" t="s">
        <v>3656</v>
      </c>
      <c r="AO199" s="3158" t="s">
        <v>3514</v>
      </c>
      <c r="AP199" s="3159" t="s">
        <v>3624</v>
      </c>
      <c r="AQ199" s="3160">
        <v>53.74</v>
      </c>
      <c r="AR199" s="3157" t="s">
        <v>3614</v>
      </c>
      <c r="AS199" s="3158" t="s">
        <v>3517</v>
      </c>
      <c r="AT199" s="3155" t="s">
        <v>3625</v>
      </c>
      <c r="AU199" s="3160">
        <v>50.6</v>
      </c>
      <c r="AV199" s="3156" t="s">
        <v>3516</v>
      </c>
      <c r="AW199" s="3158" t="s">
        <v>3517</v>
      </c>
      <c r="AX199" s="3155" t="s">
        <v>3630</v>
      </c>
      <c r="AY199" s="3160">
        <v>50.6</v>
      </c>
      <c r="AZ199" s="3157" t="s">
        <v>3516</v>
      </c>
      <c r="BA199" s="3158" t="s">
        <v>3517</v>
      </c>
      <c r="BB199" s="3155" t="s">
        <v>3631</v>
      </c>
      <c r="BC199" s="3160">
        <v>53.74</v>
      </c>
      <c r="BD199" s="3156" t="s">
        <v>3614</v>
      </c>
      <c r="BE199" s="3158" t="s">
        <v>3517</v>
      </c>
    </row>
    <row r="200" spans="1:58" ht="16.5">
      <c r="A200" s="3154">
        <v>6</v>
      </c>
      <c r="B200" s="3159" t="s">
        <v>3512</v>
      </c>
      <c r="C200" s="3160">
        <v>64.349999999999994</v>
      </c>
      <c r="D200" s="3157" t="s">
        <v>3513</v>
      </c>
      <c r="E200" s="3158" t="s">
        <v>3514</v>
      </c>
      <c r="F200" s="3159" t="s">
        <v>3515</v>
      </c>
      <c r="G200" s="3160">
        <v>50.6</v>
      </c>
      <c r="H200" s="3161" t="s">
        <v>3516</v>
      </c>
      <c r="I200" s="3158" t="s">
        <v>3517</v>
      </c>
      <c r="J200" s="3162" t="s">
        <v>3518</v>
      </c>
      <c r="K200" s="3160">
        <v>50.6</v>
      </c>
      <c r="L200" s="3156" t="s">
        <v>3516</v>
      </c>
      <c r="M200" s="3158" t="s">
        <v>3517</v>
      </c>
      <c r="N200" s="3159" t="s">
        <v>3519</v>
      </c>
      <c r="O200" s="3160">
        <v>50.6</v>
      </c>
      <c r="P200" s="3161" t="s">
        <v>3516</v>
      </c>
      <c r="Q200" s="3158" t="s">
        <v>3517</v>
      </c>
      <c r="R200" s="3159" t="s">
        <v>3574</v>
      </c>
      <c r="S200" s="3160">
        <v>64.349999999999994</v>
      </c>
      <c r="T200" s="3156" t="s">
        <v>3573</v>
      </c>
      <c r="U200" s="3158" t="s">
        <v>3514</v>
      </c>
      <c r="V200" s="3159" t="s">
        <v>3520</v>
      </c>
      <c r="W200" s="3160">
        <v>65.010000000000005</v>
      </c>
      <c r="X200" s="3157" t="s">
        <v>3752</v>
      </c>
      <c r="Y200" s="3158" t="s">
        <v>3514</v>
      </c>
      <c r="Z200" s="3159" t="s">
        <v>3522</v>
      </c>
      <c r="AA200" s="3160">
        <v>50.6</v>
      </c>
      <c r="AB200" s="3161" t="s">
        <v>3516</v>
      </c>
      <c r="AC200" s="3158" t="s">
        <v>3517</v>
      </c>
      <c r="AD200" s="3159" t="s">
        <v>3523</v>
      </c>
      <c r="AE200" s="3160">
        <v>50.6</v>
      </c>
      <c r="AF200" s="3161" t="s">
        <v>3516</v>
      </c>
      <c r="AG200" s="3158" t="s">
        <v>3517</v>
      </c>
      <c r="AH200" s="3159" t="s">
        <v>3524</v>
      </c>
      <c r="AI200" s="3160">
        <v>50.6</v>
      </c>
      <c r="AJ200" s="3161" t="s">
        <v>3516</v>
      </c>
      <c r="AK200" s="3158" t="s">
        <v>3517</v>
      </c>
      <c r="AL200" s="3159" t="s">
        <v>3576</v>
      </c>
      <c r="AM200" s="3160">
        <v>65.22</v>
      </c>
      <c r="AN200" s="3157" t="s">
        <v>3656</v>
      </c>
      <c r="AO200" s="3158" t="s">
        <v>3514</v>
      </c>
      <c r="AP200" s="3159" t="s">
        <v>3512</v>
      </c>
      <c r="AQ200" s="3160">
        <v>53.74</v>
      </c>
      <c r="AR200" s="3157" t="s">
        <v>3614</v>
      </c>
      <c r="AS200" s="3158" t="s">
        <v>3517</v>
      </c>
      <c r="AT200" s="3159" t="s">
        <v>3515</v>
      </c>
      <c r="AU200" s="3160">
        <v>50.6</v>
      </c>
      <c r="AV200" s="3156" t="s">
        <v>3516</v>
      </c>
      <c r="AW200" s="3158" t="s">
        <v>3517</v>
      </c>
      <c r="AX200" s="3162" t="s">
        <v>3636</v>
      </c>
      <c r="AY200" s="3160">
        <v>50.6</v>
      </c>
      <c r="AZ200" s="3157" t="s">
        <v>3516</v>
      </c>
      <c r="BA200" s="3158" t="s">
        <v>3517</v>
      </c>
      <c r="BB200" s="3159" t="s">
        <v>3637</v>
      </c>
      <c r="BC200" s="3160">
        <v>53.74</v>
      </c>
      <c r="BD200" s="3156" t="s">
        <v>3614</v>
      </c>
      <c r="BE200" s="3158" t="s">
        <v>3517</v>
      </c>
    </row>
    <row r="201" spans="1:58" ht="16.5">
      <c r="A201" s="3154">
        <v>5</v>
      </c>
      <c r="B201" s="3159" t="s">
        <v>3526</v>
      </c>
      <c r="C201" s="3160">
        <v>64.349999999999994</v>
      </c>
      <c r="D201" s="3157" t="s">
        <v>3513</v>
      </c>
      <c r="E201" s="3158" t="s">
        <v>3514</v>
      </c>
      <c r="F201" s="3159" t="s">
        <v>3527</v>
      </c>
      <c r="G201" s="3160">
        <v>50.6</v>
      </c>
      <c r="H201" s="3161" t="s">
        <v>3516</v>
      </c>
      <c r="I201" s="3158" t="s">
        <v>3517</v>
      </c>
      <c r="J201" s="3159" t="s">
        <v>3528</v>
      </c>
      <c r="K201" s="3160">
        <v>50.6</v>
      </c>
      <c r="L201" s="3156" t="s">
        <v>3516</v>
      </c>
      <c r="M201" s="3158" t="s">
        <v>3517</v>
      </c>
      <c r="N201" s="3159" t="s">
        <v>3529</v>
      </c>
      <c r="O201" s="3160">
        <v>50.6</v>
      </c>
      <c r="P201" s="3161" t="s">
        <v>3516</v>
      </c>
      <c r="Q201" s="3158" t="s">
        <v>3517</v>
      </c>
      <c r="R201" s="3159" t="s">
        <v>3577</v>
      </c>
      <c r="S201" s="3160">
        <v>64.349999999999994</v>
      </c>
      <c r="T201" s="3156" t="s">
        <v>3573</v>
      </c>
      <c r="U201" s="3158" t="s">
        <v>3514</v>
      </c>
      <c r="V201" s="3159" t="s">
        <v>3578</v>
      </c>
      <c r="W201" s="3160">
        <v>65.010000000000005</v>
      </c>
      <c r="X201" s="3157" t="s">
        <v>3752</v>
      </c>
      <c r="Y201" s="3158" t="s">
        <v>3514</v>
      </c>
      <c r="Z201" s="3159" t="s">
        <v>3579</v>
      </c>
      <c r="AA201" s="3160">
        <v>50.6</v>
      </c>
      <c r="AB201" s="3161" t="s">
        <v>3516</v>
      </c>
      <c r="AC201" s="3158" t="s">
        <v>3517</v>
      </c>
      <c r="AD201" s="3159" t="s">
        <v>3532</v>
      </c>
      <c r="AE201" s="3160">
        <v>50.6</v>
      </c>
      <c r="AF201" s="3161" t="s">
        <v>3516</v>
      </c>
      <c r="AG201" s="3158" t="s">
        <v>3517</v>
      </c>
      <c r="AH201" s="3159" t="s">
        <v>3533</v>
      </c>
      <c r="AI201" s="3160">
        <v>50.6</v>
      </c>
      <c r="AJ201" s="3161" t="s">
        <v>3516</v>
      </c>
      <c r="AK201" s="3158" t="s">
        <v>3517</v>
      </c>
      <c r="AL201" s="3159" t="s">
        <v>3580</v>
      </c>
      <c r="AM201" s="3160">
        <v>65.22</v>
      </c>
      <c r="AN201" s="3157" t="s">
        <v>3656</v>
      </c>
      <c r="AO201" s="3158" t="s">
        <v>3514</v>
      </c>
      <c r="AP201" s="3159" t="s">
        <v>3526</v>
      </c>
      <c r="AQ201" s="3160">
        <v>53.74</v>
      </c>
      <c r="AR201" s="3157" t="s">
        <v>3614</v>
      </c>
      <c r="AS201" s="3158" t="s">
        <v>3517</v>
      </c>
      <c r="AT201" s="3159" t="s">
        <v>3527</v>
      </c>
      <c r="AU201" s="3160">
        <v>50.6</v>
      </c>
      <c r="AV201" s="3156" t="s">
        <v>3516</v>
      </c>
      <c r="AW201" s="3158" t="s">
        <v>3517</v>
      </c>
      <c r="AX201" s="3159" t="s">
        <v>3639</v>
      </c>
      <c r="AY201" s="3160">
        <v>50.6</v>
      </c>
      <c r="AZ201" s="3157" t="s">
        <v>3516</v>
      </c>
      <c r="BA201" s="3158" t="s">
        <v>3517</v>
      </c>
      <c r="BB201" s="3159" t="s">
        <v>3533</v>
      </c>
      <c r="BC201" s="3160">
        <v>53.74</v>
      </c>
      <c r="BD201" s="3156" t="s">
        <v>3614</v>
      </c>
      <c r="BE201" s="3158" t="s">
        <v>3517</v>
      </c>
    </row>
    <row r="202" spans="1:58" ht="16.5">
      <c r="A202" s="3154">
        <v>4</v>
      </c>
      <c r="B202" s="3159" t="s">
        <v>3534</v>
      </c>
      <c r="C202" s="3160">
        <v>64.349999999999994</v>
      </c>
      <c r="D202" s="3157" t="s">
        <v>3513</v>
      </c>
      <c r="E202" s="3158" t="s">
        <v>3514</v>
      </c>
      <c r="F202" s="3159" t="s">
        <v>3535</v>
      </c>
      <c r="G202" s="3160">
        <v>50.6</v>
      </c>
      <c r="H202" s="3161" t="s">
        <v>3516</v>
      </c>
      <c r="I202" s="3158" t="s">
        <v>3517</v>
      </c>
      <c r="J202" s="3159" t="s">
        <v>3536</v>
      </c>
      <c r="K202" s="3160">
        <v>50.6</v>
      </c>
      <c r="L202" s="3156" t="s">
        <v>3516</v>
      </c>
      <c r="M202" s="3158" t="s">
        <v>3517</v>
      </c>
      <c r="N202" s="3159" t="s">
        <v>3537</v>
      </c>
      <c r="O202" s="3160">
        <v>50.6</v>
      </c>
      <c r="P202" s="3161" t="s">
        <v>3516</v>
      </c>
      <c r="Q202" s="3158" t="s">
        <v>3517</v>
      </c>
      <c r="R202" s="3159" t="s">
        <v>3581</v>
      </c>
      <c r="S202" s="3160">
        <v>64.349999999999994</v>
      </c>
      <c r="T202" s="3156" t="s">
        <v>3573</v>
      </c>
      <c r="U202" s="3158" t="s">
        <v>3514</v>
      </c>
      <c r="V202" s="3159" t="s">
        <v>3582</v>
      </c>
      <c r="W202" s="3160">
        <v>65.010000000000005</v>
      </c>
      <c r="X202" s="3157" t="s">
        <v>3752</v>
      </c>
      <c r="Y202" s="3158" t="s">
        <v>3514</v>
      </c>
      <c r="Z202" s="3159" t="s">
        <v>3583</v>
      </c>
      <c r="AA202" s="3160">
        <v>50.6</v>
      </c>
      <c r="AB202" s="3161" t="s">
        <v>3516</v>
      </c>
      <c r="AC202" s="3158" t="s">
        <v>3517</v>
      </c>
      <c r="AD202" s="3159" t="s">
        <v>3540</v>
      </c>
      <c r="AE202" s="3160">
        <v>50.6</v>
      </c>
      <c r="AF202" s="3161" t="s">
        <v>3516</v>
      </c>
      <c r="AG202" s="3158" t="s">
        <v>3517</v>
      </c>
      <c r="AH202" s="3159" t="s">
        <v>3541</v>
      </c>
      <c r="AI202" s="3160">
        <v>50.6</v>
      </c>
      <c r="AJ202" s="3161" t="s">
        <v>3516</v>
      </c>
      <c r="AK202" s="3158" t="s">
        <v>3517</v>
      </c>
      <c r="AL202" s="3159" t="s">
        <v>3584</v>
      </c>
      <c r="AM202" s="3160">
        <v>65.22</v>
      </c>
      <c r="AN202" s="3157" t="s">
        <v>3656</v>
      </c>
      <c r="AO202" s="3158" t="s">
        <v>3514</v>
      </c>
      <c r="AP202" s="3159" t="s">
        <v>3534</v>
      </c>
      <c r="AQ202" s="3160">
        <v>53.74</v>
      </c>
      <c r="AR202" s="3157" t="s">
        <v>3614</v>
      </c>
      <c r="AS202" s="3158" t="s">
        <v>3517</v>
      </c>
      <c r="AT202" s="3159" t="s">
        <v>3535</v>
      </c>
      <c r="AU202" s="3160">
        <v>50.6</v>
      </c>
      <c r="AV202" s="3156" t="s">
        <v>3516</v>
      </c>
      <c r="AW202" s="3158" t="s">
        <v>3517</v>
      </c>
      <c r="AX202" s="3159" t="s">
        <v>3540</v>
      </c>
      <c r="AY202" s="3160">
        <v>50.6</v>
      </c>
      <c r="AZ202" s="3157" t="s">
        <v>3516</v>
      </c>
      <c r="BA202" s="3158" t="s">
        <v>3517</v>
      </c>
      <c r="BB202" s="3159" t="s">
        <v>3541</v>
      </c>
      <c r="BC202" s="3160">
        <v>53.74</v>
      </c>
      <c r="BD202" s="3156" t="s">
        <v>3614</v>
      </c>
      <c r="BE202" s="3158" t="s">
        <v>3517</v>
      </c>
    </row>
    <row r="203" spans="1:58" ht="16.5">
      <c r="A203" s="3154">
        <v>3</v>
      </c>
      <c r="B203" s="3159" t="s">
        <v>3542</v>
      </c>
      <c r="C203" s="3160">
        <v>64.349999999999994</v>
      </c>
      <c r="D203" s="3157" t="s">
        <v>3513</v>
      </c>
      <c r="E203" s="3158" t="s">
        <v>3514</v>
      </c>
      <c r="F203" s="3159" t="s">
        <v>3543</v>
      </c>
      <c r="G203" s="3160">
        <v>50.6</v>
      </c>
      <c r="H203" s="3161" t="s">
        <v>3516</v>
      </c>
      <c r="I203" s="3158" t="s">
        <v>3517</v>
      </c>
      <c r="J203" s="3159" t="s">
        <v>3544</v>
      </c>
      <c r="K203" s="3160">
        <v>50.6</v>
      </c>
      <c r="L203" s="3156" t="s">
        <v>3516</v>
      </c>
      <c r="M203" s="3158" t="s">
        <v>3517</v>
      </c>
      <c r="N203" s="3159" t="s">
        <v>3545</v>
      </c>
      <c r="O203" s="3160">
        <v>50.6</v>
      </c>
      <c r="P203" s="3161" t="s">
        <v>3516</v>
      </c>
      <c r="Q203" s="3158" t="s">
        <v>3517</v>
      </c>
      <c r="R203" s="3159" t="s">
        <v>3585</v>
      </c>
      <c r="S203" s="3160">
        <v>64.349999999999994</v>
      </c>
      <c r="T203" s="3156" t="s">
        <v>3573</v>
      </c>
      <c r="U203" s="3158" t="s">
        <v>3514</v>
      </c>
      <c r="V203" s="3159" t="s">
        <v>3586</v>
      </c>
      <c r="W203" s="3160">
        <v>65.010000000000005</v>
      </c>
      <c r="X203" s="3157" t="s">
        <v>3752</v>
      </c>
      <c r="Y203" s="3158" t="s">
        <v>3514</v>
      </c>
      <c r="Z203" s="3159" t="s">
        <v>3587</v>
      </c>
      <c r="AA203" s="3160">
        <v>50.6</v>
      </c>
      <c r="AB203" s="3161" t="s">
        <v>3516</v>
      </c>
      <c r="AC203" s="3158" t="s">
        <v>3517</v>
      </c>
      <c r="AD203" s="3159" t="s">
        <v>3548</v>
      </c>
      <c r="AE203" s="3160">
        <v>50.6</v>
      </c>
      <c r="AF203" s="3161" t="s">
        <v>3516</v>
      </c>
      <c r="AG203" s="3158" t="s">
        <v>3517</v>
      </c>
      <c r="AH203" s="3159" t="s">
        <v>3549</v>
      </c>
      <c r="AI203" s="3160">
        <v>50.6</v>
      </c>
      <c r="AJ203" s="3161" t="s">
        <v>3516</v>
      </c>
      <c r="AK203" s="3158" t="s">
        <v>3517</v>
      </c>
      <c r="AL203" s="3159" t="s">
        <v>3588</v>
      </c>
      <c r="AM203" s="3160">
        <v>65.22</v>
      </c>
      <c r="AN203" s="3157" t="s">
        <v>3656</v>
      </c>
      <c r="AO203" s="3158" t="s">
        <v>3514</v>
      </c>
      <c r="AP203" s="3159" t="s">
        <v>3542</v>
      </c>
      <c r="AQ203" s="3160">
        <v>53.74</v>
      </c>
      <c r="AR203" s="3157" t="s">
        <v>3614</v>
      </c>
      <c r="AS203" s="3158" t="s">
        <v>3517</v>
      </c>
      <c r="AT203" s="3159" t="s">
        <v>3543</v>
      </c>
      <c r="AU203" s="3160">
        <v>50.6</v>
      </c>
      <c r="AV203" s="3156" t="s">
        <v>3516</v>
      </c>
      <c r="AW203" s="3158" t="s">
        <v>3517</v>
      </c>
      <c r="AX203" s="3159" t="s">
        <v>3548</v>
      </c>
      <c r="AY203" s="3160">
        <v>50.6</v>
      </c>
      <c r="AZ203" s="3157" t="s">
        <v>3516</v>
      </c>
      <c r="BA203" s="3158" t="s">
        <v>3517</v>
      </c>
      <c r="BB203" s="3159" t="s">
        <v>3549</v>
      </c>
      <c r="BC203" s="3160">
        <v>53.74</v>
      </c>
      <c r="BD203" s="3156" t="s">
        <v>3614</v>
      </c>
      <c r="BE203" s="3158" t="s">
        <v>3517</v>
      </c>
    </row>
    <row r="204" spans="1:58" ht="16.5">
      <c r="A204" s="3154">
        <v>2</v>
      </c>
      <c r="B204" s="3159" t="s">
        <v>3550</v>
      </c>
      <c r="C204" s="3160">
        <v>64.349999999999994</v>
      </c>
      <c r="D204" s="3157" t="s">
        <v>3513</v>
      </c>
      <c r="E204" s="3158" t="s">
        <v>3514</v>
      </c>
      <c r="F204" s="3159" t="s">
        <v>3551</v>
      </c>
      <c r="G204" s="3160">
        <v>50.6</v>
      </c>
      <c r="H204" s="3161" t="s">
        <v>3516</v>
      </c>
      <c r="I204" s="3158" t="s">
        <v>3517</v>
      </c>
      <c r="J204" s="3159" t="s">
        <v>3552</v>
      </c>
      <c r="K204" s="3160">
        <v>50.6</v>
      </c>
      <c r="L204" s="3156" t="s">
        <v>3516</v>
      </c>
      <c r="M204" s="3158" t="s">
        <v>3517</v>
      </c>
      <c r="N204" s="3159" t="s">
        <v>3553</v>
      </c>
      <c r="O204" s="3160">
        <v>50.6</v>
      </c>
      <c r="P204" s="3161" t="s">
        <v>3516</v>
      </c>
      <c r="Q204" s="3158" t="s">
        <v>3517</v>
      </c>
      <c r="R204" s="3159" t="s">
        <v>3589</v>
      </c>
      <c r="S204" s="3160">
        <v>64.349999999999994</v>
      </c>
      <c r="T204" s="3156" t="s">
        <v>3573</v>
      </c>
      <c r="U204" s="3158" t="s">
        <v>3514</v>
      </c>
      <c r="V204" s="3159" t="s">
        <v>3590</v>
      </c>
      <c r="W204" s="3160">
        <v>65.010000000000005</v>
      </c>
      <c r="X204" s="3157" t="s">
        <v>3752</v>
      </c>
      <c r="Y204" s="3158" t="s">
        <v>3514</v>
      </c>
      <c r="Z204" s="3159" t="s">
        <v>3591</v>
      </c>
      <c r="AA204" s="3160">
        <v>50.6</v>
      </c>
      <c r="AB204" s="3161" t="s">
        <v>3516</v>
      </c>
      <c r="AC204" s="3158" t="s">
        <v>3517</v>
      </c>
      <c r="AD204" s="3159" t="s">
        <v>3556</v>
      </c>
      <c r="AE204" s="3160">
        <v>50.6</v>
      </c>
      <c r="AF204" s="3161" t="s">
        <v>3516</v>
      </c>
      <c r="AG204" s="3158" t="s">
        <v>3517</v>
      </c>
      <c r="AH204" s="3159" t="s">
        <v>3557</v>
      </c>
      <c r="AI204" s="3160">
        <v>50.6</v>
      </c>
      <c r="AJ204" s="3161" t="s">
        <v>3516</v>
      </c>
      <c r="AK204" s="3158" t="s">
        <v>3517</v>
      </c>
      <c r="AL204" s="3159" t="s">
        <v>3592</v>
      </c>
      <c r="AM204" s="3160">
        <v>65.22</v>
      </c>
      <c r="AN204" s="3157" t="s">
        <v>3656</v>
      </c>
      <c r="AO204" s="3158" t="s">
        <v>3514</v>
      </c>
      <c r="AP204" s="3159" t="s">
        <v>3550</v>
      </c>
      <c r="AQ204" s="3160">
        <v>53.74</v>
      </c>
      <c r="AR204" s="3157" t="s">
        <v>3614</v>
      </c>
      <c r="AS204" s="3158" t="s">
        <v>3517</v>
      </c>
      <c r="AT204" s="3159" t="s">
        <v>3551</v>
      </c>
      <c r="AU204" s="3160">
        <v>50.6</v>
      </c>
      <c r="AV204" s="3156" t="s">
        <v>3516</v>
      </c>
      <c r="AW204" s="3158" t="s">
        <v>3517</v>
      </c>
      <c r="AX204" s="3159" t="s">
        <v>3556</v>
      </c>
      <c r="AY204" s="3160">
        <v>50.6</v>
      </c>
      <c r="AZ204" s="3157" t="s">
        <v>3516</v>
      </c>
      <c r="BA204" s="3158" t="s">
        <v>3517</v>
      </c>
      <c r="BB204" s="3159" t="s">
        <v>3557</v>
      </c>
      <c r="BC204" s="3160">
        <v>53.74</v>
      </c>
      <c r="BD204" s="3156" t="s">
        <v>3614</v>
      </c>
      <c r="BE204" s="3158" t="s">
        <v>3517</v>
      </c>
    </row>
    <row r="205" spans="1:58" ht="16.5">
      <c r="A205" s="3154">
        <v>1</v>
      </c>
      <c r="B205" s="3159" t="s">
        <v>3558</v>
      </c>
      <c r="C205" s="3160">
        <v>64.349999999999994</v>
      </c>
      <c r="D205" s="3157" t="s">
        <v>3513</v>
      </c>
      <c r="E205" s="3158" t="s">
        <v>3514</v>
      </c>
      <c r="F205" s="3159" t="s">
        <v>3559</v>
      </c>
      <c r="G205" s="3160">
        <v>50.6</v>
      </c>
      <c r="H205" s="3161" t="s">
        <v>3516</v>
      </c>
      <c r="I205" s="3158" t="s">
        <v>3517</v>
      </c>
      <c r="J205" s="3159" t="s">
        <v>3560</v>
      </c>
      <c r="K205" s="3160">
        <v>50.6</v>
      </c>
      <c r="L205" s="3156" t="s">
        <v>3516</v>
      </c>
      <c r="M205" s="3158" t="s">
        <v>3517</v>
      </c>
      <c r="N205" s="3159" t="s">
        <v>3562</v>
      </c>
      <c r="O205" s="3160">
        <v>50.6</v>
      </c>
      <c r="P205" s="3161" t="s">
        <v>3516</v>
      </c>
      <c r="Q205" s="3158" t="s">
        <v>3517</v>
      </c>
      <c r="R205" s="3159" t="s">
        <v>3593</v>
      </c>
      <c r="S205" s="3160">
        <v>64.349999999999994</v>
      </c>
      <c r="T205" s="3156" t="s">
        <v>3573</v>
      </c>
      <c r="U205" s="3158" t="s">
        <v>3514</v>
      </c>
      <c r="V205" s="3159" t="s">
        <v>3594</v>
      </c>
      <c r="W205" s="3160">
        <v>65.010000000000005</v>
      </c>
      <c r="X205" s="3157" t="s">
        <v>3752</v>
      </c>
      <c r="Y205" s="3158" t="s">
        <v>3514</v>
      </c>
      <c r="Z205" s="3159" t="s">
        <v>3595</v>
      </c>
      <c r="AA205" s="3160">
        <v>50.6</v>
      </c>
      <c r="AB205" s="3161" t="s">
        <v>3516</v>
      </c>
      <c r="AC205" s="3158" t="s">
        <v>3517</v>
      </c>
      <c r="AD205" s="3159" t="s">
        <v>3566</v>
      </c>
      <c r="AE205" s="3160">
        <v>50.6</v>
      </c>
      <c r="AF205" s="3161" t="s">
        <v>3516</v>
      </c>
      <c r="AG205" s="3158" t="s">
        <v>3517</v>
      </c>
      <c r="AH205" s="3159" t="s">
        <v>3567</v>
      </c>
      <c r="AI205" s="3160">
        <v>50.6</v>
      </c>
      <c r="AJ205" s="3161" t="s">
        <v>3516</v>
      </c>
      <c r="AK205" s="3158" t="s">
        <v>3517</v>
      </c>
      <c r="AL205" s="3159" t="s">
        <v>3596</v>
      </c>
      <c r="AM205" s="3160">
        <v>65.22</v>
      </c>
      <c r="AN205" s="3157" t="s">
        <v>3656</v>
      </c>
      <c r="AO205" s="3158" t="s">
        <v>3514</v>
      </c>
      <c r="AP205" s="3159" t="s">
        <v>3558</v>
      </c>
      <c r="AQ205" s="3160">
        <v>53.74</v>
      </c>
      <c r="AR205" s="3157" t="s">
        <v>3614</v>
      </c>
      <c r="AS205" s="3158" t="s">
        <v>3517</v>
      </c>
      <c r="AT205" s="3159" t="s">
        <v>3559</v>
      </c>
      <c r="AU205" s="3160">
        <v>50.6</v>
      </c>
      <c r="AV205" s="3156" t="s">
        <v>3516</v>
      </c>
      <c r="AW205" s="3158" t="s">
        <v>3517</v>
      </c>
      <c r="AX205" s="3159" t="s">
        <v>3556</v>
      </c>
      <c r="AY205" s="3160">
        <v>50.6</v>
      </c>
      <c r="AZ205" s="3157" t="s">
        <v>3516</v>
      </c>
      <c r="BA205" s="3158" t="s">
        <v>3517</v>
      </c>
      <c r="BB205" s="3159" t="s">
        <v>3567</v>
      </c>
      <c r="BC205" s="3160">
        <v>53.74</v>
      </c>
      <c r="BD205" s="3156" t="s">
        <v>3614</v>
      </c>
      <c r="BE205" s="3158" t="s">
        <v>3517</v>
      </c>
    </row>
    <row r="206" spans="1:58" ht="16.5">
      <c r="A206" s="3163"/>
      <c r="B206" s="3163" t="s">
        <v>3568</v>
      </c>
      <c r="C206" s="3164">
        <f>SUM(C198:C205)</f>
        <v>514.80000000000007</v>
      </c>
      <c r="D206" s="3165"/>
      <c r="E206" s="3165"/>
      <c r="F206" s="3163" t="s">
        <v>3568</v>
      </c>
      <c r="G206" s="3164">
        <f>SUM(G198:G205)</f>
        <v>404.80000000000007</v>
      </c>
      <c r="H206" s="3164"/>
      <c r="I206" s="3164"/>
      <c r="J206" s="3163" t="s">
        <v>3568</v>
      </c>
      <c r="K206" s="3164">
        <f>SUM(K198:K205)</f>
        <v>404.80000000000007</v>
      </c>
      <c r="L206" s="3165"/>
      <c r="M206" s="3165"/>
      <c r="N206" s="3163" t="s">
        <v>3568</v>
      </c>
      <c r="O206" s="3164">
        <f>SUM(O198:O205)</f>
        <v>404.80000000000007</v>
      </c>
      <c r="P206" s="3164"/>
      <c r="Q206" s="3164"/>
      <c r="R206" s="3163"/>
      <c r="S206" s="3164">
        <f>SUM(S198:S205)</f>
        <v>514.80000000000007</v>
      </c>
      <c r="T206" s="3165"/>
      <c r="U206" s="3165"/>
      <c r="V206" s="3163"/>
      <c r="W206" s="3164">
        <f>SUM(W198:W205)</f>
        <v>520.08000000000004</v>
      </c>
      <c r="X206" s="3164"/>
      <c r="Y206" s="3164"/>
      <c r="Z206" s="3163"/>
      <c r="AA206" s="3164">
        <f>SUM(AA198:AA205)</f>
        <v>404.80000000000007</v>
      </c>
      <c r="AB206" s="3165"/>
      <c r="AC206" s="3165"/>
      <c r="AD206" s="3163"/>
      <c r="AE206" s="3164">
        <f>SUM(AE198:AE205)</f>
        <v>404.80000000000007</v>
      </c>
      <c r="AF206" s="3164"/>
      <c r="AG206" s="3164"/>
      <c r="AH206" s="3163"/>
      <c r="AI206" s="3164">
        <f>SUM(AI198:AI205)</f>
        <v>404.80000000000007</v>
      </c>
      <c r="AJ206" s="3165"/>
      <c r="AK206" s="3165"/>
      <c r="AL206" s="3163"/>
      <c r="AM206" s="3164">
        <f>SUM(AM198:AM205)</f>
        <v>521.7600000000001</v>
      </c>
      <c r="AN206" s="3164"/>
      <c r="AO206" s="3164"/>
      <c r="AP206" s="3163" t="s">
        <v>3568</v>
      </c>
      <c r="AQ206" s="3164">
        <f>SUM(AQ198:AQ205)</f>
        <v>429.92</v>
      </c>
      <c r="AR206" s="3165"/>
      <c r="AS206" s="3165"/>
      <c r="AT206" s="3163" t="s">
        <v>3568</v>
      </c>
      <c r="AU206" s="3164">
        <f>SUM(AU198:AU205)</f>
        <v>404.80000000000007</v>
      </c>
      <c r="AV206" s="3164"/>
      <c r="AW206" s="3164"/>
      <c r="AX206" s="3163" t="s">
        <v>3568</v>
      </c>
      <c r="AY206" s="3164">
        <f>SUM(AY198:AY205)</f>
        <v>404.80000000000007</v>
      </c>
      <c r="AZ206" s="3165"/>
      <c r="BA206" s="3165"/>
      <c r="BB206" s="3163" t="s">
        <v>3568</v>
      </c>
      <c r="BC206" s="3164">
        <f>SUM(BC198:BC205)</f>
        <v>429.92</v>
      </c>
      <c r="BD206" s="3164"/>
      <c r="BE206" s="3164"/>
      <c r="BF206" s="3167">
        <f>BC206+AY206+AU206+AQ206+AM206+AI206+AE206+AA206+W206+S206+O206+K206+G206+C206</f>
        <v>6169.6800000000012</v>
      </c>
    </row>
    <row r="207" spans="1:58">
      <c r="A207" s="3521" t="s">
        <v>3754</v>
      </c>
      <c r="B207" s="3507"/>
      <c r="C207" s="3507"/>
      <c r="D207" s="3507"/>
      <c r="E207" s="3507"/>
      <c r="F207" s="3507"/>
      <c r="G207" s="3507"/>
      <c r="H207" s="3507"/>
      <c r="I207" s="3507"/>
      <c r="J207" s="3507"/>
      <c r="K207" s="3507"/>
      <c r="L207" s="3507"/>
      <c r="M207" s="3507"/>
      <c r="N207" s="3507"/>
      <c r="O207" s="3507"/>
      <c r="P207" s="3507"/>
      <c r="Q207" s="3507"/>
      <c r="R207" s="3507"/>
      <c r="S207" s="3507"/>
      <c r="T207" s="3507"/>
      <c r="U207" s="3507"/>
      <c r="V207" s="3507"/>
      <c r="W207" s="3507"/>
      <c r="X207" s="3507"/>
      <c r="Y207" s="3507"/>
      <c r="Z207" s="3507"/>
      <c r="AA207" s="3507"/>
      <c r="AB207" s="3507"/>
      <c r="AC207" s="3507"/>
      <c r="AD207" s="3507"/>
      <c r="AE207" s="3507"/>
      <c r="AF207" s="3507"/>
      <c r="AG207" s="3507"/>
      <c r="AH207" s="3507"/>
      <c r="AI207" s="3507"/>
      <c r="AJ207" s="3507"/>
      <c r="AK207" s="3507"/>
      <c r="AL207" s="3507"/>
      <c r="AM207" s="3507"/>
      <c r="AN207" s="3507"/>
      <c r="AO207" s="3507"/>
    </row>
    <row r="208" spans="1:58">
      <c r="A208" s="3507"/>
      <c r="B208" s="3507"/>
      <c r="C208" s="3507"/>
      <c r="D208" s="3507"/>
      <c r="E208" s="3507"/>
      <c r="F208" s="3507"/>
      <c r="G208" s="3507"/>
      <c r="H208" s="3507"/>
      <c r="I208" s="3507"/>
      <c r="J208" s="3507"/>
      <c r="K208" s="3507"/>
      <c r="L208" s="3507"/>
      <c r="M208" s="3507"/>
      <c r="N208" s="3507"/>
      <c r="O208" s="3507"/>
      <c r="P208" s="3507"/>
      <c r="Q208" s="3507"/>
      <c r="R208" s="3507"/>
      <c r="S208" s="3507"/>
      <c r="T208" s="3507"/>
      <c r="U208" s="3507"/>
      <c r="V208" s="3507"/>
      <c r="W208" s="3507"/>
      <c r="X208" s="3507"/>
      <c r="Y208" s="3507"/>
      <c r="Z208" s="3507"/>
      <c r="AA208" s="3507"/>
      <c r="AB208" s="3507"/>
      <c r="AC208" s="3507"/>
      <c r="AD208" s="3507"/>
      <c r="AE208" s="3507"/>
      <c r="AF208" s="3507"/>
      <c r="AG208" s="3507"/>
      <c r="AH208" s="3507"/>
      <c r="AI208" s="3507"/>
      <c r="AJ208" s="3507"/>
      <c r="AK208" s="3507"/>
      <c r="AL208" s="3507"/>
      <c r="AM208" s="3507"/>
      <c r="AN208" s="3507"/>
      <c r="AO208" s="3507"/>
    </row>
    <row r="209" spans="1:42" ht="17.25">
      <c r="A209" s="3153" t="s">
        <v>3500</v>
      </c>
      <c r="B209" s="3522" t="s">
        <v>3501</v>
      </c>
      <c r="C209" s="3523"/>
      <c r="D209" s="3523"/>
      <c r="E209" s="3523"/>
      <c r="F209" s="3523"/>
      <c r="G209" s="3523"/>
      <c r="H209" s="3523"/>
      <c r="I209" s="3523"/>
      <c r="J209" s="3523"/>
      <c r="K209" s="3523"/>
      <c r="L209" s="3523"/>
      <c r="M209" s="3523"/>
      <c r="N209" s="3523"/>
      <c r="O209" s="3523"/>
      <c r="P209" s="3523"/>
      <c r="Q209" s="3523"/>
      <c r="R209" s="3523"/>
      <c r="S209" s="3523"/>
      <c r="T209" s="3523"/>
      <c r="U209" s="3523"/>
      <c r="V209" s="3524" t="s">
        <v>3502</v>
      </c>
      <c r="W209" s="3524"/>
      <c r="X209" s="3524"/>
      <c r="Y209" s="3524"/>
      <c r="Z209" s="3524"/>
      <c r="AA209" s="3524"/>
      <c r="AB209" s="3524"/>
      <c r="AC209" s="3524"/>
      <c r="AD209" s="3524"/>
      <c r="AE209" s="3524"/>
      <c r="AF209" s="3524"/>
      <c r="AG209" s="3524"/>
      <c r="AH209" s="3524"/>
      <c r="AI209" s="3524"/>
      <c r="AJ209" s="3524"/>
      <c r="AK209" s="3524"/>
      <c r="AL209" s="3524"/>
      <c r="AM209" s="3524"/>
      <c r="AN209" s="3524"/>
      <c r="AO209" s="3524"/>
    </row>
    <row r="210" spans="1:42" ht="16.5">
      <c r="A210" s="3154" t="s">
        <v>3503</v>
      </c>
      <c r="B210" s="3528" t="s">
        <v>3504</v>
      </c>
      <c r="C210" s="3529"/>
      <c r="D210" s="3529"/>
      <c r="E210" s="3530"/>
      <c r="F210" s="3528" t="s">
        <v>3505</v>
      </c>
      <c r="G210" s="3529"/>
      <c r="H210" s="3529"/>
      <c r="I210" s="3530"/>
      <c r="J210" s="3528" t="s">
        <v>3506</v>
      </c>
      <c r="K210" s="3529"/>
      <c r="L210" s="3529"/>
      <c r="M210" s="3530"/>
      <c r="N210" s="3528" t="s">
        <v>3507</v>
      </c>
      <c r="O210" s="3529"/>
      <c r="P210" s="3529"/>
      <c r="Q210" s="3530"/>
      <c r="R210" s="3528" t="s">
        <v>3570</v>
      </c>
      <c r="S210" s="3529"/>
      <c r="T210" s="3529"/>
      <c r="U210" s="3530"/>
      <c r="V210" s="3528" t="s">
        <v>3571</v>
      </c>
      <c r="W210" s="3529"/>
      <c r="X210" s="3529"/>
      <c r="Y210" s="3530"/>
      <c r="Z210" s="3528" t="s">
        <v>3572</v>
      </c>
      <c r="AA210" s="3529"/>
      <c r="AB210" s="3529"/>
      <c r="AC210" s="3530"/>
      <c r="AD210" s="3519" t="s">
        <v>3506</v>
      </c>
      <c r="AE210" s="3519"/>
      <c r="AF210" s="3519"/>
      <c r="AG210" s="3519"/>
      <c r="AH210" s="3528" t="s">
        <v>3507</v>
      </c>
      <c r="AI210" s="3529"/>
      <c r="AJ210" s="3529"/>
      <c r="AK210" s="3530"/>
      <c r="AL210" s="3519" t="s">
        <v>3570</v>
      </c>
      <c r="AM210" s="3519"/>
      <c r="AN210" s="3519"/>
      <c r="AO210" s="3519"/>
    </row>
    <row r="211" spans="1:42">
      <c r="A211" s="3520" t="s">
        <v>3508</v>
      </c>
      <c r="B211" s="3518" t="s">
        <v>3503</v>
      </c>
      <c r="C211" s="3514" t="s">
        <v>3451</v>
      </c>
      <c r="D211" s="3515" t="s">
        <v>3509</v>
      </c>
      <c r="E211" s="3516" t="s">
        <v>3510</v>
      </c>
      <c r="F211" s="3518" t="s">
        <v>3503</v>
      </c>
      <c r="G211" s="3514" t="s">
        <v>3451</v>
      </c>
      <c r="H211" s="3515" t="s">
        <v>3509</v>
      </c>
      <c r="I211" s="3516" t="s">
        <v>3510</v>
      </c>
      <c r="J211" s="3518" t="s">
        <v>3503</v>
      </c>
      <c r="K211" s="3514" t="s">
        <v>3451</v>
      </c>
      <c r="L211" s="3515" t="s">
        <v>3509</v>
      </c>
      <c r="M211" s="3516" t="s">
        <v>3510</v>
      </c>
      <c r="N211" s="3518" t="s">
        <v>3503</v>
      </c>
      <c r="O211" s="3514" t="s">
        <v>3451</v>
      </c>
      <c r="P211" s="3515" t="s">
        <v>3509</v>
      </c>
      <c r="Q211" s="3516" t="s">
        <v>3510</v>
      </c>
      <c r="R211" s="3518" t="s">
        <v>3503</v>
      </c>
      <c r="S211" s="3514" t="s">
        <v>3451</v>
      </c>
      <c r="T211" s="3515" t="s">
        <v>3509</v>
      </c>
      <c r="U211" s="3516" t="s">
        <v>3510</v>
      </c>
      <c r="V211" s="3518" t="s">
        <v>3511</v>
      </c>
      <c r="W211" s="3514" t="s">
        <v>3451</v>
      </c>
      <c r="X211" s="3515" t="s">
        <v>3509</v>
      </c>
      <c r="Y211" s="3516" t="s">
        <v>3510</v>
      </c>
      <c r="Z211" s="3518" t="s">
        <v>3503</v>
      </c>
      <c r="AA211" s="3514" t="s">
        <v>3451</v>
      </c>
      <c r="AB211" s="3515" t="s">
        <v>3509</v>
      </c>
      <c r="AC211" s="3516" t="s">
        <v>3510</v>
      </c>
      <c r="AD211" s="3518" t="s">
        <v>3503</v>
      </c>
      <c r="AE211" s="3514" t="s">
        <v>3451</v>
      </c>
      <c r="AF211" s="3515" t="s">
        <v>3509</v>
      </c>
      <c r="AG211" s="3515" t="s">
        <v>3510</v>
      </c>
      <c r="AH211" s="3518" t="s">
        <v>3503</v>
      </c>
      <c r="AI211" s="3514" t="s">
        <v>3451</v>
      </c>
      <c r="AJ211" s="3515" t="s">
        <v>3509</v>
      </c>
      <c r="AK211" s="3516" t="s">
        <v>3510</v>
      </c>
      <c r="AL211" s="3518" t="s">
        <v>3503</v>
      </c>
      <c r="AM211" s="3514" t="s">
        <v>3451</v>
      </c>
      <c r="AN211" s="3515" t="s">
        <v>3509</v>
      </c>
      <c r="AO211" s="3515" t="s">
        <v>3510</v>
      </c>
    </row>
    <row r="212" spans="1:42">
      <c r="A212" s="3520"/>
      <c r="B212" s="3518"/>
      <c r="C212" s="3514"/>
      <c r="D212" s="3515"/>
      <c r="E212" s="3517"/>
      <c r="F212" s="3518"/>
      <c r="G212" s="3514"/>
      <c r="H212" s="3515"/>
      <c r="I212" s="3517"/>
      <c r="J212" s="3518"/>
      <c r="K212" s="3514"/>
      <c r="L212" s="3515"/>
      <c r="M212" s="3517"/>
      <c r="N212" s="3518"/>
      <c r="O212" s="3514"/>
      <c r="P212" s="3515"/>
      <c r="Q212" s="3517"/>
      <c r="R212" s="3518"/>
      <c r="S212" s="3514"/>
      <c r="T212" s="3515"/>
      <c r="U212" s="3517"/>
      <c r="V212" s="3518"/>
      <c r="W212" s="3514"/>
      <c r="X212" s="3515"/>
      <c r="Y212" s="3517"/>
      <c r="Z212" s="3518"/>
      <c r="AA212" s="3514"/>
      <c r="AB212" s="3515"/>
      <c r="AC212" s="3517"/>
      <c r="AD212" s="3518"/>
      <c r="AE212" s="3514"/>
      <c r="AF212" s="3515"/>
      <c r="AG212" s="3515"/>
      <c r="AH212" s="3518"/>
      <c r="AI212" s="3514"/>
      <c r="AJ212" s="3515"/>
      <c r="AK212" s="3517"/>
      <c r="AL212" s="3518"/>
      <c r="AM212" s="3514"/>
      <c r="AN212" s="3515"/>
      <c r="AO212" s="3515"/>
    </row>
    <row r="213" spans="1:42" ht="16.5">
      <c r="A213" s="3154">
        <v>8</v>
      </c>
      <c r="B213" s="3159" t="s">
        <v>3613</v>
      </c>
      <c r="C213" s="3160">
        <v>62.96</v>
      </c>
      <c r="D213" s="3157" t="s">
        <v>3513</v>
      </c>
      <c r="E213" s="3158" t="s">
        <v>3514</v>
      </c>
      <c r="F213" s="3155" t="s">
        <v>3615</v>
      </c>
      <c r="G213" s="3160">
        <v>49.5</v>
      </c>
      <c r="H213" s="3156" t="s">
        <v>3516</v>
      </c>
      <c r="I213" s="3158" t="s">
        <v>3517</v>
      </c>
      <c r="J213" s="3155" t="s">
        <v>3693</v>
      </c>
      <c r="K213" s="3160">
        <v>49.5</v>
      </c>
      <c r="L213" s="3156" t="s">
        <v>3516</v>
      </c>
      <c r="M213" s="3158" t="s">
        <v>3517</v>
      </c>
      <c r="N213" s="3155" t="s">
        <v>3694</v>
      </c>
      <c r="O213" s="3160">
        <v>49.5</v>
      </c>
      <c r="P213" s="3156" t="s">
        <v>3516</v>
      </c>
      <c r="Q213" s="3158" t="s">
        <v>3517</v>
      </c>
      <c r="R213" s="3155" t="s">
        <v>3695</v>
      </c>
      <c r="S213" s="3160">
        <v>63.61</v>
      </c>
      <c r="T213" s="3156" t="s">
        <v>3752</v>
      </c>
      <c r="U213" s="3158" t="s">
        <v>3514</v>
      </c>
      <c r="V213" s="3155" t="s">
        <v>3696</v>
      </c>
      <c r="W213" s="3160">
        <v>62.96</v>
      </c>
      <c r="X213" s="3157" t="s">
        <v>3573</v>
      </c>
      <c r="Y213" s="3158" t="s">
        <v>3514</v>
      </c>
      <c r="Z213" s="3155" t="s">
        <v>3697</v>
      </c>
      <c r="AA213" s="3160">
        <v>49.5</v>
      </c>
      <c r="AB213" s="3156" t="s">
        <v>3516</v>
      </c>
      <c r="AC213" s="3158" t="s">
        <v>3517</v>
      </c>
      <c r="AD213" s="3155" t="s">
        <v>3698</v>
      </c>
      <c r="AE213" s="3160">
        <v>49.5</v>
      </c>
      <c r="AF213" s="3156" t="s">
        <v>3516</v>
      </c>
      <c r="AG213" s="3158" t="s">
        <v>3517</v>
      </c>
      <c r="AH213" s="3155" t="s">
        <v>3699</v>
      </c>
      <c r="AI213" s="3160">
        <v>49.5</v>
      </c>
      <c r="AJ213" s="3156" t="s">
        <v>3516</v>
      </c>
      <c r="AK213" s="3158" t="s">
        <v>3517</v>
      </c>
      <c r="AL213" s="3155" t="s">
        <v>3700</v>
      </c>
      <c r="AM213" s="3160">
        <v>62.96</v>
      </c>
      <c r="AN213" s="3157" t="s">
        <v>3513</v>
      </c>
      <c r="AO213" s="3158" t="s">
        <v>3514</v>
      </c>
    </row>
    <row r="214" spans="1:42" ht="16.5">
      <c r="A214" s="3154">
        <v>7</v>
      </c>
      <c r="B214" s="3159" t="s">
        <v>3624</v>
      </c>
      <c r="C214" s="3160">
        <v>62.96</v>
      </c>
      <c r="D214" s="3157" t="s">
        <v>3513</v>
      </c>
      <c r="E214" s="3158" t="s">
        <v>3514</v>
      </c>
      <c r="F214" s="3155" t="s">
        <v>3625</v>
      </c>
      <c r="G214" s="3160">
        <v>49.5</v>
      </c>
      <c r="H214" s="3156" t="s">
        <v>3516</v>
      </c>
      <c r="I214" s="3158" t="s">
        <v>3517</v>
      </c>
      <c r="J214" s="3155" t="s">
        <v>3701</v>
      </c>
      <c r="K214" s="3160">
        <v>49.5</v>
      </c>
      <c r="L214" s="3156" t="s">
        <v>3516</v>
      </c>
      <c r="M214" s="3158" t="s">
        <v>3517</v>
      </c>
      <c r="N214" s="3155" t="s">
        <v>3702</v>
      </c>
      <c r="O214" s="3160">
        <v>49.5</v>
      </c>
      <c r="P214" s="3156" t="s">
        <v>3516</v>
      </c>
      <c r="Q214" s="3158" t="s">
        <v>3517</v>
      </c>
      <c r="R214" s="3155" t="s">
        <v>3703</v>
      </c>
      <c r="S214" s="3160">
        <v>63.61</v>
      </c>
      <c r="T214" s="3156" t="s">
        <v>3752</v>
      </c>
      <c r="U214" s="3158" t="s">
        <v>3514</v>
      </c>
      <c r="V214" s="3155" t="s">
        <v>3704</v>
      </c>
      <c r="W214" s="3160">
        <v>62.96</v>
      </c>
      <c r="X214" s="3157" t="s">
        <v>3573</v>
      </c>
      <c r="Y214" s="3158" t="s">
        <v>3514</v>
      </c>
      <c r="Z214" s="3155" t="s">
        <v>3705</v>
      </c>
      <c r="AA214" s="3160">
        <v>49.5</v>
      </c>
      <c r="AB214" s="3156" t="s">
        <v>3516</v>
      </c>
      <c r="AC214" s="3158" t="s">
        <v>3517</v>
      </c>
      <c r="AD214" s="3155" t="s">
        <v>3706</v>
      </c>
      <c r="AE214" s="3160">
        <v>49.5</v>
      </c>
      <c r="AF214" s="3156" t="s">
        <v>3516</v>
      </c>
      <c r="AG214" s="3158" t="s">
        <v>3517</v>
      </c>
      <c r="AH214" s="3155" t="s">
        <v>3707</v>
      </c>
      <c r="AI214" s="3160">
        <v>49.5</v>
      </c>
      <c r="AJ214" s="3156" t="s">
        <v>3516</v>
      </c>
      <c r="AK214" s="3158" t="s">
        <v>3517</v>
      </c>
      <c r="AL214" s="3155" t="s">
        <v>3708</v>
      </c>
      <c r="AM214" s="3160">
        <v>62.96</v>
      </c>
      <c r="AN214" s="3157" t="s">
        <v>3513</v>
      </c>
      <c r="AO214" s="3158" t="s">
        <v>3514</v>
      </c>
    </row>
    <row r="215" spans="1:42" ht="16.5">
      <c r="A215" s="3154">
        <v>6</v>
      </c>
      <c r="B215" s="3159" t="s">
        <v>3512</v>
      </c>
      <c r="C215" s="3160">
        <v>62.96</v>
      </c>
      <c r="D215" s="3157" t="s">
        <v>3513</v>
      </c>
      <c r="E215" s="3158" t="s">
        <v>3514</v>
      </c>
      <c r="F215" s="3159" t="s">
        <v>3515</v>
      </c>
      <c r="G215" s="3160">
        <v>49.5</v>
      </c>
      <c r="H215" s="3161" t="s">
        <v>3516</v>
      </c>
      <c r="I215" s="3158" t="s">
        <v>3517</v>
      </c>
      <c r="J215" s="3162" t="s">
        <v>3518</v>
      </c>
      <c r="K215" s="3160">
        <v>49.5</v>
      </c>
      <c r="L215" s="3161" t="s">
        <v>3516</v>
      </c>
      <c r="M215" s="3158" t="s">
        <v>3517</v>
      </c>
      <c r="N215" s="3159" t="s">
        <v>3519</v>
      </c>
      <c r="O215" s="3160">
        <v>49.5</v>
      </c>
      <c r="P215" s="3161" t="s">
        <v>3516</v>
      </c>
      <c r="Q215" s="3158" t="s">
        <v>3517</v>
      </c>
      <c r="R215" s="3159" t="s">
        <v>3574</v>
      </c>
      <c r="S215" s="3160">
        <v>63.61</v>
      </c>
      <c r="T215" s="3156" t="s">
        <v>3752</v>
      </c>
      <c r="U215" s="3158" t="s">
        <v>3514</v>
      </c>
      <c r="V215" s="3159" t="s">
        <v>3520</v>
      </c>
      <c r="W215" s="3160">
        <v>62.96</v>
      </c>
      <c r="X215" s="3157" t="s">
        <v>3573</v>
      </c>
      <c r="Y215" s="3158" t="s">
        <v>3514</v>
      </c>
      <c r="Z215" s="3159" t="s">
        <v>3522</v>
      </c>
      <c r="AA215" s="3160">
        <v>49.5</v>
      </c>
      <c r="AB215" s="3161" t="s">
        <v>3516</v>
      </c>
      <c r="AC215" s="3158" t="s">
        <v>3517</v>
      </c>
      <c r="AD215" s="3159" t="s">
        <v>3523</v>
      </c>
      <c r="AE215" s="3160">
        <v>49.5</v>
      </c>
      <c r="AF215" s="3161" t="s">
        <v>3516</v>
      </c>
      <c r="AG215" s="3158" t="s">
        <v>3517</v>
      </c>
      <c r="AH215" s="3159" t="s">
        <v>3524</v>
      </c>
      <c r="AI215" s="3160">
        <v>49.5</v>
      </c>
      <c r="AJ215" s="3161" t="s">
        <v>3516</v>
      </c>
      <c r="AK215" s="3158" t="s">
        <v>3517</v>
      </c>
      <c r="AL215" s="3159" t="s">
        <v>3576</v>
      </c>
      <c r="AM215" s="3160">
        <v>62.96</v>
      </c>
      <c r="AN215" s="3161" t="s">
        <v>3513</v>
      </c>
      <c r="AO215" s="3158" t="s">
        <v>3514</v>
      </c>
    </row>
    <row r="216" spans="1:42" ht="16.5">
      <c r="A216" s="3154">
        <v>5</v>
      </c>
      <c r="B216" s="3159" t="s">
        <v>3526</v>
      </c>
      <c r="C216" s="3160">
        <v>62.96</v>
      </c>
      <c r="D216" s="3157" t="s">
        <v>3513</v>
      </c>
      <c r="E216" s="3158" t="s">
        <v>3514</v>
      </c>
      <c r="F216" s="3159" t="s">
        <v>3527</v>
      </c>
      <c r="G216" s="3160">
        <v>49.5</v>
      </c>
      <c r="H216" s="3161" t="s">
        <v>3516</v>
      </c>
      <c r="I216" s="3158" t="s">
        <v>3517</v>
      </c>
      <c r="J216" s="3159" t="s">
        <v>3528</v>
      </c>
      <c r="K216" s="3160">
        <v>49.5</v>
      </c>
      <c r="L216" s="3161" t="s">
        <v>3516</v>
      </c>
      <c r="M216" s="3158" t="s">
        <v>3517</v>
      </c>
      <c r="N216" s="3159" t="s">
        <v>3529</v>
      </c>
      <c r="O216" s="3160">
        <v>49.5</v>
      </c>
      <c r="P216" s="3161" t="s">
        <v>3516</v>
      </c>
      <c r="Q216" s="3158" t="s">
        <v>3517</v>
      </c>
      <c r="R216" s="3159" t="s">
        <v>3577</v>
      </c>
      <c r="S216" s="3160">
        <v>63.61</v>
      </c>
      <c r="T216" s="3156" t="s">
        <v>3752</v>
      </c>
      <c r="U216" s="3158" t="s">
        <v>3514</v>
      </c>
      <c r="V216" s="3159" t="s">
        <v>3578</v>
      </c>
      <c r="W216" s="3160">
        <v>62.96</v>
      </c>
      <c r="X216" s="3157" t="s">
        <v>3573</v>
      </c>
      <c r="Y216" s="3158" t="s">
        <v>3514</v>
      </c>
      <c r="Z216" s="3159" t="s">
        <v>3579</v>
      </c>
      <c r="AA216" s="3160">
        <v>49.5</v>
      </c>
      <c r="AB216" s="3161" t="s">
        <v>3516</v>
      </c>
      <c r="AC216" s="3158" t="s">
        <v>3517</v>
      </c>
      <c r="AD216" s="3159" t="s">
        <v>3532</v>
      </c>
      <c r="AE216" s="3160">
        <v>49.5</v>
      </c>
      <c r="AF216" s="3161" t="s">
        <v>3516</v>
      </c>
      <c r="AG216" s="3158" t="s">
        <v>3517</v>
      </c>
      <c r="AH216" s="3159" t="s">
        <v>3533</v>
      </c>
      <c r="AI216" s="3160">
        <v>49.5</v>
      </c>
      <c r="AJ216" s="3161" t="s">
        <v>3516</v>
      </c>
      <c r="AK216" s="3158" t="s">
        <v>3517</v>
      </c>
      <c r="AL216" s="3159" t="s">
        <v>3580</v>
      </c>
      <c r="AM216" s="3160">
        <v>62.96</v>
      </c>
      <c r="AN216" s="3161" t="s">
        <v>3513</v>
      </c>
      <c r="AO216" s="3158" t="s">
        <v>3514</v>
      </c>
    </row>
    <row r="217" spans="1:42" ht="16.5">
      <c r="A217" s="3154">
        <v>4</v>
      </c>
      <c r="B217" s="3159" t="s">
        <v>3534</v>
      </c>
      <c r="C217" s="3160">
        <v>62.96</v>
      </c>
      <c r="D217" s="3157" t="s">
        <v>3513</v>
      </c>
      <c r="E217" s="3158" t="s">
        <v>3514</v>
      </c>
      <c r="F217" s="3159" t="s">
        <v>3535</v>
      </c>
      <c r="G217" s="3160">
        <v>49.5</v>
      </c>
      <c r="H217" s="3161" t="s">
        <v>3516</v>
      </c>
      <c r="I217" s="3158" t="s">
        <v>3517</v>
      </c>
      <c r="J217" s="3159" t="s">
        <v>3536</v>
      </c>
      <c r="K217" s="3160">
        <v>49.5</v>
      </c>
      <c r="L217" s="3161" t="s">
        <v>3516</v>
      </c>
      <c r="M217" s="3158" t="s">
        <v>3517</v>
      </c>
      <c r="N217" s="3159" t="s">
        <v>3537</v>
      </c>
      <c r="O217" s="3160">
        <v>49.5</v>
      </c>
      <c r="P217" s="3161" t="s">
        <v>3516</v>
      </c>
      <c r="Q217" s="3158" t="s">
        <v>3517</v>
      </c>
      <c r="R217" s="3159" t="s">
        <v>3581</v>
      </c>
      <c r="S217" s="3160">
        <v>63.61</v>
      </c>
      <c r="T217" s="3156" t="s">
        <v>3752</v>
      </c>
      <c r="U217" s="3158" t="s">
        <v>3514</v>
      </c>
      <c r="V217" s="3159" t="s">
        <v>3582</v>
      </c>
      <c r="W217" s="3160">
        <v>62.96</v>
      </c>
      <c r="X217" s="3157" t="s">
        <v>3573</v>
      </c>
      <c r="Y217" s="3158" t="s">
        <v>3514</v>
      </c>
      <c r="Z217" s="3159" t="s">
        <v>3583</v>
      </c>
      <c r="AA217" s="3160">
        <v>49.5</v>
      </c>
      <c r="AB217" s="3161" t="s">
        <v>3516</v>
      </c>
      <c r="AC217" s="3158" t="s">
        <v>3517</v>
      </c>
      <c r="AD217" s="3159" t="s">
        <v>3540</v>
      </c>
      <c r="AE217" s="3160">
        <v>49.5</v>
      </c>
      <c r="AF217" s="3161" t="s">
        <v>3516</v>
      </c>
      <c r="AG217" s="3158" t="s">
        <v>3517</v>
      </c>
      <c r="AH217" s="3159" t="s">
        <v>3541</v>
      </c>
      <c r="AI217" s="3160">
        <v>49.5</v>
      </c>
      <c r="AJ217" s="3161" t="s">
        <v>3516</v>
      </c>
      <c r="AK217" s="3158" t="s">
        <v>3517</v>
      </c>
      <c r="AL217" s="3159" t="s">
        <v>3584</v>
      </c>
      <c r="AM217" s="3160">
        <v>62.96</v>
      </c>
      <c r="AN217" s="3161" t="s">
        <v>3513</v>
      </c>
      <c r="AO217" s="3158" t="s">
        <v>3514</v>
      </c>
    </row>
    <row r="218" spans="1:42" ht="16.5">
      <c r="A218" s="3154">
        <v>3</v>
      </c>
      <c r="B218" s="3159" t="s">
        <v>3542</v>
      </c>
      <c r="C218" s="3160">
        <v>62.96</v>
      </c>
      <c r="D218" s="3157" t="s">
        <v>3513</v>
      </c>
      <c r="E218" s="3158" t="s">
        <v>3514</v>
      </c>
      <c r="F218" s="3159" t="s">
        <v>3543</v>
      </c>
      <c r="G218" s="3160">
        <v>49.5</v>
      </c>
      <c r="H218" s="3161" t="s">
        <v>3516</v>
      </c>
      <c r="I218" s="3158" t="s">
        <v>3517</v>
      </c>
      <c r="J218" s="3159" t="s">
        <v>3544</v>
      </c>
      <c r="K218" s="3160">
        <v>49.5</v>
      </c>
      <c r="L218" s="3161" t="s">
        <v>3516</v>
      </c>
      <c r="M218" s="3158" t="s">
        <v>3517</v>
      </c>
      <c r="N218" s="3159" t="s">
        <v>3545</v>
      </c>
      <c r="O218" s="3160">
        <v>49.5</v>
      </c>
      <c r="P218" s="3161" t="s">
        <v>3516</v>
      </c>
      <c r="Q218" s="3158" t="s">
        <v>3517</v>
      </c>
      <c r="R218" s="3159" t="s">
        <v>3585</v>
      </c>
      <c r="S218" s="3160">
        <v>63.61</v>
      </c>
      <c r="T218" s="3156" t="s">
        <v>3752</v>
      </c>
      <c r="U218" s="3158" t="s">
        <v>3514</v>
      </c>
      <c r="V218" s="3159" t="s">
        <v>3586</v>
      </c>
      <c r="W218" s="3160">
        <v>62.96</v>
      </c>
      <c r="X218" s="3157" t="s">
        <v>3573</v>
      </c>
      <c r="Y218" s="3158" t="s">
        <v>3514</v>
      </c>
      <c r="Z218" s="3159" t="s">
        <v>3587</v>
      </c>
      <c r="AA218" s="3160">
        <v>49.5</v>
      </c>
      <c r="AB218" s="3161" t="s">
        <v>3516</v>
      </c>
      <c r="AC218" s="3158" t="s">
        <v>3517</v>
      </c>
      <c r="AD218" s="3159" t="s">
        <v>3548</v>
      </c>
      <c r="AE218" s="3160">
        <v>49.5</v>
      </c>
      <c r="AF218" s="3161" t="s">
        <v>3516</v>
      </c>
      <c r="AG218" s="3158" t="s">
        <v>3517</v>
      </c>
      <c r="AH218" s="3159" t="s">
        <v>3549</v>
      </c>
      <c r="AI218" s="3160">
        <v>49.5</v>
      </c>
      <c r="AJ218" s="3161" t="s">
        <v>3516</v>
      </c>
      <c r="AK218" s="3158" t="s">
        <v>3517</v>
      </c>
      <c r="AL218" s="3159" t="s">
        <v>3588</v>
      </c>
      <c r="AM218" s="3160">
        <v>62.96</v>
      </c>
      <c r="AN218" s="3161" t="s">
        <v>3513</v>
      </c>
      <c r="AO218" s="3158" t="s">
        <v>3514</v>
      </c>
    </row>
    <row r="219" spans="1:42" ht="16.5">
      <c r="A219" s="3154">
        <v>2</v>
      </c>
      <c r="B219" s="3159" t="s">
        <v>3550</v>
      </c>
      <c r="C219" s="3160">
        <v>62.96</v>
      </c>
      <c r="D219" s="3157" t="s">
        <v>3513</v>
      </c>
      <c r="E219" s="3158" t="s">
        <v>3514</v>
      </c>
      <c r="F219" s="3159" t="s">
        <v>3551</v>
      </c>
      <c r="G219" s="3160">
        <v>49.5</v>
      </c>
      <c r="H219" s="3161" t="s">
        <v>3516</v>
      </c>
      <c r="I219" s="3158" t="s">
        <v>3517</v>
      </c>
      <c r="J219" s="3159" t="s">
        <v>3552</v>
      </c>
      <c r="K219" s="3160">
        <v>49.5</v>
      </c>
      <c r="L219" s="3161" t="s">
        <v>3516</v>
      </c>
      <c r="M219" s="3158" t="s">
        <v>3517</v>
      </c>
      <c r="N219" s="3159" t="s">
        <v>3553</v>
      </c>
      <c r="O219" s="3160">
        <v>49.5</v>
      </c>
      <c r="P219" s="3161" t="s">
        <v>3516</v>
      </c>
      <c r="Q219" s="3158" t="s">
        <v>3517</v>
      </c>
      <c r="R219" s="3159" t="s">
        <v>3589</v>
      </c>
      <c r="S219" s="3160">
        <v>63.61</v>
      </c>
      <c r="T219" s="3156" t="s">
        <v>3752</v>
      </c>
      <c r="U219" s="3158" t="s">
        <v>3514</v>
      </c>
      <c r="V219" s="3159" t="s">
        <v>3590</v>
      </c>
      <c r="W219" s="3160">
        <v>62.96</v>
      </c>
      <c r="X219" s="3157" t="s">
        <v>3573</v>
      </c>
      <c r="Y219" s="3158" t="s">
        <v>3514</v>
      </c>
      <c r="Z219" s="3159" t="s">
        <v>3591</v>
      </c>
      <c r="AA219" s="3160">
        <v>49.5</v>
      </c>
      <c r="AB219" s="3161" t="s">
        <v>3516</v>
      </c>
      <c r="AC219" s="3158" t="s">
        <v>3517</v>
      </c>
      <c r="AD219" s="3159" t="s">
        <v>3556</v>
      </c>
      <c r="AE219" s="3160">
        <v>49.5</v>
      </c>
      <c r="AF219" s="3161" t="s">
        <v>3516</v>
      </c>
      <c r="AG219" s="3158" t="s">
        <v>3517</v>
      </c>
      <c r="AH219" s="3159" t="s">
        <v>3557</v>
      </c>
      <c r="AI219" s="3160">
        <v>49.5</v>
      </c>
      <c r="AJ219" s="3161" t="s">
        <v>3516</v>
      </c>
      <c r="AK219" s="3158" t="s">
        <v>3517</v>
      </c>
      <c r="AL219" s="3159" t="s">
        <v>3592</v>
      </c>
      <c r="AM219" s="3160">
        <v>62.96</v>
      </c>
      <c r="AN219" s="3161" t="s">
        <v>3513</v>
      </c>
      <c r="AO219" s="3158" t="s">
        <v>3514</v>
      </c>
    </row>
    <row r="220" spans="1:42" ht="16.5">
      <c r="A220" s="3154">
        <v>1</v>
      </c>
      <c r="B220" s="3159" t="s">
        <v>3558</v>
      </c>
      <c r="C220" s="3160">
        <v>62.96</v>
      </c>
      <c r="D220" s="3157" t="s">
        <v>3513</v>
      </c>
      <c r="E220" s="3158" t="s">
        <v>3514</v>
      </c>
      <c r="F220" s="3159" t="s">
        <v>3559</v>
      </c>
      <c r="G220" s="3160">
        <v>49.5</v>
      </c>
      <c r="H220" s="3161" t="s">
        <v>3516</v>
      </c>
      <c r="I220" s="3158" t="s">
        <v>3517</v>
      </c>
      <c r="J220" s="3159" t="s">
        <v>3560</v>
      </c>
      <c r="K220" s="3160">
        <v>49.5</v>
      </c>
      <c r="L220" s="3161" t="s">
        <v>3516</v>
      </c>
      <c r="M220" s="3158" t="s">
        <v>3517</v>
      </c>
      <c r="N220" s="3159" t="s">
        <v>3562</v>
      </c>
      <c r="O220" s="3160">
        <v>49.5</v>
      </c>
      <c r="P220" s="3161" t="s">
        <v>3516</v>
      </c>
      <c r="Q220" s="3158" t="s">
        <v>3517</v>
      </c>
      <c r="R220" s="3159" t="s">
        <v>3593</v>
      </c>
      <c r="S220" s="3160">
        <v>63.61</v>
      </c>
      <c r="T220" s="3156" t="s">
        <v>3752</v>
      </c>
      <c r="U220" s="3158" t="s">
        <v>3514</v>
      </c>
      <c r="V220" s="3159" t="s">
        <v>3594</v>
      </c>
      <c r="W220" s="3160">
        <v>62.96</v>
      </c>
      <c r="X220" s="3157" t="s">
        <v>3573</v>
      </c>
      <c r="Y220" s="3158" t="s">
        <v>3514</v>
      </c>
      <c r="Z220" s="3159" t="s">
        <v>3595</v>
      </c>
      <c r="AA220" s="3160">
        <v>49.5</v>
      </c>
      <c r="AB220" s="3161" t="s">
        <v>3516</v>
      </c>
      <c r="AC220" s="3158" t="s">
        <v>3517</v>
      </c>
      <c r="AD220" s="3159" t="s">
        <v>3566</v>
      </c>
      <c r="AE220" s="3160">
        <v>49.5</v>
      </c>
      <c r="AF220" s="3161" t="s">
        <v>3516</v>
      </c>
      <c r="AG220" s="3158" t="s">
        <v>3517</v>
      </c>
      <c r="AH220" s="3159" t="s">
        <v>3567</v>
      </c>
      <c r="AI220" s="3160">
        <v>49.5</v>
      </c>
      <c r="AJ220" s="3161" t="s">
        <v>3516</v>
      </c>
      <c r="AK220" s="3158" t="s">
        <v>3517</v>
      </c>
      <c r="AL220" s="3159" t="s">
        <v>3596</v>
      </c>
      <c r="AM220" s="3160">
        <v>62.96</v>
      </c>
      <c r="AN220" s="3161" t="s">
        <v>3513</v>
      </c>
      <c r="AO220" s="3158" t="s">
        <v>3514</v>
      </c>
    </row>
    <row r="221" spans="1:42" ht="16.5">
      <c r="A221" s="3163"/>
      <c r="B221" s="3163" t="s">
        <v>3568</v>
      </c>
      <c r="C221" s="3164">
        <f>SUM(C213:C220)</f>
        <v>503.67999999999995</v>
      </c>
      <c r="D221" s="3165"/>
      <c r="E221" s="3165"/>
      <c r="F221" s="3163" t="s">
        <v>3568</v>
      </c>
      <c r="G221" s="3164">
        <f>SUM(G213:G220)</f>
        <v>396</v>
      </c>
      <c r="H221" s="3164"/>
      <c r="I221" s="3164"/>
      <c r="J221" s="3163" t="s">
        <v>3568</v>
      </c>
      <c r="K221" s="3164">
        <f>SUM(K213:K220)</f>
        <v>396</v>
      </c>
      <c r="L221" s="3165"/>
      <c r="M221" s="3165"/>
      <c r="N221" s="3163" t="s">
        <v>3568</v>
      </c>
      <c r="O221" s="3164">
        <f>SUM(O213:O220)</f>
        <v>396</v>
      </c>
      <c r="P221" s="3164"/>
      <c r="Q221" s="3164"/>
      <c r="R221" s="3163"/>
      <c r="S221" s="3164">
        <f>SUM(S213:S220)</f>
        <v>508.88000000000005</v>
      </c>
      <c r="T221" s="3165"/>
      <c r="U221" s="3165"/>
      <c r="V221" s="3163"/>
      <c r="W221" s="3164">
        <f>SUM(W213:W220)</f>
        <v>503.67999999999995</v>
      </c>
      <c r="X221" s="3164"/>
      <c r="Y221" s="3164"/>
      <c r="Z221" s="3163"/>
      <c r="AA221" s="3164">
        <f>SUM(AA213:AA220)</f>
        <v>396</v>
      </c>
      <c r="AB221" s="3165"/>
      <c r="AC221" s="3165"/>
      <c r="AD221" s="3163"/>
      <c r="AE221" s="3164">
        <f>SUM(AE213:AE220)</f>
        <v>396</v>
      </c>
      <c r="AF221" s="3164"/>
      <c r="AG221" s="3164"/>
      <c r="AH221" s="3163"/>
      <c r="AI221" s="3164">
        <f>SUM(AI213:AI220)</f>
        <v>396</v>
      </c>
      <c r="AJ221" s="3165"/>
      <c r="AK221" s="3165"/>
      <c r="AL221" s="3163"/>
      <c r="AM221" s="3164">
        <f>SUM(AM213:AM220)</f>
        <v>503.67999999999995</v>
      </c>
      <c r="AN221" s="3164"/>
      <c r="AO221" s="3164"/>
      <c r="AP221" s="3167">
        <f>AM221+AI221+AE221+AA221+W221+S221+O221+K221+G221+C221</f>
        <v>4395.92</v>
      </c>
    </row>
    <row r="222" spans="1:42" ht="31.5">
      <c r="A222" s="3525" t="s">
        <v>3755</v>
      </c>
      <c r="B222" s="3526"/>
      <c r="C222" s="3526"/>
      <c r="D222" s="3526"/>
      <c r="E222" s="3526"/>
      <c r="F222" s="3526"/>
      <c r="G222" s="3526"/>
      <c r="H222" s="3526"/>
      <c r="I222" s="3526"/>
      <c r="J222" s="3526"/>
      <c r="K222" s="3526"/>
      <c r="L222" s="3526"/>
      <c r="M222" s="3526"/>
      <c r="N222" s="3526"/>
      <c r="O222" s="3526"/>
      <c r="P222" s="3526"/>
      <c r="Q222" s="3526"/>
      <c r="R222" s="3526"/>
      <c r="S222" s="3526"/>
      <c r="T222" s="3526"/>
      <c r="U222" s="3526"/>
      <c r="V222" s="3526"/>
      <c r="W222" s="3526"/>
      <c r="X222" s="3526"/>
      <c r="Y222" s="3526"/>
      <c r="Z222" s="3526"/>
      <c r="AA222" s="3526"/>
      <c r="AB222" s="3526"/>
      <c r="AC222" s="3526"/>
      <c r="AD222" s="3526"/>
      <c r="AE222" s="3526"/>
      <c r="AF222" s="3526"/>
      <c r="AG222" s="3526"/>
    </row>
    <row r="223" spans="1:42" ht="17.25">
      <c r="A223" s="3153" t="s">
        <v>3500</v>
      </c>
      <c r="B223" s="3522" t="s">
        <v>3501</v>
      </c>
      <c r="C223" s="3523"/>
      <c r="D223" s="3523"/>
      <c r="E223" s="3523"/>
      <c r="F223" s="3523"/>
      <c r="G223" s="3523"/>
      <c r="H223" s="3523"/>
      <c r="I223" s="3523"/>
      <c r="J223" s="3523"/>
      <c r="K223" s="3523"/>
      <c r="L223" s="3523"/>
      <c r="M223" s="3523"/>
      <c r="N223" s="3523"/>
      <c r="O223" s="3523"/>
      <c r="P223" s="3523"/>
      <c r="Q223" s="3527"/>
      <c r="R223" s="3522" t="s">
        <v>3502</v>
      </c>
      <c r="S223" s="3523"/>
      <c r="T223" s="3523"/>
      <c r="U223" s="3523"/>
      <c r="V223" s="3523"/>
      <c r="W223" s="3523"/>
      <c r="X223" s="3523"/>
      <c r="Y223" s="3523"/>
      <c r="Z223" s="3523"/>
      <c r="AA223" s="3523"/>
      <c r="AB223" s="3523"/>
      <c r="AC223" s="3523"/>
      <c r="AD223" s="3523"/>
      <c r="AE223" s="3523"/>
      <c r="AF223" s="3523"/>
      <c r="AG223" s="3527"/>
    </row>
    <row r="224" spans="1:42" ht="16.5">
      <c r="A224" s="3154" t="s">
        <v>3503</v>
      </c>
      <c r="B224" s="3539" t="s">
        <v>3504</v>
      </c>
      <c r="C224" s="3540"/>
      <c r="D224" s="3540"/>
      <c r="E224" s="3541"/>
      <c r="F224" s="3542" t="s">
        <v>3505</v>
      </c>
      <c r="G224" s="3542"/>
      <c r="H224" s="3542"/>
      <c r="I224" s="3542"/>
      <c r="J224" s="3542" t="s">
        <v>3506</v>
      </c>
      <c r="K224" s="3542"/>
      <c r="L224" s="3542"/>
      <c r="M224" s="3542"/>
      <c r="N224" s="3542" t="s">
        <v>3507</v>
      </c>
      <c r="O224" s="3542"/>
      <c r="P224" s="3542"/>
      <c r="Q224" s="3542"/>
      <c r="R224" s="3542" t="s">
        <v>3504</v>
      </c>
      <c r="S224" s="3542"/>
      <c r="T224" s="3542"/>
      <c r="U224" s="3542"/>
      <c r="V224" s="3542" t="s">
        <v>3505</v>
      </c>
      <c r="W224" s="3542"/>
      <c r="X224" s="3542"/>
      <c r="Y224" s="3542"/>
      <c r="Z224" s="3542" t="s">
        <v>3506</v>
      </c>
      <c r="AA224" s="3542"/>
      <c r="AB224" s="3542"/>
      <c r="AC224" s="3542"/>
      <c r="AD224" s="3542" t="s">
        <v>3507</v>
      </c>
      <c r="AE224" s="3542"/>
      <c r="AF224" s="3542"/>
      <c r="AG224" s="3542"/>
    </row>
    <row r="225" spans="1:34">
      <c r="A225" s="3520" t="s">
        <v>3508</v>
      </c>
      <c r="B225" s="3518" t="s">
        <v>3503</v>
      </c>
      <c r="C225" s="3514" t="s">
        <v>3598</v>
      </c>
      <c r="D225" s="3531" t="s">
        <v>3509</v>
      </c>
      <c r="E225" s="3515" t="s">
        <v>3510</v>
      </c>
      <c r="F225" s="3518" t="s">
        <v>3503</v>
      </c>
      <c r="G225" s="3514" t="s">
        <v>3451</v>
      </c>
      <c r="H225" s="3531" t="s">
        <v>3509</v>
      </c>
      <c r="I225" s="3515" t="s">
        <v>3510</v>
      </c>
      <c r="J225" s="3518" t="s">
        <v>3503</v>
      </c>
      <c r="K225" s="3514" t="s">
        <v>3451</v>
      </c>
      <c r="L225" s="3531" t="s">
        <v>3509</v>
      </c>
      <c r="M225" s="3515" t="s">
        <v>3510</v>
      </c>
      <c r="N225" s="3518" t="s">
        <v>3503</v>
      </c>
      <c r="O225" s="3514" t="s">
        <v>3451</v>
      </c>
      <c r="P225" s="3531" t="s">
        <v>3509</v>
      </c>
      <c r="Q225" s="3515" t="s">
        <v>3510</v>
      </c>
      <c r="R225" s="3518" t="s">
        <v>3503</v>
      </c>
      <c r="S225" s="3514" t="s">
        <v>3451</v>
      </c>
      <c r="T225" s="3531" t="s">
        <v>3509</v>
      </c>
      <c r="U225" s="3515" t="s">
        <v>3510</v>
      </c>
      <c r="V225" s="3518" t="s">
        <v>3503</v>
      </c>
      <c r="W225" s="3514" t="s">
        <v>3451</v>
      </c>
      <c r="X225" s="3531" t="s">
        <v>3509</v>
      </c>
      <c r="Y225" s="3515" t="s">
        <v>3510</v>
      </c>
      <c r="Z225" s="3518" t="s">
        <v>3503</v>
      </c>
      <c r="AA225" s="3514" t="s">
        <v>3451</v>
      </c>
      <c r="AB225" s="3531" t="s">
        <v>3509</v>
      </c>
      <c r="AC225" s="3515" t="s">
        <v>3510</v>
      </c>
      <c r="AD225" s="3518" t="s">
        <v>3503</v>
      </c>
      <c r="AE225" s="3514" t="s">
        <v>3451</v>
      </c>
      <c r="AF225" s="3531" t="s">
        <v>3509</v>
      </c>
      <c r="AG225" s="3515" t="s">
        <v>3510</v>
      </c>
    </row>
    <row r="226" spans="1:34">
      <c r="A226" s="3520"/>
      <c r="B226" s="3518"/>
      <c r="C226" s="3514"/>
      <c r="D226" s="3532"/>
      <c r="E226" s="3515"/>
      <c r="F226" s="3518"/>
      <c r="G226" s="3514"/>
      <c r="H226" s="3532"/>
      <c r="I226" s="3515"/>
      <c r="J226" s="3518"/>
      <c r="K226" s="3514"/>
      <c r="L226" s="3532"/>
      <c r="M226" s="3515"/>
      <c r="N226" s="3518"/>
      <c r="O226" s="3514"/>
      <c r="P226" s="3532"/>
      <c r="Q226" s="3515"/>
      <c r="R226" s="3518"/>
      <c r="S226" s="3514"/>
      <c r="T226" s="3532"/>
      <c r="U226" s="3515"/>
      <c r="V226" s="3518"/>
      <c r="W226" s="3514"/>
      <c r="X226" s="3532"/>
      <c r="Y226" s="3515"/>
      <c r="Z226" s="3518"/>
      <c r="AA226" s="3514"/>
      <c r="AB226" s="3532"/>
      <c r="AC226" s="3515"/>
      <c r="AD226" s="3518"/>
      <c r="AE226" s="3514"/>
      <c r="AF226" s="3532"/>
      <c r="AG226" s="3515"/>
    </row>
    <row r="227" spans="1:34" ht="16.5">
      <c r="A227" s="3166" t="s">
        <v>3756</v>
      </c>
      <c r="B227" s="3159" t="s">
        <v>3757</v>
      </c>
      <c r="C227" s="3160">
        <v>62.52</v>
      </c>
      <c r="D227" s="3160" t="s">
        <v>3758</v>
      </c>
      <c r="E227" s="3156" t="s">
        <v>3514</v>
      </c>
      <c r="F227" s="3159" t="s">
        <v>3759</v>
      </c>
      <c r="G227" s="3160">
        <v>49.91</v>
      </c>
      <c r="H227" s="3160" t="s">
        <v>3516</v>
      </c>
      <c r="I227" s="3161" t="s">
        <v>3517</v>
      </c>
      <c r="J227" s="3159" t="s">
        <v>3693</v>
      </c>
      <c r="K227" s="3160">
        <v>49.91</v>
      </c>
      <c r="L227" s="3160" t="s">
        <v>3516</v>
      </c>
      <c r="M227" s="3161" t="s">
        <v>3517</v>
      </c>
      <c r="N227" s="3159" t="s">
        <v>3617</v>
      </c>
      <c r="O227" s="3160">
        <v>62.23</v>
      </c>
      <c r="P227" s="3160" t="s">
        <v>3760</v>
      </c>
      <c r="Q227" s="3156" t="s">
        <v>3514</v>
      </c>
      <c r="R227" s="3159" t="s">
        <v>3619</v>
      </c>
      <c r="S227" s="3160">
        <v>62.23</v>
      </c>
      <c r="T227" s="3160" t="s">
        <v>3760</v>
      </c>
      <c r="U227" s="3156" t="s">
        <v>3514</v>
      </c>
      <c r="V227" s="3159" t="s">
        <v>3620</v>
      </c>
      <c r="W227" s="3160">
        <v>49.91</v>
      </c>
      <c r="X227" s="3160" t="s">
        <v>3516</v>
      </c>
      <c r="Y227" s="3161" t="s">
        <v>3517</v>
      </c>
      <c r="Z227" s="3159" t="s">
        <v>3621</v>
      </c>
      <c r="AA227" s="3160">
        <v>49.91</v>
      </c>
      <c r="AB227" s="3160" t="s">
        <v>3516</v>
      </c>
      <c r="AC227" s="3161" t="s">
        <v>3517</v>
      </c>
      <c r="AD227" s="3159" t="s">
        <v>3622</v>
      </c>
      <c r="AE227" s="3160">
        <v>62.52</v>
      </c>
      <c r="AF227" s="3160" t="s">
        <v>3758</v>
      </c>
      <c r="AG227" s="3156" t="s">
        <v>3514</v>
      </c>
    </row>
    <row r="228" spans="1:34" ht="16.5">
      <c r="A228" s="3166" t="s">
        <v>3600</v>
      </c>
      <c r="B228" s="3159" t="s">
        <v>3601</v>
      </c>
      <c r="C228" s="3160">
        <v>62.52</v>
      </c>
      <c r="D228" s="3160" t="s">
        <v>3758</v>
      </c>
      <c r="E228" s="3156" t="s">
        <v>3514</v>
      </c>
      <c r="F228" s="3159" t="s">
        <v>3761</v>
      </c>
      <c r="G228" s="3160">
        <v>49.91</v>
      </c>
      <c r="H228" s="3160" t="s">
        <v>3516</v>
      </c>
      <c r="I228" s="3161" t="s">
        <v>3517</v>
      </c>
      <c r="J228" s="3159" t="s">
        <v>3701</v>
      </c>
      <c r="K228" s="3160">
        <v>49.91</v>
      </c>
      <c r="L228" s="3160" t="s">
        <v>3516</v>
      </c>
      <c r="M228" s="3161" t="s">
        <v>3517</v>
      </c>
      <c r="N228" s="3159" t="s">
        <v>3627</v>
      </c>
      <c r="O228" s="3160">
        <v>62.23</v>
      </c>
      <c r="P228" s="3160" t="s">
        <v>3760</v>
      </c>
      <c r="Q228" s="3156" t="s">
        <v>3514</v>
      </c>
      <c r="R228" s="3159" t="s">
        <v>3628</v>
      </c>
      <c r="S228" s="3160">
        <v>62.23</v>
      </c>
      <c r="T228" s="3160" t="s">
        <v>3760</v>
      </c>
      <c r="U228" s="3156" t="s">
        <v>3514</v>
      </c>
      <c r="V228" s="3159" t="s">
        <v>3629</v>
      </c>
      <c r="W228" s="3160">
        <v>49.91</v>
      </c>
      <c r="X228" s="3160" t="s">
        <v>3516</v>
      </c>
      <c r="Y228" s="3161" t="s">
        <v>3517</v>
      </c>
      <c r="Z228" s="3159" t="s">
        <v>3630</v>
      </c>
      <c r="AA228" s="3160">
        <v>49.91</v>
      </c>
      <c r="AB228" s="3160" t="s">
        <v>3516</v>
      </c>
      <c r="AC228" s="3161" t="s">
        <v>3517</v>
      </c>
      <c r="AD228" s="3159" t="s">
        <v>3631</v>
      </c>
      <c r="AE228" s="3160">
        <v>62.52</v>
      </c>
      <c r="AF228" s="3160" t="s">
        <v>3758</v>
      </c>
      <c r="AG228" s="3156" t="s">
        <v>3514</v>
      </c>
    </row>
    <row r="229" spans="1:34" ht="16.5">
      <c r="A229" s="3166" t="s">
        <v>3604</v>
      </c>
      <c r="B229" s="3159" t="s">
        <v>3605</v>
      </c>
      <c r="C229" s="3160">
        <v>62.52</v>
      </c>
      <c r="D229" s="3160" t="s">
        <v>3758</v>
      </c>
      <c r="E229" s="3156" t="s">
        <v>3514</v>
      </c>
      <c r="F229" s="3159" t="s">
        <v>3762</v>
      </c>
      <c r="G229" s="3160">
        <v>49.91</v>
      </c>
      <c r="H229" s="3160" t="s">
        <v>3516</v>
      </c>
      <c r="I229" s="3161" t="s">
        <v>3517</v>
      </c>
      <c r="J229" s="3159" t="s">
        <v>3518</v>
      </c>
      <c r="K229" s="3160">
        <v>49.91</v>
      </c>
      <c r="L229" s="3160" t="s">
        <v>3516</v>
      </c>
      <c r="M229" s="3161" t="s">
        <v>3517</v>
      </c>
      <c r="N229" s="3159" t="s">
        <v>3633</v>
      </c>
      <c r="O229" s="3160">
        <v>62.23</v>
      </c>
      <c r="P229" s="3160" t="s">
        <v>3760</v>
      </c>
      <c r="Q229" s="3156" t="s">
        <v>3514</v>
      </c>
      <c r="R229" s="3159" t="s">
        <v>3634</v>
      </c>
      <c r="S229" s="3160">
        <v>62.23</v>
      </c>
      <c r="T229" s="3160" t="s">
        <v>3760</v>
      </c>
      <c r="U229" s="3156" t="s">
        <v>3514</v>
      </c>
      <c r="V229" s="3159" t="s">
        <v>3635</v>
      </c>
      <c r="W229" s="3160">
        <v>49.91</v>
      </c>
      <c r="X229" s="3160" t="s">
        <v>3516</v>
      </c>
      <c r="Y229" s="3161" t="s">
        <v>3517</v>
      </c>
      <c r="Z229" s="3159" t="s">
        <v>3636</v>
      </c>
      <c r="AA229" s="3160">
        <v>49.91</v>
      </c>
      <c r="AB229" s="3160" t="s">
        <v>3516</v>
      </c>
      <c r="AC229" s="3161" t="s">
        <v>3517</v>
      </c>
      <c r="AD229" s="3159" t="s">
        <v>3637</v>
      </c>
      <c r="AE229" s="3160">
        <v>62.52</v>
      </c>
      <c r="AF229" s="3160" t="s">
        <v>3758</v>
      </c>
      <c r="AG229" s="3156" t="s">
        <v>3514</v>
      </c>
    </row>
    <row r="230" spans="1:34" ht="16.5">
      <c r="A230" s="3166" t="s">
        <v>3606</v>
      </c>
      <c r="B230" s="3159" t="s">
        <v>3526</v>
      </c>
      <c r="C230" s="3160">
        <v>62.52</v>
      </c>
      <c r="D230" s="3160" t="s">
        <v>3758</v>
      </c>
      <c r="E230" s="3156" t="s">
        <v>3514</v>
      </c>
      <c r="F230" s="3159" t="s">
        <v>3527</v>
      </c>
      <c r="G230" s="3160">
        <v>49.91</v>
      </c>
      <c r="H230" s="3160" t="s">
        <v>3516</v>
      </c>
      <c r="I230" s="3161" t="s">
        <v>3517</v>
      </c>
      <c r="J230" s="3159" t="s">
        <v>3528</v>
      </c>
      <c r="K230" s="3160">
        <v>49.91</v>
      </c>
      <c r="L230" s="3160" t="s">
        <v>3516</v>
      </c>
      <c r="M230" s="3161" t="s">
        <v>3517</v>
      </c>
      <c r="N230" s="3159" t="s">
        <v>3529</v>
      </c>
      <c r="O230" s="3160">
        <v>62.23</v>
      </c>
      <c r="P230" s="3160" t="s">
        <v>3760</v>
      </c>
      <c r="Q230" s="3156" t="s">
        <v>3514</v>
      </c>
      <c r="R230" s="3159" t="s">
        <v>3530</v>
      </c>
      <c r="S230" s="3160">
        <v>62.23</v>
      </c>
      <c r="T230" s="3160" t="s">
        <v>3760</v>
      </c>
      <c r="U230" s="3156" t="s">
        <v>3514</v>
      </c>
      <c r="V230" s="3159" t="s">
        <v>3531</v>
      </c>
      <c r="W230" s="3160">
        <v>49.91</v>
      </c>
      <c r="X230" s="3160" t="s">
        <v>3516</v>
      </c>
      <c r="Y230" s="3161" t="s">
        <v>3517</v>
      </c>
      <c r="Z230" s="3159" t="s">
        <v>3639</v>
      </c>
      <c r="AA230" s="3160">
        <v>49.91</v>
      </c>
      <c r="AB230" s="3160" t="s">
        <v>3516</v>
      </c>
      <c r="AC230" s="3161" t="s">
        <v>3517</v>
      </c>
      <c r="AD230" s="3159" t="s">
        <v>3533</v>
      </c>
      <c r="AE230" s="3160">
        <v>62.52</v>
      </c>
      <c r="AF230" s="3160" t="s">
        <v>3758</v>
      </c>
      <c r="AG230" s="3156" t="s">
        <v>3514</v>
      </c>
    </row>
    <row r="231" spans="1:34" ht="16.5">
      <c r="A231" s="3166" t="s">
        <v>3607</v>
      </c>
      <c r="B231" s="3159" t="s">
        <v>3534</v>
      </c>
      <c r="C231" s="3160">
        <v>62.52</v>
      </c>
      <c r="D231" s="3160" t="s">
        <v>3758</v>
      </c>
      <c r="E231" s="3156" t="s">
        <v>3514</v>
      </c>
      <c r="F231" s="3159" t="s">
        <v>3535</v>
      </c>
      <c r="G231" s="3160">
        <v>49.91</v>
      </c>
      <c r="H231" s="3160" t="s">
        <v>3516</v>
      </c>
      <c r="I231" s="3161" t="s">
        <v>3517</v>
      </c>
      <c r="J231" s="3159" t="s">
        <v>3536</v>
      </c>
      <c r="K231" s="3160">
        <v>49.91</v>
      </c>
      <c r="L231" s="3160" t="s">
        <v>3516</v>
      </c>
      <c r="M231" s="3161" t="s">
        <v>3517</v>
      </c>
      <c r="N231" s="3159" t="s">
        <v>3537</v>
      </c>
      <c r="O231" s="3160">
        <v>62.23</v>
      </c>
      <c r="P231" s="3160" t="s">
        <v>3760</v>
      </c>
      <c r="Q231" s="3156" t="s">
        <v>3514</v>
      </c>
      <c r="R231" s="3159" t="s">
        <v>3538</v>
      </c>
      <c r="S231" s="3160">
        <v>62.23</v>
      </c>
      <c r="T231" s="3160" t="s">
        <v>3760</v>
      </c>
      <c r="U231" s="3156" t="s">
        <v>3514</v>
      </c>
      <c r="V231" s="3159" t="s">
        <v>3539</v>
      </c>
      <c r="W231" s="3160">
        <v>49.91</v>
      </c>
      <c r="X231" s="3160" t="s">
        <v>3516</v>
      </c>
      <c r="Y231" s="3161" t="s">
        <v>3517</v>
      </c>
      <c r="Z231" s="3159" t="s">
        <v>3540</v>
      </c>
      <c r="AA231" s="3160">
        <v>49.91</v>
      </c>
      <c r="AB231" s="3160" t="s">
        <v>3516</v>
      </c>
      <c r="AC231" s="3161" t="s">
        <v>3517</v>
      </c>
      <c r="AD231" s="3159" t="s">
        <v>3541</v>
      </c>
      <c r="AE231" s="3160">
        <v>62.52</v>
      </c>
      <c r="AF231" s="3160" t="s">
        <v>3758</v>
      </c>
      <c r="AG231" s="3156" t="s">
        <v>3514</v>
      </c>
    </row>
    <row r="232" spans="1:34" ht="16.5">
      <c r="A232" s="3166" t="s">
        <v>3608</v>
      </c>
      <c r="B232" s="3159" t="s">
        <v>3542</v>
      </c>
      <c r="C232" s="3160">
        <v>62.52</v>
      </c>
      <c r="D232" s="3160" t="s">
        <v>3758</v>
      </c>
      <c r="E232" s="3156" t="s">
        <v>3514</v>
      </c>
      <c r="F232" s="3159" t="s">
        <v>3543</v>
      </c>
      <c r="G232" s="3160">
        <v>49.91</v>
      </c>
      <c r="H232" s="3160" t="s">
        <v>3516</v>
      </c>
      <c r="I232" s="3161" t="s">
        <v>3517</v>
      </c>
      <c r="J232" s="3159" t="s">
        <v>3544</v>
      </c>
      <c r="K232" s="3160">
        <v>49.91</v>
      </c>
      <c r="L232" s="3160" t="s">
        <v>3516</v>
      </c>
      <c r="M232" s="3161" t="s">
        <v>3517</v>
      </c>
      <c r="N232" s="3159" t="s">
        <v>3545</v>
      </c>
      <c r="O232" s="3160">
        <v>62.23</v>
      </c>
      <c r="P232" s="3160" t="s">
        <v>3760</v>
      </c>
      <c r="Q232" s="3156" t="s">
        <v>3514</v>
      </c>
      <c r="R232" s="3159" t="s">
        <v>3546</v>
      </c>
      <c r="S232" s="3160">
        <v>62.23</v>
      </c>
      <c r="T232" s="3160" t="s">
        <v>3760</v>
      </c>
      <c r="U232" s="3156" t="s">
        <v>3514</v>
      </c>
      <c r="V232" s="3159" t="s">
        <v>3547</v>
      </c>
      <c r="W232" s="3160">
        <v>49.91</v>
      </c>
      <c r="X232" s="3160" t="s">
        <v>3516</v>
      </c>
      <c r="Y232" s="3161" t="s">
        <v>3517</v>
      </c>
      <c r="Z232" s="3159" t="s">
        <v>3548</v>
      </c>
      <c r="AA232" s="3160">
        <v>49.91</v>
      </c>
      <c r="AB232" s="3160" t="s">
        <v>3516</v>
      </c>
      <c r="AC232" s="3161" t="s">
        <v>3517</v>
      </c>
      <c r="AD232" s="3159" t="s">
        <v>3549</v>
      </c>
      <c r="AE232" s="3160">
        <v>62.52</v>
      </c>
      <c r="AF232" s="3160" t="s">
        <v>3758</v>
      </c>
      <c r="AG232" s="3156" t="s">
        <v>3514</v>
      </c>
    </row>
    <row r="233" spans="1:34" ht="16.5">
      <c r="A233" s="3166" t="s">
        <v>3609</v>
      </c>
      <c r="B233" s="3159" t="s">
        <v>3550</v>
      </c>
      <c r="C233" s="3160">
        <v>62.52</v>
      </c>
      <c r="D233" s="3160" t="s">
        <v>3758</v>
      </c>
      <c r="E233" s="3156" t="s">
        <v>3514</v>
      </c>
      <c r="F233" s="3159" t="s">
        <v>3551</v>
      </c>
      <c r="G233" s="3160">
        <v>49.91</v>
      </c>
      <c r="H233" s="3160" t="s">
        <v>3516</v>
      </c>
      <c r="I233" s="3161" t="s">
        <v>3517</v>
      </c>
      <c r="J233" s="3159" t="s">
        <v>3552</v>
      </c>
      <c r="K233" s="3160">
        <v>49.91</v>
      </c>
      <c r="L233" s="3160" t="s">
        <v>3516</v>
      </c>
      <c r="M233" s="3161" t="s">
        <v>3517</v>
      </c>
      <c r="N233" s="3159" t="s">
        <v>3553</v>
      </c>
      <c r="O233" s="3160">
        <v>62.23</v>
      </c>
      <c r="P233" s="3160" t="s">
        <v>3760</v>
      </c>
      <c r="Q233" s="3156" t="s">
        <v>3514</v>
      </c>
      <c r="R233" s="3159" t="s">
        <v>3554</v>
      </c>
      <c r="S233" s="3160">
        <v>62.23</v>
      </c>
      <c r="T233" s="3160" t="s">
        <v>3760</v>
      </c>
      <c r="U233" s="3156" t="s">
        <v>3514</v>
      </c>
      <c r="V233" s="3159" t="s">
        <v>3555</v>
      </c>
      <c r="W233" s="3160">
        <v>49.91</v>
      </c>
      <c r="X233" s="3160" t="s">
        <v>3516</v>
      </c>
      <c r="Y233" s="3161" t="s">
        <v>3517</v>
      </c>
      <c r="Z233" s="3159" t="s">
        <v>3556</v>
      </c>
      <c r="AA233" s="3160">
        <v>49.91</v>
      </c>
      <c r="AB233" s="3160" t="s">
        <v>3516</v>
      </c>
      <c r="AC233" s="3161" t="s">
        <v>3517</v>
      </c>
      <c r="AD233" s="3159" t="s">
        <v>3557</v>
      </c>
      <c r="AE233" s="3160">
        <v>62.52</v>
      </c>
      <c r="AF233" s="3160" t="s">
        <v>3758</v>
      </c>
      <c r="AG233" s="3156" t="s">
        <v>3514</v>
      </c>
    </row>
    <row r="234" spans="1:34" ht="16.5">
      <c r="A234" s="3166" t="s">
        <v>3610</v>
      </c>
      <c r="B234" s="3159" t="s">
        <v>3558</v>
      </c>
      <c r="C234" s="3160">
        <v>62.52</v>
      </c>
      <c r="D234" s="3160" t="s">
        <v>3758</v>
      </c>
      <c r="E234" s="3156" t="s">
        <v>3514</v>
      </c>
      <c r="F234" s="3159" t="s">
        <v>3559</v>
      </c>
      <c r="G234" s="3160">
        <v>49.91</v>
      </c>
      <c r="H234" s="3160" t="s">
        <v>3516</v>
      </c>
      <c r="I234" s="3161" t="s">
        <v>3517</v>
      </c>
      <c r="J234" s="3159" t="s">
        <v>3560</v>
      </c>
      <c r="K234" s="3160">
        <v>49.91</v>
      </c>
      <c r="L234" s="3160" t="s">
        <v>3516</v>
      </c>
      <c r="M234" s="3161" t="s">
        <v>3517</v>
      </c>
      <c r="N234" s="3159" t="s">
        <v>3562</v>
      </c>
      <c r="O234" s="3160">
        <v>62.23</v>
      </c>
      <c r="P234" s="3160" t="s">
        <v>3760</v>
      </c>
      <c r="Q234" s="3156" t="s">
        <v>3514</v>
      </c>
      <c r="R234" s="3159" t="s">
        <v>3563</v>
      </c>
      <c r="S234" s="3160">
        <v>62.23</v>
      </c>
      <c r="T234" s="3160" t="s">
        <v>3760</v>
      </c>
      <c r="U234" s="3156" t="s">
        <v>3514</v>
      </c>
      <c r="V234" s="3159" t="s">
        <v>3564</v>
      </c>
      <c r="W234" s="3160">
        <v>49.91</v>
      </c>
      <c r="X234" s="3160" t="s">
        <v>3516</v>
      </c>
      <c r="Y234" s="3161" t="s">
        <v>3517</v>
      </c>
      <c r="Z234" s="3159" t="s">
        <v>3566</v>
      </c>
      <c r="AA234" s="3160">
        <v>49.91</v>
      </c>
      <c r="AB234" s="3160" t="s">
        <v>3516</v>
      </c>
      <c r="AC234" s="3161" t="s">
        <v>3517</v>
      </c>
      <c r="AD234" s="3159" t="s">
        <v>3567</v>
      </c>
      <c r="AE234" s="3160">
        <v>62.52</v>
      </c>
      <c r="AF234" s="3160" t="s">
        <v>3758</v>
      </c>
      <c r="AG234" s="3156" t="s">
        <v>3514</v>
      </c>
    </row>
    <row r="235" spans="1:34" ht="16.5">
      <c r="A235" s="3163" t="s">
        <v>3611</v>
      </c>
      <c r="B235" s="3163"/>
      <c r="C235" s="3164">
        <f>SUM(C227:C234)</f>
        <v>500.15999999999997</v>
      </c>
      <c r="D235" s="3164"/>
      <c r="E235" s="3165"/>
      <c r="F235" s="3163"/>
      <c r="G235" s="3164">
        <f>SUM(G227:G234)</f>
        <v>399.28</v>
      </c>
      <c r="H235" s="3164"/>
      <c r="I235" s="3164"/>
      <c r="J235" s="3163"/>
      <c r="K235" s="3164">
        <f>SUM(K227:K234)</f>
        <v>399.28</v>
      </c>
      <c r="L235" s="3164"/>
      <c r="M235" s="3165"/>
      <c r="N235" s="3163"/>
      <c r="O235" s="3164">
        <f>SUM(O227:O234)</f>
        <v>497.84000000000003</v>
      </c>
      <c r="P235" s="3164"/>
      <c r="Q235" s="3164"/>
      <c r="R235" s="3163"/>
      <c r="S235" s="3164">
        <f>SUM(S227:S234)</f>
        <v>497.84000000000003</v>
      </c>
      <c r="T235" s="3164"/>
      <c r="U235" s="3165"/>
      <c r="V235" s="3163"/>
      <c r="W235" s="3164">
        <f>SUM(W227:W234)</f>
        <v>399.28</v>
      </c>
      <c r="X235" s="3164"/>
      <c r="Y235" s="3164"/>
      <c r="Z235" s="3163"/>
      <c r="AA235" s="3164">
        <f>SUM(AA227:AA234)</f>
        <v>399.28</v>
      </c>
      <c r="AB235" s="3164"/>
      <c r="AC235" s="3165"/>
      <c r="AD235" s="3163"/>
      <c r="AE235" s="3164">
        <f>SUM(AE227:AE234)</f>
        <v>500.15999999999997</v>
      </c>
      <c r="AF235" s="3164"/>
      <c r="AG235" s="3164"/>
      <c r="AH235" s="3167">
        <f>AE235+AA235+W235+S235+O235+K235+G235+C235</f>
        <v>3593.12</v>
      </c>
    </row>
    <row r="236" spans="1:34" ht="31.5">
      <c r="A236" s="3525" t="s">
        <v>3766</v>
      </c>
      <c r="B236" s="3526"/>
      <c r="C236" s="3526"/>
      <c r="D236" s="3526"/>
      <c r="E236" s="3526"/>
      <c r="F236" s="3526"/>
      <c r="G236" s="3526"/>
      <c r="H236" s="3526"/>
      <c r="I236" s="3526"/>
      <c r="J236" s="3526"/>
      <c r="K236" s="3526"/>
      <c r="L236" s="3526"/>
      <c r="M236" s="3526"/>
      <c r="N236" s="3526"/>
      <c r="O236" s="3526"/>
      <c r="P236" s="3526"/>
      <c r="Q236" s="3526"/>
      <c r="R236" s="3526"/>
      <c r="S236" s="3526"/>
      <c r="T236" s="3526"/>
      <c r="U236" s="3526"/>
      <c r="V236" s="3526"/>
      <c r="W236" s="3526"/>
      <c r="X236" s="3526"/>
      <c r="Y236" s="3526"/>
      <c r="Z236" s="3526"/>
      <c r="AA236" s="3526"/>
      <c r="AB236" s="3526"/>
      <c r="AC236" s="3526"/>
      <c r="AD236" s="3526"/>
      <c r="AE236" s="3526"/>
      <c r="AF236" s="3526"/>
      <c r="AG236" s="3526"/>
    </row>
    <row r="237" spans="1:34" ht="17.25">
      <c r="A237" s="3153" t="s">
        <v>3500</v>
      </c>
      <c r="B237" s="3522" t="s">
        <v>3501</v>
      </c>
      <c r="C237" s="3523"/>
      <c r="D237" s="3523"/>
      <c r="E237" s="3523"/>
      <c r="F237" s="3523"/>
      <c r="G237" s="3523"/>
      <c r="H237" s="3523"/>
      <c r="I237" s="3523"/>
      <c r="J237" s="3523" t="s">
        <v>3502</v>
      </c>
      <c r="K237" s="3523"/>
      <c r="L237" s="3523"/>
      <c r="M237" s="3523"/>
      <c r="N237" s="3523"/>
      <c r="O237" s="3523"/>
      <c r="P237" s="3523"/>
      <c r="Q237" s="3527"/>
      <c r="R237" s="3522" t="s">
        <v>3655</v>
      </c>
      <c r="S237" s="3523"/>
      <c r="T237" s="3523"/>
      <c r="U237" s="3523"/>
      <c r="V237" s="3523"/>
      <c r="W237" s="3523"/>
      <c r="X237" s="3523"/>
      <c r="Y237" s="3523"/>
      <c r="Z237" s="3523" t="s">
        <v>3711</v>
      </c>
      <c r="AA237" s="3523"/>
      <c r="AB237" s="3523"/>
      <c r="AC237" s="3523"/>
      <c r="AD237" s="3523"/>
      <c r="AE237" s="3523"/>
      <c r="AF237" s="3523"/>
      <c r="AG237" s="3527"/>
    </row>
    <row r="238" spans="1:34" ht="16.5">
      <c r="A238" s="3154" t="s">
        <v>3503</v>
      </c>
      <c r="B238" s="3539" t="s">
        <v>3504</v>
      </c>
      <c r="C238" s="3540"/>
      <c r="D238" s="3540"/>
      <c r="E238" s="3541"/>
      <c r="F238" s="3542" t="s">
        <v>3505</v>
      </c>
      <c r="G238" s="3542"/>
      <c r="H238" s="3542"/>
      <c r="I238" s="3542"/>
      <c r="J238" s="3539" t="s">
        <v>3504</v>
      </c>
      <c r="K238" s="3540"/>
      <c r="L238" s="3540"/>
      <c r="M238" s="3541"/>
      <c r="N238" s="3542" t="s">
        <v>3505</v>
      </c>
      <c r="O238" s="3542"/>
      <c r="P238" s="3542"/>
      <c r="Q238" s="3542"/>
      <c r="R238" s="3539" t="s">
        <v>3504</v>
      </c>
      <c r="S238" s="3540"/>
      <c r="T238" s="3540"/>
      <c r="U238" s="3541"/>
      <c r="V238" s="3542" t="s">
        <v>3505</v>
      </c>
      <c r="W238" s="3542"/>
      <c r="X238" s="3542"/>
      <c r="Y238" s="3542"/>
      <c r="Z238" s="3539" t="s">
        <v>3504</v>
      </c>
      <c r="AA238" s="3540"/>
      <c r="AB238" s="3540"/>
      <c r="AC238" s="3541"/>
      <c r="AD238" s="3542" t="s">
        <v>3505</v>
      </c>
      <c r="AE238" s="3542"/>
      <c r="AF238" s="3542"/>
      <c r="AG238" s="3542"/>
    </row>
    <row r="239" spans="1:34">
      <c r="A239" s="3520" t="s">
        <v>3508</v>
      </c>
      <c r="B239" s="3518" t="s">
        <v>3503</v>
      </c>
      <c r="C239" s="3514" t="s">
        <v>3598</v>
      </c>
      <c r="D239" s="3531" t="s">
        <v>3509</v>
      </c>
      <c r="E239" s="3515" t="s">
        <v>3510</v>
      </c>
      <c r="F239" s="3518" t="s">
        <v>3503</v>
      </c>
      <c r="G239" s="3514" t="s">
        <v>3451</v>
      </c>
      <c r="H239" s="3531" t="s">
        <v>3509</v>
      </c>
      <c r="I239" s="3515" t="s">
        <v>3510</v>
      </c>
      <c r="J239" s="3518" t="s">
        <v>3503</v>
      </c>
      <c r="K239" s="3514" t="s">
        <v>3451</v>
      </c>
      <c r="L239" s="3531" t="s">
        <v>3509</v>
      </c>
      <c r="M239" s="3515" t="s">
        <v>3510</v>
      </c>
      <c r="N239" s="3518" t="s">
        <v>3503</v>
      </c>
      <c r="O239" s="3514" t="s">
        <v>3451</v>
      </c>
      <c r="P239" s="3531" t="s">
        <v>3509</v>
      </c>
      <c r="Q239" s="3515" t="s">
        <v>3510</v>
      </c>
      <c r="R239" s="3518" t="s">
        <v>3503</v>
      </c>
      <c r="S239" s="3514" t="s">
        <v>3451</v>
      </c>
      <c r="T239" s="3531" t="s">
        <v>3509</v>
      </c>
      <c r="U239" s="3515" t="s">
        <v>3510</v>
      </c>
      <c r="V239" s="3518" t="s">
        <v>3503</v>
      </c>
      <c r="W239" s="3514" t="s">
        <v>3451</v>
      </c>
      <c r="X239" s="3531" t="s">
        <v>3509</v>
      </c>
      <c r="Y239" s="3515" t="s">
        <v>3510</v>
      </c>
      <c r="Z239" s="3518" t="s">
        <v>3503</v>
      </c>
      <c r="AA239" s="3514" t="s">
        <v>3451</v>
      </c>
      <c r="AB239" s="3531" t="s">
        <v>3509</v>
      </c>
      <c r="AC239" s="3515" t="s">
        <v>3510</v>
      </c>
      <c r="AD239" s="3518" t="s">
        <v>3503</v>
      </c>
      <c r="AE239" s="3514" t="s">
        <v>3451</v>
      </c>
      <c r="AF239" s="3531" t="s">
        <v>3509</v>
      </c>
      <c r="AG239" s="3515" t="s">
        <v>3510</v>
      </c>
    </row>
    <row r="240" spans="1:34">
      <c r="A240" s="3520"/>
      <c r="B240" s="3518"/>
      <c r="C240" s="3514"/>
      <c r="D240" s="3532"/>
      <c r="E240" s="3515"/>
      <c r="F240" s="3518"/>
      <c r="G240" s="3514"/>
      <c r="H240" s="3532"/>
      <c r="I240" s="3515"/>
      <c r="J240" s="3518"/>
      <c r="K240" s="3514"/>
      <c r="L240" s="3532"/>
      <c r="M240" s="3515"/>
      <c r="N240" s="3518"/>
      <c r="O240" s="3514"/>
      <c r="P240" s="3532"/>
      <c r="Q240" s="3515"/>
      <c r="R240" s="3518"/>
      <c r="S240" s="3514"/>
      <c r="T240" s="3532"/>
      <c r="U240" s="3515"/>
      <c r="V240" s="3518"/>
      <c r="W240" s="3514"/>
      <c r="X240" s="3532"/>
      <c r="Y240" s="3515"/>
      <c r="Z240" s="3518"/>
      <c r="AA240" s="3514"/>
      <c r="AB240" s="3532"/>
      <c r="AC240" s="3515"/>
      <c r="AD240" s="3518"/>
      <c r="AE240" s="3514"/>
      <c r="AF240" s="3532"/>
      <c r="AG240" s="3515"/>
    </row>
    <row r="241" spans="1:34" ht="16.5">
      <c r="A241" s="3166" t="s">
        <v>3756</v>
      </c>
      <c r="B241" s="3159" t="s">
        <v>3757</v>
      </c>
      <c r="C241" s="3160">
        <v>113.84</v>
      </c>
      <c r="D241" s="3160" t="s">
        <v>3767</v>
      </c>
      <c r="E241" s="3156" t="s">
        <v>3768</v>
      </c>
      <c r="F241" s="3159" t="s">
        <v>3759</v>
      </c>
      <c r="G241" s="3160">
        <v>113.28</v>
      </c>
      <c r="H241" s="3160" t="s">
        <v>3769</v>
      </c>
      <c r="I241" s="3156" t="s">
        <v>3768</v>
      </c>
      <c r="J241" s="3159" t="s">
        <v>3619</v>
      </c>
      <c r="K241" s="3160">
        <v>113.28</v>
      </c>
      <c r="L241" s="3160" t="s">
        <v>3769</v>
      </c>
      <c r="M241" s="3156" t="s">
        <v>3768</v>
      </c>
      <c r="N241" s="3159" t="s">
        <v>3620</v>
      </c>
      <c r="O241" s="3160">
        <v>113.28</v>
      </c>
      <c r="P241" s="3160" t="s">
        <v>3769</v>
      </c>
      <c r="Q241" s="3156" t="s">
        <v>3768</v>
      </c>
      <c r="R241" s="3159" t="s">
        <v>3658</v>
      </c>
      <c r="S241" s="3160">
        <v>113.28</v>
      </c>
      <c r="T241" s="3160" t="s">
        <v>3769</v>
      </c>
      <c r="U241" s="3156" t="s">
        <v>3768</v>
      </c>
      <c r="V241" s="3159" t="s">
        <v>3659</v>
      </c>
      <c r="W241" s="3160">
        <v>113.28</v>
      </c>
      <c r="X241" s="3160" t="s">
        <v>3769</v>
      </c>
      <c r="Y241" s="3156" t="s">
        <v>3768</v>
      </c>
      <c r="Z241" s="3159" t="s">
        <v>3714</v>
      </c>
      <c r="AA241" s="3160">
        <v>113.28</v>
      </c>
      <c r="AB241" s="3160" t="s">
        <v>3769</v>
      </c>
      <c r="AC241" s="3156" t="s">
        <v>3768</v>
      </c>
      <c r="AD241" s="3159" t="s">
        <v>3716</v>
      </c>
      <c r="AE241" s="3160">
        <v>113.84</v>
      </c>
      <c r="AF241" s="3160" t="s">
        <v>3767</v>
      </c>
      <c r="AG241" s="3156" t="s">
        <v>3768</v>
      </c>
    </row>
    <row r="242" spans="1:34" ht="16.5">
      <c r="A242" s="3166" t="s">
        <v>3600</v>
      </c>
      <c r="B242" s="3159" t="s">
        <v>3601</v>
      </c>
      <c r="C242" s="3160">
        <v>113.84</v>
      </c>
      <c r="D242" s="3160" t="s">
        <v>3767</v>
      </c>
      <c r="E242" s="3156" t="s">
        <v>3768</v>
      </c>
      <c r="F242" s="3159" t="s">
        <v>3761</v>
      </c>
      <c r="G242" s="3160">
        <v>113.28</v>
      </c>
      <c r="H242" s="3160" t="s">
        <v>3769</v>
      </c>
      <c r="I242" s="3156" t="s">
        <v>3768</v>
      </c>
      <c r="J242" s="3159" t="s">
        <v>3628</v>
      </c>
      <c r="K242" s="3160">
        <v>113.28</v>
      </c>
      <c r="L242" s="3160" t="s">
        <v>3769</v>
      </c>
      <c r="M242" s="3156" t="s">
        <v>3768</v>
      </c>
      <c r="N242" s="3159" t="s">
        <v>3629</v>
      </c>
      <c r="O242" s="3160">
        <v>113.28</v>
      </c>
      <c r="P242" s="3160" t="s">
        <v>3769</v>
      </c>
      <c r="Q242" s="3156" t="s">
        <v>3768</v>
      </c>
      <c r="R242" s="3159" t="s">
        <v>3665</v>
      </c>
      <c r="S242" s="3160">
        <v>113.28</v>
      </c>
      <c r="T242" s="3160" t="s">
        <v>3769</v>
      </c>
      <c r="U242" s="3156" t="s">
        <v>3768</v>
      </c>
      <c r="V242" s="3159" t="s">
        <v>3666</v>
      </c>
      <c r="W242" s="3160">
        <v>113.28</v>
      </c>
      <c r="X242" s="3160" t="s">
        <v>3769</v>
      </c>
      <c r="Y242" s="3156" t="s">
        <v>3768</v>
      </c>
      <c r="Z242" s="3159" t="s">
        <v>3719</v>
      </c>
      <c r="AA242" s="3160">
        <v>113.28</v>
      </c>
      <c r="AB242" s="3160" t="s">
        <v>3769</v>
      </c>
      <c r="AC242" s="3156" t="s">
        <v>3768</v>
      </c>
      <c r="AD242" s="3159" t="s">
        <v>3720</v>
      </c>
      <c r="AE242" s="3160">
        <v>113.84</v>
      </c>
      <c r="AF242" s="3160" t="s">
        <v>3767</v>
      </c>
      <c r="AG242" s="3156" t="s">
        <v>3768</v>
      </c>
    </row>
    <row r="243" spans="1:34" ht="16.5">
      <c r="A243" s="3166" t="s">
        <v>3604</v>
      </c>
      <c r="B243" s="3159" t="s">
        <v>3605</v>
      </c>
      <c r="C243" s="3160">
        <v>113.84</v>
      </c>
      <c r="D243" s="3160" t="s">
        <v>3767</v>
      </c>
      <c r="E243" s="3156" t="s">
        <v>3768</v>
      </c>
      <c r="F243" s="3159" t="s">
        <v>3762</v>
      </c>
      <c r="G243" s="3160">
        <v>113.28</v>
      </c>
      <c r="H243" s="3160" t="s">
        <v>3769</v>
      </c>
      <c r="I243" s="3156" t="s">
        <v>3768</v>
      </c>
      <c r="J243" s="3159" t="s">
        <v>3634</v>
      </c>
      <c r="K243" s="3160">
        <v>113.28</v>
      </c>
      <c r="L243" s="3160" t="s">
        <v>3769</v>
      </c>
      <c r="M243" s="3156" t="s">
        <v>3768</v>
      </c>
      <c r="N243" s="3159" t="s">
        <v>3635</v>
      </c>
      <c r="O243" s="3160">
        <v>113.28</v>
      </c>
      <c r="P243" s="3160" t="s">
        <v>3769</v>
      </c>
      <c r="Q243" s="3156" t="s">
        <v>3768</v>
      </c>
      <c r="R243" s="3159" t="s">
        <v>3669</v>
      </c>
      <c r="S243" s="3160">
        <v>113.28</v>
      </c>
      <c r="T243" s="3160" t="s">
        <v>3769</v>
      </c>
      <c r="U243" s="3156" t="s">
        <v>3768</v>
      </c>
      <c r="V243" s="3159" t="s">
        <v>3670</v>
      </c>
      <c r="W243" s="3160">
        <v>113.28</v>
      </c>
      <c r="X243" s="3160" t="s">
        <v>3769</v>
      </c>
      <c r="Y243" s="3156" t="s">
        <v>3768</v>
      </c>
      <c r="Z243" s="3159" t="s">
        <v>3723</v>
      </c>
      <c r="AA243" s="3160">
        <v>113.28</v>
      </c>
      <c r="AB243" s="3160" t="s">
        <v>3769</v>
      </c>
      <c r="AC243" s="3156" t="s">
        <v>3768</v>
      </c>
      <c r="AD243" s="3159" t="s">
        <v>3724</v>
      </c>
      <c r="AE243" s="3160">
        <v>113.84</v>
      </c>
      <c r="AF243" s="3160" t="s">
        <v>3767</v>
      </c>
      <c r="AG243" s="3156" t="s">
        <v>3768</v>
      </c>
    </row>
    <row r="244" spans="1:34" ht="16.5">
      <c r="A244" s="3166" t="s">
        <v>3606</v>
      </c>
      <c r="B244" s="3159" t="s">
        <v>3526</v>
      </c>
      <c r="C244" s="3160">
        <v>113.84</v>
      </c>
      <c r="D244" s="3160" t="s">
        <v>3767</v>
      </c>
      <c r="E244" s="3156" t="s">
        <v>3768</v>
      </c>
      <c r="F244" s="3159" t="s">
        <v>3527</v>
      </c>
      <c r="G244" s="3160">
        <v>113.28</v>
      </c>
      <c r="H244" s="3160" t="s">
        <v>3769</v>
      </c>
      <c r="I244" s="3156" t="s">
        <v>3768</v>
      </c>
      <c r="J244" s="3159" t="s">
        <v>3530</v>
      </c>
      <c r="K244" s="3160">
        <v>113.28</v>
      </c>
      <c r="L244" s="3160" t="s">
        <v>3769</v>
      </c>
      <c r="M244" s="3156" t="s">
        <v>3768</v>
      </c>
      <c r="N244" s="3159" t="s">
        <v>3531</v>
      </c>
      <c r="O244" s="3160">
        <v>113.28</v>
      </c>
      <c r="P244" s="3160" t="s">
        <v>3769</v>
      </c>
      <c r="Q244" s="3156" t="s">
        <v>3768</v>
      </c>
      <c r="R244" s="3159" t="s">
        <v>3673</v>
      </c>
      <c r="S244" s="3160">
        <v>113.28</v>
      </c>
      <c r="T244" s="3160" t="s">
        <v>3769</v>
      </c>
      <c r="U244" s="3156" t="s">
        <v>3768</v>
      </c>
      <c r="V244" s="3159" t="s">
        <v>3674</v>
      </c>
      <c r="W244" s="3160">
        <v>113.28</v>
      </c>
      <c r="X244" s="3160" t="s">
        <v>3769</v>
      </c>
      <c r="Y244" s="3156" t="s">
        <v>3768</v>
      </c>
      <c r="Z244" s="3159" t="s">
        <v>3727</v>
      </c>
      <c r="AA244" s="3160">
        <v>113.28</v>
      </c>
      <c r="AB244" s="3160" t="s">
        <v>3769</v>
      </c>
      <c r="AC244" s="3156" t="s">
        <v>3768</v>
      </c>
      <c r="AD244" s="3159" t="s">
        <v>3728</v>
      </c>
      <c r="AE244" s="3160">
        <v>113.84</v>
      </c>
      <c r="AF244" s="3160" t="s">
        <v>3767</v>
      </c>
      <c r="AG244" s="3156" t="s">
        <v>3768</v>
      </c>
    </row>
    <row r="245" spans="1:34" ht="16.5">
      <c r="A245" s="3166" t="s">
        <v>3607</v>
      </c>
      <c r="B245" s="3159" t="s">
        <v>3534</v>
      </c>
      <c r="C245" s="3160">
        <v>113.84</v>
      </c>
      <c r="D245" s="3160" t="s">
        <v>3767</v>
      </c>
      <c r="E245" s="3156" t="s">
        <v>3768</v>
      </c>
      <c r="F245" s="3159" t="s">
        <v>3535</v>
      </c>
      <c r="G245" s="3160">
        <v>113.28</v>
      </c>
      <c r="H245" s="3160" t="s">
        <v>3769</v>
      </c>
      <c r="I245" s="3156" t="s">
        <v>3768</v>
      </c>
      <c r="J245" s="3159" t="s">
        <v>3538</v>
      </c>
      <c r="K245" s="3160">
        <v>113.28</v>
      </c>
      <c r="L245" s="3160" t="s">
        <v>3769</v>
      </c>
      <c r="M245" s="3156" t="s">
        <v>3768</v>
      </c>
      <c r="N245" s="3159" t="s">
        <v>3539</v>
      </c>
      <c r="O245" s="3160">
        <v>113.28</v>
      </c>
      <c r="P245" s="3160" t="s">
        <v>3769</v>
      </c>
      <c r="Q245" s="3156" t="s">
        <v>3768</v>
      </c>
      <c r="R245" s="3159" t="s">
        <v>3677</v>
      </c>
      <c r="S245" s="3160">
        <v>113.28</v>
      </c>
      <c r="T245" s="3160" t="s">
        <v>3769</v>
      </c>
      <c r="U245" s="3156" t="s">
        <v>3768</v>
      </c>
      <c r="V245" s="3159" t="s">
        <v>3678</v>
      </c>
      <c r="W245" s="3160">
        <v>113.28</v>
      </c>
      <c r="X245" s="3160" t="s">
        <v>3769</v>
      </c>
      <c r="Y245" s="3156" t="s">
        <v>3768</v>
      </c>
      <c r="Z245" s="3159" t="s">
        <v>3731</v>
      </c>
      <c r="AA245" s="3160">
        <v>113.28</v>
      </c>
      <c r="AB245" s="3160" t="s">
        <v>3769</v>
      </c>
      <c r="AC245" s="3156" t="s">
        <v>3768</v>
      </c>
      <c r="AD245" s="3159" t="s">
        <v>3732</v>
      </c>
      <c r="AE245" s="3160">
        <v>113.84</v>
      </c>
      <c r="AF245" s="3160" t="s">
        <v>3767</v>
      </c>
      <c r="AG245" s="3156" t="s">
        <v>3768</v>
      </c>
    </row>
    <row r="246" spans="1:34" ht="16.5">
      <c r="A246" s="3166" t="s">
        <v>3608</v>
      </c>
      <c r="B246" s="3159" t="s">
        <v>3542</v>
      </c>
      <c r="C246" s="3160">
        <v>113.84</v>
      </c>
      <c r="D246" s="3160" t="s">
        <v>3767</v>
      </c>
      <c r="E246" s="3156" t="s">
        <v>3768</v>
      </c>
      <c r="F246" s="3159" t="s">
        <v>3543</v>
      </c>
      <c r="G246" s="3160">
        <v>113.28</v>
      </c>
      <c r="H246" s="3160" t="s">
        <v>3769</v>
      </c>
      <c r="I246" s="3156" t="s">
        <v>3768</v>
      </c>
      <c r="J246" s="3159" t="s">
        <v>3546</v>
      </c>
      <c r="K246" s="3160">
        <v>113.28</v>
      </c>
      <c r="L246" s="3160" t="s">
        <v>3769</v>
      </c>
      <c r="M246" s="3156" t="s">
        <v>3768</v>
      </c>
      <c r="N246" s="3159" t="s">
        <v>3547</v>
      </c>
      <c r="O246" s="3160">
        <v>113.28</v>
      </c>
      <c r="P246" s="3160" t="s">
        <v>3769</v>
      </c>
      <c r="Q246" s="3156" t="s">
        <v>3768</v>
      </c>
      <c r="R246" s="3159" t="s">
        <v>3681</v>
      </c>
      <c r="S246" s="3160">
        <v>113.28</v>
      </c>
      <c r="T246" s="3160" t="s">
        <v>3769</v>
      </c>
      <c r="U246" s="3156" t="s">
        <v>3768</v>
      </c>
      <c r="V246" s="3159" t="s">
        <v>3682</v>
      </c>
      <c r="W246" s="3160">
        <v>113.28</v>
      </c>
      <c r="X246" s="3160" t="s">
        <v>3769</v>
      </c>
      <c r="Y246" s="3156" t="s">
        <v>3768</v>
      </c>
      <c r="Z246" s="3159" t="s">
        <v>3735</v>
      </c>
      <c r="AA246" s="3160">
        <v>113.28</v>
      </c>
      <c r="AB246" s="3160" t="s">
        <v>3769</v>
      </c>
      <c r="AC246" s="3156" t="s">
        <v>3768</v>
      </c>
      <c r="AD246" s="3159" t="s">
        <v>3736</v>
      </c>
      <c r="AE246" s="3160">
        <v>113.84</v>
      </c>
      <c r="AF246" s="3160" t="s">
        <v>3767</v>
      </c>
      <c r="AG246" s="3156" t="s">
        <v>3768</v>
      </c>
    </row>
    <row r="247" spans="1:34" ht="16.5">
      <c r="A247" s="3166" t="s">
        <v>3609</v>
      </c>
      <c r="B247" s="3159" t="s">
        <v>3550</v>
      </c>
      <c r="C247" s="3160">
        <v>113.84</v>
      </c>
      <c r="D247" s="3160" t="s">
        <v>3767</v>
      </c>
      <c r="E247" s="3156" t="s">
        <v>3768</v>
      </c>
      <c r="F247" s="3159" t="s">
        <v>3551</v>
      </c>
      <c r="G247" s="3160">
        <v>113.28</v>
      </c>
      <c r="H247" s="3160" t="s">
        <v>3769</v>
      </c>
      <c r="I247" s="3156" t="s">
        <v>3768</v>
      </c>
      <c r="J247" s="3159" t="s">
        <v>3554</v>
      </c>
      <c r="K247" s="3160">
        <v>113.28</v>
      </c>
      <c r="L247" s="3160" t="s">
        <v>3769</v>
      </c>
      <c r="M247" s="3156" t="s">
        <v>3768</v>
      </c>
      <c r="N247" s="3159" t="s">
        <v>3555</v>
      </c>
      <c r="O247" s="3160">
        <v>113.28</v>
      </c>
      <c r="P247" s="3160" t="s">
        <v>3769</v>
      </c>
      <c r="Q247" s="3156" t="s">
        <v>3768</v>
      </c>
      <c r="R247" s="3159" t="s">
        <v>3685</v>
      </c>
      <c r="S247" s="3160">
        <v>113.28</v>
      </c>
      <c r="T247" s="3160" t="s">
        <v>3769</v>
      </c>
      <c r="U247" s="3156" t="s">
        <v>3768</v>
      </c>
      <c r="V247" s="3159" t="s">
        <v>3686</v>
      </c>
      <c r="W247" s="3160">
        <v>113.28</v>
      </c>
      <c r="X247" s="3160" t="s">
        <v>3769</v>
      </c>
      <c r="Y247" s="3156" t="s">
        <v>3768</v>
      </c>
      <c r="Z247" s="3159" t="s">
        <v>3739</v>
      </c>
      <c r="AA247" s="3160">
        <v>113.28</v>
      </c>
      <c r="AB247" s="3160" t="s">
        <v>3769</v>
      </c>
      <c r="AC247" s="3156" t="s">
        <v>3768</v>
      </c>
      <c r="AD247" s="3159" t="s">
        <v>3740</v>
      </c>
      <c r="AE247" s="3160">
        <v>113.84</v>
      </c>
      <c r="AF247" s="3160" t="s">
        <v>3767</v>
      </c>
      <c r="AG247" s="3156" t="s">
        <v>3768</v>
      </c>
    </row>
    <row r="248" spans="1:34" ht="16.5">
      <c r="A248" s="3166" t="s">
        <v>3610</v>
      </c>
      <c r="B248" s="3159" t="s">
        <v>3558</v>
      </c>
      <c r="C248" s="3160">
        <v>113.84</v>
      </c>
      <c r="D248" s="3160" t="s">
        <v>3767</v>
      </c>
      <c r="E248" s="3156" t="s">
        <v>3768</v>
      </c>
      <c r="F248" s="3159" t="s">
        <v>3559</v>
      </c>
      <c r="G248" s="3160">
        <v>113.28</v>
      </c>
      <c r="H248" s="3160" t="s">
        <v>3769</v>
      </c>
      <c r="I248" s="3156" t="s">
        <v>3768</v>
      </c>
      <c r="J248" s="3159" t="s">
        <v>3563</v>
      </c>
      <c r="K248" s="3160">
        <v>113.28</v>
      </c>
      <c r="L248" s="3160" t="s">
        <v>3769</v>
      </c>
      <c r="M248" s="3156" t="s">
        <v>3768</v>
      </c>
      <c r="N248" s="3159" t="s">
        <v>3564</v>
      </c>
      <c r="O248" s="3160">
        <v>113.28</v>
      </c>
      <c r="P248" s="3160" t="s">
        <v>3769</v>
      </c>
      <c r="Q248" s="3156" t="s">
        <v>3768</v>
      </c>
      <c r="R248" s="3159" t="s">
        <v>3689</v>
      </c>
      <c r="S248" s="3160">
        <v>113.28</v>
      </c>
      <c r="T248" s="3160" t="s">
        <v>3769</v>
      </c>
      <c r="U248" s="3156" t="s">
        <v>3768</v>
      </c>
      <c r="V248" s="3159" t="s">
        <v>3690</v>
      </c>
      <c r="W248" s="3160">
        <v>113.28</v>
      </c>
      <c r="X248" s="3160" t="s">
        <v>3769</v>
      </c>
      <c r="Y248" s="3156" t="s">
        <v>3768</v>
      </c>
      <c r="Z248" s="3159" t="s">
        <v>3743</v>
      </c>
      <c r="AA248" s="3160">
        <v>113.28</v>
      </c>
      <c r="AB248" s="3160" t="s">
        <v>3769</v>
      </c>
      <c r="AC248" s="3156" t="s">
        <v>3768</v>
      </c>
      <c r="AD248" s="3159" t="s">
        <v>3744</v>
      </c>
      <c r="AE248" s="3160">
        <v>113.84</v>
      </c>
      <c r="AF248" s="3160" t="s">
        <v>3767</v>
      </c>
      <c r="AG248" s="3156" t="s">
        <v>3768</v>
      </c>
    </row>
    <row r="249" spans="1:34" ht="16.5">
      <c r="A249" s="3163" t="s">
        <v>3611</v>
      </c>
      <c r="B249" s="3163"/>
      <c r="C249" s="3164">
        <f>SUM(C241:C248)</f>
        <v>910.72000000000014</v>
      </c>
      <c r="D249" s="3164"/>
      <c r="E249" s="3165"/>
      <c r="F249" s="3163"/>
      <c r="G249" s="3164">
        <f>SUM(G241:G248)</f>
        <v>906.2399999999999</v>
      </c>
      <c r="H249" s="3164"/>
      <c r="I249" s="3164"/>
      <c r="J249" s="3163"/>
      <c r="K249" s="3164">
        <f>SUM(K241:K248)</f>
        <v>906.2399999999999</v>
      </c>
      <c r="L249" s="3164"/>
      <c r="M249" s="3165"/>
      <c r="N249" s="3163"/>
      <c r="O249" s="3164">
        <f>SUM(O241:O248)</f>
        <v>906.2399999999999</v>
      </c>
      <c r="P249" s="3164"/>
      <c r="Q249" s="3164"/>
      <c r="R249" s="3163"/>
      <c r="S249" s="3164">
        <f>SUM(S241:S248)</f>
        <v>906.2399999999999</v>
      </c>
      <c r="T249" s="3164"/>
      <c r="U249" s="3165"/>
      <c r="V249" s="3163"/>
      <c r="W249" s="3164">
        <f>SUM(W241:W248)</f>
        <v>906.2399999999999</v>
      </c>
      <c r="X249" s="3164"/>
      <c r="Y249" s="3164"/>
      <c r="Z249" s="3163"/>
      <c r="AA249" s="3164">
        <f>SUM(AA241:AA248)</f>
        <v>906.2399999999999</v>
      </c>
      <c r="AB249" s="3164"/>
      <c r="AC249" s="3165"/>
      <c r="AD249" s="3163"/>
      <c r="AE249" s="3164">
        <f>SUM(AE241:AE248)</f>
        <v>910.72000000000014</v>
      </c>
      <c r="AF249" s="3164"/>
      <c r="AG249" s="3164"/>
      <c r="AH249" s="3167">
        <f>AE249+AA249+W249+S249+O249+K249+G249+C249</f>
        <v>7258.8799999999992</v>
      </c>
    </row>
    <row r="250" spans="1:34" ht="31.5">
      <c r="A250" s="3525" t="s">
        <v>3770</v>
      </c>
      <c r="B250" s="3526"/>
      <c r="C250" s="3526"/>
      <c r="D250" s="3526"/>
      <c r="E250" s="3526"/>
      <c r="F250" s="3526"/>
      <c r="G250" s="3526"/>
      <c r="H250" s="3526"/>
      <c r="I250" s="3526"/>
      <c r="J250" s="3526"/>
      <c r="K250" s="3526"/>
      <c r="L250" s="3526"/>
      <c r="M250" s="3526"/>
      <c r="N250" s="3526"/>
      <c r="O250" s="3526"/>
      <c r="P250" s="3526"/>
      <c r="Q250" s="3526"/>
      <c r="R250" s="3526"/>
      <c r="S250" s="3526"/>
      <c r="T250" s="3526"/>
      <c r="U250" s="3526"/>
      <c r="V250" s="3526"/>
      <c r="W250" s="3526"/>
      <c r="X250" s="3526"/>
      <c r="Y250" s="3526"/>
      <c r="Z250" s="3526"/>
      <c r="AA250" s="3526"/>
      <c r="AB250" s="3526"/>
      <c r="AC250" s="3526"/>
      <c r="AD250" s="3526"/>
      <c r="AE250" s="3526"/>
      <c r="AF250" s="3526"/>
      <c r="AG250" s="3526"/>
    </row>
    <row r="251" spans="1:34" ht="17.25">
      <c r="A251" s="3153" t="s">
        <v>3500</v>
      </c>
      <c r="B251" s="3522" t="s">
        <v>3501</v>
      </c>
      <c r="C251" s="3523"/>
      <c r="D251" s="3523"/>
      <c r="E251" s="3523"/>
      <c r="F251" s="3523"/>
      <c r="G251" s="3523"/>
      <c r="H251" s="3523"/>
      <c r="I251" s="3523"/>
      <c r="J251" s="3523" t="s">
        <v>3502</v>
      </c>
      <c r="K251" s="3523"/>
      <c r="L251" s="3523"/>
      <c r="M251" s="3523"/>
      <c r="N251" s="3523"/>
      <c r="O251" s="3523"/>
      <c r="P251" s="3523"/>
      <c r="Q251" s="3527"/>
      <c r="R251" s="3522" t="s">
        <v>3655</v>
      </c>
      <c r="S251" s="3523"/>
      <c r="T251" s="3523"/>
      <c r="U251" s="3523"/>
      <c r="V251" s="3523"/>
      <c r="W251" s="3523"/>
      <c r="X251" s="3523"/>
      <c r="Y251" s="3523"/>
      <c r="Z251" s="3523" t="s">
        <v>3711</v>
      </c>
      <c r="AA251" s="3523"/>
      <c r="AB251" s="3523"/>
      <c r="AC251" s="3523"/>
      <c r="AD251" s="3523"/>
      <c r="AE251" s="3523"/>
      <c r="AF251" s="3523"/>
      <c r="AG251" s="3527"/>
    </row>
    <row r="252" spans="1:34" ht="16.5">
      <c r="A252" s="3154" t="s">
        <v>3503</v>
      </c>
      <c r="B252" s="3539" t="s">
        <v>3504</v>
      </c>
      <c r="C252" s="3540"/>
      <c r="D252" s="3540"/>
      <c r="E252" s="3541"/>
      <c r="F252" s="3542" t="s">
        <v>3505</v>
      </c>
      <c r="G252" s="3542"/>
      <c r="H252" s="3542"/>
      <c r="I252" s="3542"/>
      <c r="J252" s="3539" t="s">
        <v>3504</v>
      </c>
      <c r="K252" s="3540"/>
      <c r="L252" s="3540"/>
      <c r="M252" s="3541"/>
      <c r="N252" s="3542" t="s">
        <v>3505</v>
      </c>
      <c r="O252" s="3542"/>
      <c r="P252" s="3542"/>
      <c r="Q252" s="3542"/>
      <c r="R252" s="3539" t="s">
        <v>3504</v>
      </c>
      <c r="S252" s="3540"/>
      <c r="T252" s="3540"/>
      <c r="U252" s="3541"/>
      <c r="V252" s="3542" t="s">
        <v>3505</v>
      </c>
      <c r="W252" s="3542"/>
      <c r="X252" s="3542"/>
      <c r="Y252" s="3542"/>
      <c r="Z252" s="3539" t="s">
        <v>3504</v>
      </c>
      <c r="AA252" s="3540"/>
      <c r="AB252" s="3540"/>
      <c r="AC252" s="3541"/>
      <c r="AD252" s="3542" t="s">
        <v>3505</v>
      </c>
      <c r="AE252" s="3542"/>
      <c r="AF252" s="3542"/>
      <c r="AG252" s="3542"/>
    </row>
    <row r="253" spans="1:34">
      <c r="A253" s="3520" t="s">
        <v>3508</v>
      </c>
      <c r="B253" s="3518" t="s">
        <v>3503</v>
      </c>
      <c r="C253" s="3514" t="s">
        <v>3598</v>
      </c>
      <c r="D253" s="3531" t="s">
        <v>3509</v>
      </c>
      <c r="E253" s="3515" t="s">
        <v>3510</v>
      </c>
      <c r="F253" s="3518" t="s">
        <v>3503</v>
      </c>
      <c r="G253" s="3514" t="s">
        <v>3451</v>
      </c>
      <c r="H253" s="3531" t="s">
        <v>3509</v>
      </c>
      <c r="I253" s="3515" t="s">
        <v>3510</v>
      </c>
      <c r="J253" s="3518" t="s">
        <v>3503</v>
      </c>
      <c r="K253" s="3514" t="s">
        <v>3451</v>
      </c>
      <c r="L253" s="3531" t="s">
        <v>3509</v>
      </c>
      <c r="M253" s="3515" t="s">
        <v>3510</v>
      </c>
      <c r="N253" s="3518" t="s">
        <v>3503</v>
      </c>
      <c r="O253" s="3514" t="s">
        <v>3451</v>
      </c>
      <c r="P253" s="3531" t="s">
        <v>3509</v>
      </c>
      <c r="Q253" s="3515" t="s">
        <v>3510</v>
      </c>
      <c r="R253" s="3518" t="s">
        <v>3503</v>
      </c>
      <c r="S253" s="3514" t="s">
        <v>3451</v>
      </c>
      <c r="T253" s="3531" t="s">
        <v>3509</v>
      </c>
      <c r="U253" s="3515" t="s">
        <v>3510</v>
      </c>
      <c r="V253" s="3518" t="s">
        <v>3503</v>
      </c>
      <c r="W253" s="3514" t="s">
        <v>3451</v>
      </c>
      <c r="X253" s="3531" t="s">
        <v>3509</v>
      </c>
      <c r="Y253" s="3515" t="s">
        <v>3510</v>
      </c>
      <c r="Z253" s="3518" t="s">
        <v>3503</v>
      </c>
      <c r="AA253" s="3514" t="s">
        <v>3451</v>
      </c>
      <c r="AB253" s="3531" t="s">
        <v>3509</v>
      </c>
      <c r="AC253" s="3515" t="s">
        <v>3510</v>
      </c>
      <c r="AD253" s="3518" t="s">
        <v>3503</v>
      </c>
      <c r="AE253" s="3514" t="s">
        <v>3451</v>
      </c>
      <c r="AF253" s="3531" t="s">
        <v>3509</v>
      </c>
      <c r="AG253" s="3515" t="s">
        <v>3510</v>
      </c>
    </row>
    <row r="254" spans="1:34">
      <c r="A254" s="3520"/>
      <c r="B254" s="3518"/>
      <c r="C254" s="3514"/>
      <c r="D254" s="3532"/>
      <c r="E254" s="3515"/>
      <c r="F254" s="3518"/>
      <c r="G254" s="3514"/>
      <c r="H254" s="3532"/>
      <c r="I254" s="3515"/>
      <c r="J254" s="3518"/>
      <c r="K254" s="3514"/>
      <c r="L254" s="3532"/>
      <c r="M254" s="3515"/>
      <c r="N254" s="3518"/>
      <c r="O254" s="3514"/>
      <c r="P254" s="3532"/>
      <c r="Q254" s="3515"/>
      <c r="R254" s="3518"/>
      <c r="S254" s="3514"/>
      <c r="T254" s="3532"/>
      <c r="U254" s="3515"/>
      <c r="V254" s="3518"/>
      <c r="W254" s="3514"/>
      <c r="X254" s="3532"/>
      <c r="Y254" s="3515"/>
      <c r="Z254" s="3518"/>
      <c r="AA254" s="3514"/>
      <c r="AB254" s="3532"/>
      <c r="AC254" s="3515"/>
      <c r="AD254" s="3518"/>
      <c r="AE254" s="3514"/>
      <c r="AF254" s="3532"/>
      <c r="AG254" s="3515"/>
    </row>
    <row r="255" spans="1:34" ht="16.5">
      <c r="A255" s="3166" t="s">
        <v>3756</v>
      </c>
      <c r="B255" s="3159" t="s">
        <v>3757</v>
      </c>
      <c r="C255" s="3160">
        <v>92.37</v>
      </c>
      <c r="D255" s="3160" t="s">
        <v>3771</v>
      </c>
      <c r="E255" s="3156" t="s">
        <v>3772</v>
      </c>
      <c r="F255" s="3159" t="s">
        <v>3759</v>
      </c>
      <c r="G255" s="3160">
        <v>92.92</v>
      </c>
      <c r="H255" s="3160" t="s">
        <v>3773</v>
      </c>
      <c r="I255" s="3156" t="s">
        <v>3772</v>
      </c>
      <c r="J255" s="3159" t="s">
        <v>3619</v>
      </c>
      <c r="K255" s="3160">
        <v>92.37</v>
      </c>
      <c r="L255" s="3160" t="s">
        <v>3771</v>
      </c>
      <c r="M255" s="3156" t="s">
        <v>3772</v>
      </c>
      <c r="N255" s="3159" t="s">
        <v>3620</v>
      </c>
      <c r="O255" s="3160">
        <v>92.92</v>
      </c>
      <c r="P255" s="3160" t="s">
        <v>3773</v>
      </c>
      <c r="Q255" s="3156" t="s">
        <v>3772</v>
      </c>
      <c r="R255" s="3159" t="s">
        <v>3658</v>
      </c>
      <c r="S255" s="3160">
        <v>92.37</v>
      </c>
      <c r="T255" s="3160" t="s">
        <v>3771</v>
      </c>
      <c r="U255" s="3156" t="s">
        <v>3772</v>
      </c>
      <c r="V255" s="3159" t="s">
        <v>3659</v>
      </c>
      <c r="W255" s="3160">
        <v>92.92</v>
      </c>
      <c r="X255" s="3160" t="s">
        <v>3773</v>
      </c>
      <c r="Y255" s="3156" t="s">
        <v>3772</v>
      </c>
      <c r="Z255" s="3159" t="s">
        <v>3714</v>
      </c>
      <c r="AA255" s="3160">
        <v>92.37</v>
      </c>
      <c r="AB255" s="3160" t="s">
        <v>3771</v>
      </c>
      <c r="AC255" s="3156" t="s">
        <v>3772</v>
      </c>
      <c r="AD255" s="3159" t="s">
        <v>3716</v>
      </c>
      <c r="AE255" s="3160">
        <v>92.92</v>
      </c>
      <c r="AF255" s="3160" t="s">
        <v>3773</v>
      </c>
      <c r="AG255" s="3156" t="s">
        <v>3772</v>
      </c>
    </row>
    <row r="256" spans="1:34" ht="16.5">
      <c r="A256" s="3166" t="s">
        <v>3600</v>
      </c>
      <c r="B256" s="3159" t="s">
        <v>3601</v>
      </c>
      <c r="C256" s="3160">
        <v>92.37</v>
      </c>
      <c r="D256" s="3160" t="s">
        <v>3771</v>
      </c>
      <c r="E256" s="3156" t="s">
        <v>3772</v>
      </c>
      <c r="F256" s="3159" t="s">
        <v>3761</v>
      </c>
      <c r="G256" s="3160">
        <v>92.92</v>
      </c>
      <c r="H256" s="3160" t="s">
        <v>3773</v>
      </c>
      <c r="I256" s="3156" t="s">
        <v>3772</v>
      </c>
      <c r="J256" s="3159" t="s">
        <v>3628</v>
      </c>
      <c r="K256" s="3160">
        <v>92.37</v>
      </c>
      <c r="L256" s="3160" t="s">
        <v>3771</v>
      </c>
      <c r="M256" s="3156" t="s">
        <v>3772</v>
      </c>
      <c r="N256" s="3159" t="s">
        <v>3629</v>
      </c>
      <c r="O256" s="3160">
        <v>92.92</v>
      </c>
      <c r="P256" s="3160" t="s">
        <v>3773</v>
      </c>
      <c r="Q256" s="3156" t="s">
        <v>3772</v>
      </c>
      <c r="R256" s="3159" t="s">
        <v>3665</v>
      </c>
      <c r="S256" s="3160">
        <v>92.37</v>
      </c>
      <c r="T256" s="3160" t="s">
        <v>3771</v>
      </c>
      <c r="U256" s="3156" t="s">
        <v>3772</v>
      </c>
      <c r="V256" s="3159" t="s">
        <v>3666</v>
      </c>
      <c r="W256" s="3160">
        <v>92.92</v>
      </c>
      <c r="X256" s="3160" t="s">
        <v>3773</v>
      </c>
      <c r="Y256" s="3156" t="s">
        <v>3772</v>
      </c>
      <c r="Z256" s="3159" t="s">
        <v>3719</v>
      </c>
      <c r="AA256" s="3160">
        <v>92.37</v>
      </c>
      <c r="AB256" s="3160" t="s">
        <v>3771</v>
      </c>
      <c r="AC256" s="3156" t="s">
        <v>3772</v>
      </c>
      <c r="AD256" s="3159" t="s">
        <v>3720</v>
      </c>
      <c r="AE256" s="3160">
        <v>92.92</v>
      </c>
      <c r="AF256" s="3160" t="s">
        <v>3773</v>
      </c>
      <c r="AG256" s="3156" t="s">
        <v>3772</v>
      </c>
    </row>
    <row r="257" spans="1:49" ht="16.5">
      <c r="A257" s="3166" t="s">
        <v>3604</v>
      </c>
      <c r="B257" s="3159" t="s">
        <v>3605</v>
      </c>
      <c r="C257" s="3160">
        <v>92.37</v>
      </c>
      <c r="D257" s="3160" t="s">
        <v>3771</v>
      </c>
      <c r="E257" s="3156" t="s">
        <v>3772</v>
      </c>
      <c r="F257" s="3159" t="s">
        <v>3762</v>
      </c>
      <c r="G257" s="3160">
        <v>92.92</v>
      </c>
      <c r="H257" s="3160" t="s">
        <v>3773</v>
      </c>
      <c r="I257" s="3156" t="s">
        <v>3772</v>
      </c>
      <c r="J257" s="3159" t="s">
        <v>3634</v>
      </c>
      <c r="K257" s="3160">
        <v>92.37</v>
      </c>
      <c r="L257" s="3160" t="s">
        <v>3771</v>
      </c>
      <c r="M257" s="3156" t="s">
        <v>3772</v>
      </c>
      <c r="N257" s="3159" t="s">
        <v>3635</v>
      </c>
      <c r="O257" s="3160">
        <v>92.92</v>
      </c>
      <c r="P257" s="3160" t="s">
        <v>3773</v>
      </c>
      <c r="Q257" s="3156" t="s">
        <v>3772</v>
      </c>
      <c r="R257" s="3159" t="s">
        <v>3669</v>
      </c>
      <c r="S257" s="3160">
        <v>92.37</v>
      </c>
      <c r="T257" s="3160" t="s">
        <v>3771</v>
      </c>
      <c r="U257" s="3156" t="s">
        <v>3772</v>
      </c>
      <c r="V257" s="3159" t="s">
        <v>3670</v>
      </c>
      <c r="W257" s="3160">
        <v>92.92</v>
      </c>
      <c r="X257" s="3160" t="s">
        <v>3773</v>
      </c>
      <c r="Y257" s="3156" t="s">
        <v>3772</v>
      </c>
      <c r="Z257" s="3159" t="s">
        <v>3723</v>
      </c>
      <c r="AA257" s="3160">
        <v>92.37</v>
      </c>
      <c r="AB257" s="3160" t="s">
        <v>3771</v>
      </c>
      <c r="AC257" s="3156" t="s">
        <v>3772</v>
      </c>
      <c r="AD257" s="3159" t="s">
        <v>3724</v>
      </c>
      <c r="AE257" s="3160">
        <v>92.92</v>
      </c>
      <c r="AF257" s="3160" t="s">
        <v>3773</v>
      </c>
      <c r="AG257" s="3156" t="s">
        <v>3772</v>
      </c>
    </row>
    <row r="258" spans="1:49" ht="16.5">
      <c r="A258" s="3166" t="s">
        <v>3606</v>
      </c>
      <c r="B258" s="3159" t="s">
        <v>3526</v>
      </c>
      <c r="C258" s="3160">
        <v>92.37</v>
      </c>
      <c r="D258" s="3160" t="s">
        <v>3771</v>
      </c>
      <c r="E258" s="3156" t="s">
        <v>3772</v>
      </c>
      <c r="F258" s="3159" t="s">
        <v>3527</v>
      </c>
      <c r="G258" s="3160">
        <v>92.92</v>
      </c>
      <c r="H258" s="3160" t="s">
        <v>3773</v>
      </c>
      <c r="I258" s="3156" t="s">
        <v>3772</v>
      </c>
      <c r="J258" s="3159" t="s">
        <v>3530</v>
      </c>
      <c r="K258" s="3160">
        <v>92.37</v>
      </c>
      <c r="L258" s="3160" t="s">
        <v>3771</v>
      </c>
      <c r="M258" s="3156" t="s">
        <v>3772</v>
      </c>
      <c r="N258" s="3159" t="s">
        <v>3531</v>
      </c>
      <c r="O258" s="3160">
        <v>92.92</v>
      </c>
      <c r="P258" s="3160" t="s">
        <v>3773</v>
      </c>
      <c r="Q258" s="3156" t="s">
        <v>3772</v>
      </c>
      <c r="R258" s="3159" t="s">
        <v>3673</v>
      </c>
      <c r="S258" s="3160">
        <v>92.37</v>
      </c>
      <c r="T258" s="3160" t="s">
        <v>3771</v>
      </c>
      <c r="U258" s="3156" t="s">
        <v>3772</v>
      </c>
      <c r="V258" s="3159" t="s">
        <v>3674</v>
      </c>
      <c r="W258" s="3160">
        <v>92.92</v>
      </c>
      <c r="X258" s="3160" t="s">
        <v>3773</v>
      </c>
      <c r="Y258" s="3156" t="s">
        <v>3772</v>
      </c>
      <c r="Z258" s="3159" t="s">
        <v>3727</v>
      </c>
      <c r="AA258" s="3160">
        <v>92.37</v>
      </c>
      <c r="AB258" s="3160" t="s">
        <v>3771</v>
      </c>
      <c r="AC258" s="3156" t="s">
        <v>3772</v>
      </c>
      <c r="AD258" s="3159" t="s">
        <v>3728</v>
      </c>
      <c r="AE258" s="3160">
        <v>92.92</v>
      </c>
      <c r="AF258" s="3160" t="s">
        <v>3773</v>
      </c>
      <c r="AG258" s="3156" t="s">
        <v>3772</v>
      </c>
    </row>
    <row r="259" spans="1:49" ht="16.5">
      <c r="A259" s="3166" t="s">
        <v>3607</v>
      </c>
      <c r="B259" s="3159" t="s">
        <v>3534</v>
      </c>
      <c r="C259" s="3160">
        <v>92.37</v>
      </c>
      <c r="D259" s="3160" t="s">
        <v>3771</v>
      </c>
      <c r="E259" s="3156" t="s">
        <v>3772</v>
      </c>
      <c r="F259" s="3159" t="s">
        <v>3535</v>
      </c>
      <c r="G259" s="3160">
        <v>92.92</v>
      </c>
      <c r="H259" s="3160" t="s">
        <v>3773</v>
      </c>
      <c r="I259" s="3156" t="s">
        <v>3772</v>
      </c>
      <c r="J259" s="3159" t="s">
        <v>3538</v>
      </c>
      <c r="K259" s="3160">
        <v>92.37</v>
      </c>
      <c r="L259" s="3160" t="s">
        <v>3771</v>
      </c>
      <c r="M259" s="3156" t="s">
        <v>3772</v>
      </c>
      <c r="N259" s="3159" t="s">
        <v>3539</v>
      </c>
      <c r="O259" s="3160">
        <v>92.92</v>
      </c>
      <c r="P259" s="3160" t="s">
        <v>3773</v>
      </c>
      <c r="Q259" s="3156" t="s">
        <v>3772</v>
      </c>
      <c r="R259" s="3159" t="s">
        <v>3677</v>
      </c>
      <c r="S259" s="3160">
        <v>92.37</v>
      </c>
      <c r="T259" s="3160" t="s">
        <v>3771</v>
      </c>
      <c r="U259" s="3156" t="s">
        <v>3772</v>
      </c>
      <c r="V259" s="3159" t="s">
        <v>3678</v>
      </c>
      <c r="W259" s="3160">
        <v>92.92</v>
      </c>
      <c r="X259" s="3160" t="s">
        <v>3773</v>
      </c>
      <c r="Y259" s="3156" t="s">
        <v>3772</v>
      </c>
      <c r="Z259" s="3159" t="s">
        <v>3731</v>
      </c>
      <c r="AA259" s="3160">
        <v>92.37</v>
      </c>
      <c r="AB259" s="3160" t="s">
        <v>3771</v>
      </c>
      <c r="AC259" s="3156" t="s">
        <v>3772</v>
      </c>
      <c r="AD259" s="3159" t="s">
        <v>3732</v>
      </c>
      <c r="AE259" s="3160">
        <v>92.92</v>
      </c>
      <c r="AF259" s="3160" t="s">
        <v>3773</v>
      </c>
      <c r="AG259" s="3156" t="s">
        <v>3772</v>
      </c>
    </row>
    <row r="260" spans="1:49" ht="16.5">
      <c r="A260" s="3166" t="s">
        <v>3608</v>
      </c>
      <c r="B260" s="3159" t="s">
        <v>3542</v>
      </c>
      <c r="C260" s="3160">
        <v>92.37</v>
      </c>
      <c r="D260" s="3160" t="s">
        <v>3771</v>
      </c>
      <c r="E260" s="3156" t="s">
        <v>3772</v>
      </c>
      <c r="F260" s="3159" t="s">
        <v>3543</v>
      </c>
      <c r="G260" s="3160">
        <v>92.92</v>
      </c>
      <c r="H260" s="3160" t="s">
        <v>3773</v>
      </c>
      <c r="I260" s="3156" t="s">
        <v>3772</v>
      </c>
      <c r="J260" s="3159" t="s">
        <v>3546</v>
      </c>
      <c r="K260" s="3160">
        <v>92.37</v>
      </c>
      <c r="L260" s="3160" t="s">
        <v>3771</v>
      </c>
      <c r="M260" s="3156" t="s">
        <v>3772</v>
      </c>
      <c r="N260" s="3159" t="s">
        <v>3547</v>
      </c>
      <c r="O260" s="3160">
        <v>92.92</v>
      </c>
      <c r="P260" s="3160" t="s">
        <v>3773</v>
      </c>
      <c r="Q260" s="3156" t="s">
        <v>3772</v>
      </c>
      <c r="R260" s="3159" t="s">
        <v>3681</v>
      </c>
      <c r="S260" s="3160">
        <v>92.37</v>
      </c>
      <c r="T260" s="3160" t="s">
        <v>3771</v>
      </c>
      <c r="U260" s="3156" t="s">
        <v>3772</v>
      </c>
      <c r="V260" s="3159" t="s">
        <v>3682</v>
      </c>
      <c r="W260" s="3160">
        <v>92.92</v>
      </c>
      <c r="X260" s="3160" t="s">
        <v>3773</v>
      </c>
      <c r="Y260" s="3156" t="s">
        <v>3772</v>
      </c>
      <c r="Z260" s="3159" t="s">
        <v>3735</v>
      </c>
      <c r="AA260" s="3160">
        <v>92.37</v>
      </c>
      <c r="AB260" s="3160" t="s">
        <v>3771</v>
      </c>
      <c r="AC260" s="3156" t="s">
        <v>3772</v>
      </c>
      <c r="AD260" s="3159" t="s">
        <v>3736</v>
      </c>
      <c r="AE260" s="3160">
        <v>92.92</v>
      </c>
      <c r="AF260" s="3160" t="s">
        <v>3773</v>
      </c>
      <c r="AG260" s="3156" t="s">
        <v>3772</v>
      </c>
    </row>
    <row r="261" spans="1:49" ht="16.5">
      <c r="A261" s="3166" t="s">
        <v>3609</v>
      </c>
      <c r="B261" s="3159" t="s">
        <v>3550</v>
      </c>
      <c r="C261" s="3160">
        <v>92.37</v>
      </c>
      <c r="D261" s="3160" t="s">
        <v>3771</v>
      </c>
      <c r="E261" s="3156" t="s">
        <v>3772</v>
      </c>
      <c r="F261" s="3159" t="s">
        <v>3551</v>
      </c>
      <c r="G261" s="3160">
        <v>92.92</v>
      </c>
      <c r="H261" s="3160" t="s">
        <v>3773</v>
      </c>
      <c r="I261" s="3156" t="s">
        <v>3772</v>
      </c>
      <c r="J261" s="3159" t="s">
        <v>3554</v>
      </c>
      <c r="K261" s="3160">
        <v>92.37</v>
      </c>
      <c r="L261" s="3160" t="s">
        <v>3771</v>
      </c>
      <c r="M261" s="3156" t="s">
        <v>3772</v>
      </c>
      <c r="N261" s="3159" t="s">
        <v>3555</v>
      </c>
      <c r="O261" s="3160">
        <v>92.92</v>
      </c>
      <c r="P261" s="3160" t="s">
        <v>3773</v>
      </c>
      <c r="Q261" s="3156" t="s">
        <v>3772</v>
      </c>
      <c r="R261" s="3159" t="s">
        <v>3685</v>
      </c>
      <c r="S261" s="3160">
        <v>92.37</v>
      </c>
      <c r="T261" s="3160" t="s">
        <v>3771</v>
      </c>
      <c r="U261" s="3156" t="s">
        <v>3772</v>
      </c>
      <c r="V261" s="3159" t="s">
        <v>3686</v>
      </c>
      <c r="W261" s="3160">
        <v>92.92</v>
      </c>
      <c r="X261" s="3160" t="s">
        <v>3773</v>
      </c>
      <c r="Y261" s="3156" t="s">
        <v>3772</v>
      </c>
      <c r="Z261" s="3159" t="s">
        <v>3739</v>
      </c>
      <c r="AA261" s="3160">
        <v>92.37</v>
      </c>
      <c r="AB261" s="3160" t="s">
        <v>3771</v>
      </c>
      <c r="AC261" s="3156" t="s">
        <v>3772</v>
      </c>
      <c r="AD261" s="3159" t="s">
        <v>3740</v>
      </c>
      <c r="AE261" s="3160">
        <v>92.92</v>
      </c>
      <c r="AF261" s="3160" t="s">
        <v>3773</v>
      </c>
      <c r="AG261" s="3156" t="s">
        <v>3772</v>
      </c>
    </row>
    <row r="262" spans="1:49" ht="16.5">
      <c r="A262" s="3166" t="s">
        <v>3610</v>
      </c>
      <c r="B262" s="3159" t="s">
        <v>3558</v>
      </c>
      <c r="C262" s="3160">
        <v>92.37</v>
      </c>
      <c r="D262" s="3160" t="s">
        <v>3771</v>
      </c>
      <c r="E262" s="3156" t="s">
        <v>3772</v>
      </c>
      <c r="F262" s="3159" t="s">
        <v>3559</v>
      </c>
      <c r="G262" s="3160">
        <v>92.92</v>
      </c>
      <c r="H262" s="3160" t="s">
        <v>3773</v>
      </c>
      <c r="I262" s="3156" t="s">
        <v>3772</v>
      </c>
      <c r="J262" s="3159" t="s">
        <v>3563</v>
      </c>
      <c r="K262" s="3160">
        <v>92.37</v>
      </c>
      <c r="L262" s="3160" t="s">
        <v>3771</v>
      </c>
      <c r="M262" s="3156" t="s">
        <v>3772</v>
      </c>
      <c r="N262" s="3159" t="s">
        <v>3564</v>
      </c>
      <c r="O262" s="3160">
        <v>92.92</v>
      </c>
      <c r="P262" s="3160" t="s">
        <v>3773</v>
      </c>
      <c r="Q262" s="3156" t="s">
        <v>3772</v>
      </c>
      <c r="R262" s="3159" t="s">
        <v>3689</v>
      </c>
      <c r="S262" s="3160">
        <v>92.37</v>
      </c>
      <c r="T262" s="3160" t="s">
        <v>3771</v>
      </c>
      <c r="U262" s="3156" t="s">
        <v>3772</v>
      </c>
      <c r="V262" s="3159" t="s">
        <v>3690</v>
      </c>
      <c r="W262" s="3160">
        <v>92.92</v>
      </c>
      <c r="X262" s="3160" t="s">
        <v>3773</v>
      </c>
      <c r="Y262" s="3156" t="s">
        <v>3772</v>
      </c>
      <c r="Z262" s="3159" t="s">
        <v>3743</v>
      </c>
      <c r="AA262" s="3160">
        <v>92.37</v>
      </c>
      <c r="AB262" s="3160" t="s">
        <v>3771</v>
      </c>
      <c r="AC262" s="3156" t="s">
        <v>3772</v>
      </c>
      <c r="AD262" s="3159" t="s">
        <v>3744</v>
      </c>
      <c r="AE262" s="3160">
        <v>92.92</v>
      </c>
      <c r="AF262" s="3160" t="s">
        <v>3773</v>
      </c>
      <c r="AG262" s="3156" t="s">
        <v>3772</v>
      </c>
    </row>
    <row r="263" spans="1:49" ht="16.5">
      <c r="A263" s="3163" t="s">
        <v>3611</v>
      </c>
      <c r="B263" s="3163"/>
      <c r="C263" s="3164">
        <f>SUM(C255:C262)</f>
        <v>738.96</v>
      </c>
      <c r="D263" s="3164"/>
      <c r="E263" s="3165"/>
      <c r="F263" s="3163"/>
      <c r="G263" s="3164">
        <f>SUM(G255:G262)</f>
        <v>743.3599999999999</v>
      </c>
      <c r="H263" s="3164"/>
      <c r="I263" s="3164"/>
      <c r="J263" s="3163"/>
      <c r="K263" s="3164">
        <f>SUM(K255:K262)</f>
        <v>738.96</v>
      </c>
      <c r="L263" s="3164"/>
      <c r="M263" s="3165"/>
      <c r="N263" s="3163"/>
      <c r="O263" s="3164">
        <f>SUM(O255:O262)</f>
        <v>743.3599999999999</v>
      </c>
      <c r="P263" s="3164"/>
      <c r="Q263" s="3164"/>
      <c r="R263" s="3163"/>
      <c r="S263" s="3164">
        <f>SUM(S255:S262)</f>
        <v>738.96</v>
      </c>
      <c r="T263" s="3164"/>
      <c r="U263" s="3165"/>
      <c r="V263" s="3163"/>
      <c r="W263" s="3164">
        <f>SUM(W255:W262)</f>
        <v>743.3599999999999</v>
      </c>
      <c r="X263" s="3164"/>
      <c r="Y263" s="3164"/>
      <c r="Z263" s="3163"/>
      <c r="AA263" s="3164">
        <f>SUM(AA255:AA262)</f>
        <v>738.96</v>
      </c>
      <c r="AB263" s="3164"/>
      <c r="AC263" s="3165"/>
      <c r="AD263" s="3163"/>
      <c r="AE263" s="3164">
        <f>SUM(AE255:AE262)</f>
        <v>743.3599999999999</v>
      </c>
      <c r="AF263" s="3164"/>
      <c r="AG263" s="3164"/>
      <c r="AH263" s="3167">
        <f>AE263+AA263+W263+S263+O263+K263+G263+C263</f>
        <v>5929.28</v>
      </c>
    </row>
    <row r="264" spans="1:49" ht="31.5">
      <c r="A264" s="3525" t="s">
        <v>3774</v>
      </c>
      <c r="B264" s="3526"/>
      <c r="C264" s="3526"/>
      <c r="D264" s="3526"/>
      <c r="E264" s="3526"/>
      <c r="F264" s="3526"/>
      <c r="G264" s="3526"/>
      <c r="H264" s="3526"/>
      <c r="I264" s="3526"/>
      <c r="J264" s="3526"/>
      <c r="K264" s="3526"/>
      <c r="L264" s="3526"/>
      <c r="M264" s="3526"/>
      <c r="N264" s="3526"/>
      <c r="O264" s="3526"/>
      <c r="P264" s="3526"/>
      <c r="Q264" s="3526"/>
      <c r="R264" s="3526"/>
      <c r="S264" s="3526"/>
      <c r="T264" s="3526"/>
      <c r="U264" s="3526"/>
      <c r="V264" s="3526"/>
      <c r="W264" s="3526"/>
      <c r="X264" s="3526"/>
      <c r="Y264" s="3526"/>
      <c r="Z264" s="3526"/>
      <c r="AA264" s="3526"/>
      <c r="AB264" s="3526"/>
      <c r="AC264" s="3526"/>
      <c r="AD264" s="3526"/>
      <c r="AE264" s="3526"/>
      <c r="AF264" s="3526"/>
      <c r="AG264" s="3526"/>
      <c r="AH264" s="3526"/>
      <c r="AI264" s="3526"/>
      <c r="AJ264" s="3526"/>
      <c r="AK264" s="3526"/>
      <c r="AL264" s="3526"/>
      <c r="AM264" s="3526"/>
      <c r="AN264" s="3526"/>
      <c r="AO264" s="3526"/>
      <c r="AP264" s="3526"/>
      <c r="AQ264" s="3526"/>
      <c r="AR264" s="3526"/>
      <c r="AS264" s="3526"/>
      <c r="AT264" s="3526"/>
      <c r="AU264" s="3526"/>
      <c r="AV264" s="3526"/>
      <c r="AW264" s="3526"/>
    </row>
    <row r="265" spans="1:49" ht="17.25">
      <c r="A265" s="3153" t="s">
        <v>3500</v>
      </c>
      <c r="B265" s="3522" t="s">
        <v>3501</v>
      </c>
      <c r="C265" s="3523"/>
      <c r="D265" s="3523"/>
      <c r="E265" s="3523"/>
      <c r="F265" s="3523"/>
      <c r="G265" s="3523"/>
      <c r="H265" s="3523"/>
      <c r="I265" s="3523"/>
      <c r="J265" s="3523"/>
      <c r="K265" s="3523"/>
      <c r="L265" s="3523"/>
      <c r="M265" s="3523"/>
      <c r="N265" s="3523"/>
      <c r="O265" s="3523"/>
      <c r="P265" s="3523"/>
      <c r="Q265" s="3527"/>
      <c r="R265" s="3522" t="s">
        <v>3502</v>
      </c>
      <c r="S265" s="3523"/>
      <c r="T265" s="3523"/>
      <c r="U265" s="3523"/>
      <c r="V265" s="3523"/>
      <c r="W265" s="3523"/>
      <c r="X265" s="3523"/>
      <c r="Y265" s="3523"/>
      <c r="Z265" s="3523"/>
      <c r="AA265" s="3523"/>
      <c r="AB265" s="3523"/>
      <c r="AC265" s="3523"/>
      <c r="AD265" s="3523"/>
      <c r="AE265" s="3523"/>
      <c r="AF265" s="3523"/>
      <c r="AG265" s="3527"/>
      <c r="AH265" s="3522" t="s">
        <v>3655</v>
      </c>
      <c r="AI265" s="3523"/>
      <c r="AJ265" s="3523"/>
      <c r="AK265" s="3523"/>
      <c r="AL265" s="3523"/>
      <c r="AM265" s="3523"/>
      <c r="AN265" s="3523"/>
      <c r="AO265" s="3523"/>
      <c r="AP265" s="3523"/>
      <c r="AQ265" s="3523"/>
      <c r="AR265" s="3523"/>
      <c r="AS265" s="3523"/>
      <c r="AT265" s="3523"/>
      <c r="AU265" s="3523"/>
      <c r="AV265" s="3523"/>
      <c r="AW265" s="3527"/>
    </row>
    <row r="266" spans="1:49" ht="16.5">
      <c r="A266" s="3154" t="s">
        <v>3503</v>
      </c>
      <c r="B266" s="3539" t="s">
        <v>3504</v>
      </c>
      <c r="C266" s="3540"/>
      <c r="D266" s="3540"/>
      <c r="E266" s="3541"/>
      <c r="F266" s="3542" t="s">
        <v>3505</v>
      </c>
      <c r="G266" s="3542"/>
      <c r="H266" s="3542"/>
      <c r="I266" s="3542"/>
      <c r="J266" s="3542" t="s">
        <v>3506</v>
      </c>
      <c r="K266" s="3542"/>
      <c r="L266" s="3542"/>
      <c r="M266" s="3542"/>
      <c r="N266" s="3542" t="s">
        <v>3507</v>
      </c>
      <c r="O266" s="3542"/>
      <c r="P266" s="3542"/>
      <c r="Q266" s="3542"/>
      <c r="R266" s="3542" t="s">
        <v>3504</v>
      </c>
      <c r="S266" s="3542"/>
      <c r="T266" s="3542"/>
      <c r="U266" s="3542"/>
      <c r="V266" s="3542" t="s">
        <v>3505</v>
      </c>
      <c r="W266" s="3542"/>
      <c r="X266" s="3542"/>
      <c r="Y266" s="3542"/>
      <c r="Z266" s="3542" t="s">
        <v>3506</v>
      </c>
      <c r="AA266" s="3542"/>
      <c r="AB266" s="3542"/>
      <c r="AC266" s="3542"/>
      <c r="AD266" s="3542" t="s">
        <v>3507</v>
      </c>
      <c r="AE266" s="3542"/>
      <c r="AF266" s="3542"/>
      <c r="AG266" s="3542"/>
      <c r="AH266" s="3542" t="s">
        <v>3504</v>
      </c>
      <c r="AI266" s="3542"/>
      <c r="AJ266" s="3542"/>
      <c r="AK266" s="3542"/>
      <c r="AL266" s="3542" t="s">
        <v>3505</v>
      </c>
      <c r="AM266" s="3542"/>
      <c r="AN266" s="3542"/>
      <c r="AO266" s="3542"/>
      <c r="AP266" s="3542" t="s">
        <v>3506</v>
      </c>
      <c r="AQ266" s="3542"/>
      <c r="AR266" s="3542"/>
      <c r="AS266" s="3542"/>
      <c r="AT266" s="3542" t="s">
        <v>3507</v>
      </c>
      <c r="AU266" s="3542"/>
      <c r="AV266" s="3542"/>
      <c r="AW266" s="3542"/>
    </row>
    <row r="267" spans="1:49">
      <c r="A267" s="3520" t="s">
        <v>3508</v>
      </c>
      <c r="B267" s="3518" t="s">
        <v>3503</v>
      </c>
      <c r="C267" s="3514" t="s">
        <v>3598</v>
      </c>
      <c r="D267" s="3531" t="s">
        <v>3509</v>
      </c>
      <c r="E267" s="3515" t="s">
        <v>3510</v>
      </c>
      <c r="F267" s="3518" t="s">
        <v>3503</v>
      </c>
      <c r="G267" s="3514" t="s">
        <v>3451</v>
      </c>
      <c r="H267" s="3531" t="s">
        <v>3509</v>
      </c>
      <c r="I267" s="3515" t="s">
        <v>3510</v>
      </c>
      <c r="J267" s="3518" t="s">
        <v>3503</v>
      </c>
      <c r="K267" s="3514" t="s">
        <v>3451</v>
      </c>
      <c r="L267" s="3531" t="s">
        <v>3509</v>
      </c>
      <c r="M267" s="3515" t="s">
        <v>3510</v>
      </c>
      <c r="N267" s="3518" t="s">
        <v>3503</v>
      </c>
      <c r="O267" s="3514" t="s">
        <v>3451</v>
      </c>
      <c r="P267" s="3531" t="s">
        <v>3509</v>
      </c>
      <c r="Q267" s="3515" t="s">
        <v>3510</v>
      </c>
      <c r="R267" s="3518" t="s">
        <v>3503</v>
      </c>
      <c r="S267" s="3514" t="s">
        <v>3451</v>
      </c>
      <c r="T267" s="3531" t="s">
        <v>3509</v>
      </c>
      <c r="U267" s="3515" t="s">
        <v>3510</v>
      </c>
      <c r="V267" s="3518" t="s">
        <v>3503</v>
      </c>
      <c r="W267" s="3514" t="s">
        <v>3451</v>
      </c>
      <c r="X267" s="3531" t="s">
        <v>3509</v>
      </c>
      <c r="Y267" s="3515" t="s">
        <v>3510</v>
      </c>
      <c r="Z267" s="3518" t="s">
        <v>3503</v>
      </c>
      <c r="AA267" s="3514" t="s">
        <v>3451</v>
      </c>
      <c r="AB267" s="3531" t="s">
        <v>3509</v>
      </c>
      <c r="AC267" s="3515" t="s">
        <v>3510</v>
      </c>
      <c r="AD267" s="3518" t="s">
        <v>3503</v>
      </c>
      <c r="AE267" s="3514" t="s">
        <v>3451</v>
      </c>
      <c r="AF267" s="3531" t="s">
        <v>3509</v>
      </c>
      <c r="AG267" s="3515" t="s">
        <v>3510</v>
      </c>
      <c r="AH267" s="3518" t="s">
        <v>3503</v>
      </c>
      <c r="AI267" s="3514" t="s">
        <v>3451</v>
      </c>
      <c r="AJ267" s="3531" t="s">
        <v>3509</v>
      </c>
      <c r="AK267" s="3515" t="s">
        <v>3510</v>
      </c>
      <c r="AL267" s="3518" t="s">
        <v>3503</v>
      </c>
      <c r="AM267" s="3514" t="s">
        <v>3451</v>
      </c>
      <c r="AN267" s="3531" t="s">
        <v>3509</v>
      </c>
      <c r="AO267" s="3515" t="s">
        <v>3510</v>
      </c>
      <c r="AP267" s="3518" t="s">
        <v>3503</v>
      </c>
      <c r="AQ267" s="3514" t="s">
        <v>3451</v>
      </c>
      <c r="AR267" s="3531" t="s">
        <v>3509</v>
      </c>
      <c r="AS267" s="3515" t="s">
        <v>3510</v>
      </c>
      <c r="AT267" s="3518" t="s">
        <v>3503</v>
      </c>
      <c r="AU267" s="3514" t="s">
        <v>3451</v>
      </c>
      <c r="AV267" s="3531" t="s">
        <v>3509</v>
      </c>
      <c r="AW267" s="3515" t="s">
        <v>3510</v>
      </c>
    </row>
    <row r="268" spans="1:49">
      <c r="A268" s="3520"/>
      <c r="B268" s="3518"/>
      <c r="C268" s="3514"/>
      <c r="D268" s="3532"/>
      <c r="E268" s="3515"/>
      <c r="F268" s="3518"/>
      <c r="G268" s="3514"/>
      <c r="H268" s="3532"/>
      <c r="I268" s="3515"/>
      <c r="J268" s="3518"/>
      <c r="K268" s="3514"/>
      <c r="L268" s="3532"/>
      <c r="M268" s="3515"/>
      <c r="N268" s="3518"/>
      <c r="O268" s="3514"/>
      <c r="P268" s="3532"/>
      <c r="Q268" s="3515"/>
      <c r="R268" s="3518"/>
      <c r="S268" s="3514"/>
      <c r="T268" s="3532"/>
      <c r="U268" s="3515"/>
      <c r="V268" s="3518"/>
      <c r="W268" s="3514"/>
      <c r="X268" s="3532"/>
      <c r="Y268" s="3515"/>
      <c r="Z268" s="3518"/>
      <c r="AA268" s="3514"/>
      <c r="AB268" s="3532"/>
      <c r="AC268" s="3515"/>
      <c r="AD268" s="3518"/>
      <c r="AE268" s="3514"/>
      <c r="AF268" s="3532"/>
      <c r="AG268" s="3515"/>
      <c r="AH268" s="3518"/>
      <c r="AI268" s="3514"/>
      <c r="AJ268" s="3532"/>
      <c r="AK268" s="3515"/>
      <c r="AL268" s="3518"/>
      <c r="AM268" s="3514"/>
      <c r="AN268" s="3532"/>
      <c r="AO268" s="3515"/>
      <c r="AP268" s="3518"/>
      <c r="AQ268" s="3514"/>
      <c r="AR268" s="3532"/>
      <c r="AS268" s="3515"/>
      <c r="AT268" s="3518"/>
      <c r="AU268" s="3514"/>
      <c r="AV268" s="3532"/>
      <c r="AW268" s="3515"/>
    </row>
    <row r="269" spans="1:49" ht="16.5">
      <c r="A269" s="3166" t="s">
        <v>3756</v>
      </c>
      <c r="B269" s="3159" t="s">
        <v>3757</v>
      </c>
      <c r="C269" s="3160">
        <v>62.64</v>
      </c>
      <c r="D269" s="3160" t="s">
        <v>3758</v>
      </c>
      <c r="E269" s="3156" t="s">
        <v>3514</v>
      </c>
      <c r="F269" s="3159" t="s">
        <v>3759</v>
      </c>
      <c r="G269" s="3160">
        <v>50.01</v>
      </c>
      <c r="H269" s="3160" t="s">
        <v>3516</v>
      </c>
      <c r="I269" s="3161" t="s">
        <v>3517</v>
      </c>
      <c r="J269" s="3159" t="s">
        <v>3693</v>
      </c>
      <c r="K269" s="3160">
        <v>50.01</v>
      </c>
      <c r="L269" s="3160" t="s">
        <v>3516</v>
      </c>
      <c r="M269" s="3161" t="s">
        <v>3517</v>
      </c>
      <c r="N269" s="3159" t="s">
        <v>3617</v>
      </c>
      <c r="O269" s="3160">
        <v>62.36</v>
      </c>
      <c r="P269" s="3160" t="s">
        <v>3760</v>
      </c>
      <c r="Q269" s="3156" t="s">
        <v>3514</v>
      </c>
      <c r="R269" s="3159" t="s">
        <v>3619</v>
      </c>
      <c r="S269" s="3160">
        <v>62.36</v>
      </c>
      <c r="T269" s="3160" t="s">
        <v>3760</v>
      </c>
      <c r="U269" s="3156" t="s">
        <v>3514</v>
      </c>
      <c r="V269" s="3159" t="s">
        <v>3620</v>
      </c>
      <c r="W269" s="3160">
        <v>50.01</v>
      </c>
      <c r="X269" s="3160" t="s">
        <v>3516</v>
      </c>
      <c r="Y269" s="3161" t="s">
        <v>3517</v>
      </c>
      <c r="Z269" s="3159" t="s">
        <v>3621</v>
      </c>
      <c r="AA269" s="3160">
        <v>50.01</v>
      </c>
      <c r="AB269" s="3160" t="s">
        <v>3516</v>
      </c>
      <c r="AC269" s="3161" t="s">
        <v>3517</v>
      </c>
      <c r="AD269" s="3159" t="s">
        <v>3622</v>
      </c>
      <c r="AE269" s="3160">
        <v>62.36</v>
      </c>
      <c r="AF269" s="3160" t="s">
        <v>3760</v>
      </c>
      <c r="AG269" s="3156" t="s">
        <v>3514</v>
      </c>
      <c r="AH269" s="3159" t="s">
        <v>3658</v>
      </c>
      <c r="AI269" s="3160">
        <v>62.36</v>
      </c>
      <c r="AJ269" s="3160" t="s">
        <v>3760</v>
      </c>
      <c r="AK269" s="3156" t="s">
        <v>3514</v>
      </c>
      <c r="AL269" s="3159" t="s">
        <v>3659</v>
      </c>
      <c r="AM269" s="3160">
        <v>50.01</v>
      </c>
      <c r="AN269" s="3160" t="s">
        <v>3516</v>
      </c>
      <c r="AO269" s="3161" t="s">
        <v>3517</v>
      </c>
      <c r="AP269" s="3159" t="s">
        <v>3661</v>
      </c>
      <c r="AQ269" s="3160">
        <v>50.01</v>
      </c>
      <c r="AR269" s="3160" t="s">
        <v>3516</v>
      </c>
      <c r="AS269" s="3161" t="s">
        <v>3517</v>
      </c>
      <c r="AT269" s="3159" t="s">
        <v>3662</v>
      </c>
      <c r="AU269" s="3160">
        <v>62.64</v>
      </c>
      <c r="AV269" s="3160" t="s">
        <v>3758</v>
      </c>
      <c r="AW269" s="3156" t="s">
        <v>3514</v>
      </c>
    </row>
    <row r="270" spans="1:49" ht="16.5">
      <c r="A270" s="3166" t="s">
        <v>3600</v>
      </c>
      <c r="B270" s="3159" t="s">
        <v>3601</v>
      </c>
      <c r="C270" s="3160">
        <v>62.64</v>
      </c>
      <c r="D270" s="3160" t="s">
        <v>3758</v>
      </c>
      <c r="E270" s="3156" t="s">
        <v>3514</v>
      </c>
      <c r="F270" s="3159" t="s">
        <v>3761</v>
      </c>
      <c r="G270" s="3160">
        <v>50.01</v>
      </c>
      <c r="H270" s="3160" t="s">
        <v>3516</v>
      </c>
      <c r="I270" s="3161" t="s">
        <v>3517</v>
      </c>
      <c r="J270" s="3159" t="s">
        <v>3701</v>
      </c>
      <c r="K270" s="3160">
        <v>50.01</v>
      </c>
      <c r="L270" s="3160" t="s">
        <v>3516</v>
      </c>
      <c r="M270" s="3161" t="s">
        <v>3517</v>
      </c>
      <c r="N270" s="3159" t="s">
        <v>3627</v>
      </c>
      <c r="O270" s="3160">
        <v>62.36</v>
      </c>
      <c r="P270" s="3160" t="s">
        <v>3760</v>
      </c>
      <c r="Q270" s="3156" t="s">
        <v>3514</v>
      </c>
      <c r="R270" s="3159" t="s">
        <v>3628</v>
      </c>
      <c r="S270" s="3160">
        <v>62.36</v>
      </c>
      <c r="T270" s="3160" t="s">
        <v>3760</v>
      </c>
      <c r="U270" s="3156" t="s">
        <v>3514</v>
      </c>
      <c r="V270" s="3159" t="s">
        <v>3629</v>
      </c>
      <c r="W270" s="3160">
        <v>50.01</v>
      </c>
      <c r="X270" s="3160" t="s">
        <v>3516</v>
      </c>
      <c r="Y270" s="3161" t="s">
        <v>3517</v>
      </c>
      <c r="Z270" s="3159" t="s">
        <v>3630</v>
      </c>
      <c r="AA270" s="3160">
        <v>50.01</v>
      </c>
      <c r="AB270" s="3160" t="s">
        <v>3516</v>
      </c>
      <c r="AC270" s="3161" t="s">
        <v>3517</v>
      </c>
      <c r="AD270" s="3159" t="s">
        <v>3631</v>
      </c>
      <c r="AE270" s="3160">
        <v>62.36</v>
      </c>
      <c r="AF270" s="3160" t="s">
        <v>3760</v>
      </c>
      <c r="AG270" s="3156" t="s">
        <v>3514</v>
      </c>
      <c r="AH270" s="3159" t="s">
        <v>3665</v>
      </c>
      <c r="AI270" s="3160">
        <v>62.36</v>
      </c>
      <c r="AJ270" s="3160" t="s">
        <v>3760</v>
      </c>
      <c r="AK270" s="3156" t="s">
        <v>3514</v>
      </c>
      <c r="AL270" s="3159" t="s">
        <v>3666</v>
      </c>
      <c r="AM270" s="3160">
        <v>50.01</v>
      </c>
      <c r="AN270" s="3160" t="s">
        <v>3516</v>
      </c>
      <c r="AO270" s="3161" t="s">
        <v>3517</v>
      </c>
      <c r="AP270" s="3159" t="s">
        <v>3667</v>
      </c>
      <c r="AQ270" s="3160">
        <v>50.01</v>
      </c>
      <c r="AR270" s="3160" t="s">
        <v>3516</v>
      </c>
      <c r="AS270" s="3161" t="s">
        <v>3517</v>
      </c>
      <c r="AT270" s="3159" t="s">
        <v>3668</v>
      </c>
      <c r="AU270" s="3160">
        <v>62.64</v>
      </c>
      <c r="AV270" s="3160" t="s">
        <v>3758</v>
      </c>
      <c r="AW270" s="3156" t="s">
        <v>3514</v>
      </c>
    </row>
    <row r="271" spans="1:49" ht="16.5">
      <c r="A271" s="3166" t="s">
        <v>3604</v>
      </c>
      <c r="B271" s="3159" t="s">
        <v>3605</v>
      </c>
      <c r="C271" s="3160">
        <v>62.64</v>
      </c>
      <c r="D271" s="3160" t="s">
        <v>3758</v>
      </c>
      <c r="E271" s="3156" t="s">
        <v>3514</v>
      </c>
      <c r="F271" s="3159" t="s">
        <v>3762</v>
      </c>
      <c r="G271" s="3160">
        <v>50.01</v>
      </c>
      <c r="H271" s="3160" t="s">
        <v>3516</v>
      </c>
      <c r="I271" s="3161" t="s">
        <v>3517</v>
      </c>
      <c r="J271" s="3159" t="s">
        <v>3518</v>
      </c>
      <c r="K271" s="3160">
        <v>50.01</v>
      </c>
      <c r="L271" s="3160" t="s">
        <v>3516</v>
      </c>
      <c r="M271" s="3161" t="s">
        <v>3517</v>
      </c>
      <c r="N271" s="3159" t="s">
        <v>3633</v>
      </c>
      <c r="O271" s="3160">
        <v>62.36</v>
      </c>
      <c r="P271" s="3160" t="s">
        <v>3760</v>
      </c>
      <c r="Q271" s="3156" t="s">
        <v>3514</v>
      </c>
      <c r="R271" s="3159" t="s">
        <v>3634</v>
      </c>
      <c r="S271" s="3160">
        <v>62.36</v>
      </c>
      <c r="T271" s="3160" t="s">
        <v>3760</v>
      </c>
      <c r="U271" s="3156" t="s">
        <v>3514</v>
      </c>
      <c r="V271" s="3159" t="s">
        <v>3635</v>
      </c>
      <c r="W271" s="3160">
        <v>50.01</v>
      </c>
      <c r="X271" s="3160" t="s">
        <v>3516</v>
      </c>
      <c r="Y271" s="3161" t="s">
        <v>3517</v>
      </c>
      <c r="Z271" s="3159" t="s">
        <v>3636</v>
      </c>
      <c r="AA271" s="3160">
        <v>50.01</v>
      </c>
      <c r="AB271" s="3160" t="s">
        <v>3516</v>
      </c>
      <c r="AC271" s="3161" t="s">
        <v>3517</v>
      </c>
      <c r="AD271" s="3159" t="s">
        <v>3637</v>
      </c>
      <c r="AE271" s="3160">
        <v>62.36</v>
      </c>
      <c r="AF271" s="3160" t="s">
        <v>3760</v>
      </c>
      <c r="AG271" s="3156" t="s">
        <v>3514</v>
      </c>
      <c r="AH271" s="3159" t="s">
        <v>3669</v>
      </c>
      <c r="AI271" s="3160">
        <v>62.36</v>
      </c>
      <c r="AJ271" s="3160" t="s">
        <v>3760</v>
      </c>
      <c r="AK271" s="3156" t="s">
        <v>3514</v>
      </c>
      <c r="AL271" s="3159" t="s">
        <v>3670</v>
      </c>
      <c r="AM271" s="3160">
        <v>50.01</v>
      </c>
      <c r="AN271" s="3160" t="s">
        <v>3516</v>
      </c>
      <c r="AO271" s="3161" t="s">
        <v>3517</v>
      </c>
      <c r="AP271" s="3159" t="s">
        <v>3671</v>
      </c>
      <c r="AQ271" s="3160">
        <v>50.01</v>
      </c>
      <c r="AR271" s="3160" t="s">
        <v>3516</v>
      </c>
      <c r="AS271" s="3161" t="s">
        <v>3517</v>
      </c>
      <c r="AT271" s="3159" t="s">
        <v>3672</v>
      </c>
      <c r="AU271" s="3160">
        <v>62.64</v>
      </c>
      <c r="AV271" s="3160" t="s">
        <v>3758</v>
      </c>
      <c r="AW271" s="3156" t="s">
        <v>3514</v>
      </c>
    </row>
    <row r="272" spans="1:49" ht="16.5">
      <c r="A272" s="3166" t="s">
        <v>3606</v>
      </c>
      <c r="B272" s="3159" t="s">
        <v>3526</v>
      </c>
      <c r="C272" s="3160">
        <v>62.64</v>
      </c>
      <c r="D272" s="3160" t="s">
        <v>3758</v>
      </c>
      <c r="E272" s="3156" t="s">
        <v>3514</v>
      </c>
      <c r="F272" s="3159" t="s">
        <v>3527</v>
      </c>
      <c r="G272" s="3160">
        <v>50.01</v>
      </c>
      <c r="H272" s="3160" t="s">
        <v>3516</v>
      </c>
      <c r="I272" s="3161" t="s">
        <v>3517</v>
      </c>
      <c r="J272" s="3159" t="s">
        <v>3528</v>
      </c>
      <c r="K272" s="3160">
        <v>50.01</v>
      </c>
      <c r="L272" s="3160" t="s">
        <v>3516</v>
      </c>
      <c r="M272" s="3161" t="s">
        <v>3517</v>
      </c>
      <c r="N272" s="3159" t="s">
        <v>3529</v>
      </c>
      <c r="O272" s="3160">
        <v>62.36</v>
      </c>
      <c r="P272" s="3160" t="s">
        <v>3760</v>
      </c>
      <c r="Q272" s="3156" t="s">
        <v>3514</v>
      </c>
      <c r="R272" s="3159" t="s">
        <v>3530</v>
      </c>
      <c r="S272" s="3160">
        <v>62.36</v>
      </c>
      <c r="T272" s="3160" t="s">
        <v>3760</v>
      </c>
      <c r="U272" s="3156" t="s">
        <v>3514</v>
      </c>
      <c r="V272" s="3159" t="s">
        <v>3531</v>
      </c>
      <c r="W272" s="3160">
        <v>50.01</v>
      </c>
      <c r="X272" s="3160" t="s">
        <v>3516</v>
      </c>
      <c r="Y272" s="3161" t="s">
        <v>3517</v>
      </c>
      <c r="Z272" s="3159" t="s">
        <v>3639</v>
      </c>
      <c r="AA272" s="3160">
        <v>50.01</v>
      </c>
      <c r="AB272" s="3160" t="s">
        <v>3516</v>
      </c>
      <c r="AC272" s="3161" t="s">
        <v>3517</v>
      </c>
      <c r="AD272" s="3159" t="s">
        <v>3533</v>
      </c>
      <c r="AE272" s="3160">
        <v>62.36</v>
      </c>
      <c r="AF272" s="3160" t="s">
        <v>3760</v>
      </c>
      <c r="AG272" s="3156" t="s">
        <v>3514</v>
      </c>
      <c r="AH272" s="3159" t="s">
        <v>3673</v>
      </c>
      <c r="AI272" s="3160">
        <v>62.36</v>
      </c>
      <c r="AJ272" s="3160" t="s">
        <v>3760</v>
      </c>
      <c r="AK272" s="3156" t="s">
        <v>3514</v>
      </c>
      <c r="AL272" s="3159" t="s">
        <v>3674</v>
      </c>
      <c r="AM272" s="3160">
        <v>50.01</v>
      </c>
      <c r="AN272" s="3160" t="s">
        <v>3516</v>
      </c>
      <c r="AO272" s="3161" t="s">
        <v>3517</v>
      </c>
      <c r="AP272" s="3159" t="s">
        <v>3675</v>
      </c>
      <c r="AQ272" s="3160">
        <v>50.01</v>
      </c>
      <c r="AR272" s="3160" t="s">
        <v>3516</v>
      </c>
      <c r="AS272" s="3161" t="s">
        <v>3517</v>
      </c>
      <c r="AT272" s="3159" t="s">
        <v>3676</v>
      </c>
      <c r="AU272" s="3160">
        <v>62.64</v>
      </c>
      <c r="AV272" s="3160" t="s">
        <v>3758</v>
      </c>
      <c r="AW272" s="3156" t="s">
        <v>3514</v>
      </c>
    </row>
    <row r="273" spans="1:50" ht="16.5">
      <c r="A273" s="3166" t="s">
        <v>3607</v>
      </c>
      <c r="B273" s="3159" t="s">
        <v>3534</v>
      </c>
      <c r="C273" s="3160">
        <v>62.64</v>
      </c>
      <c r="D273" s="3160" t="s">
        <v>3758</v>
      </c>
      <c r="E273" s="3156" t="s">
        <v>3514</v>
      </c>
      <c r="F273" s="3159" t="s">
        <v>3535</v>
      </c>
      <c r="G273" s="3160">
        <v>50.01</v>
      </c>
      <c r="H273" s="3160" t="s">
        <v>3516</v>
      </c>
      <c r="I273" s="3161" t="s">
        <v>3517</v>
      </c>
      <c r="J273" s="3159" t="s">
        <v>3536</v>
      </c>
      <c r="K273" s="3160">
        <v>50.01</v>
      </c>
      <c r="L273" s="3160" t="s">
        <v>3516</v>
      </c>
      <c r="M273" s="3161" t="s">
        <v>3517</v>
      </c>
      <c r="N273" s="3159" t="s">
        <v>3537</v>
      </c>
      <c r="O273" s="3160">
        <v>62.36</v>
      </c>
      <c r="P273" s="3160" t="s">
        <v>3760</v>
      </c>
      <c r="Q273" s="3156" t="s">
        <v>3514</v>
      </c>
      <c r="R273" s="3159" t="s">
        <v>3538</v>
      </c>
      <c r="S273" s="3160">
        <v>62.36</v>
      </c>
      <c r="T273" s="3160" t="s">
        <v>3760</v>
      </c>
      <c r="U273" s="3156" t="s">
        <v>3514</v>
      </c>
      <c r="V273" s="3159" t="s">
        <v>3539</v>
      </c>
      <c r="W273" s="3160">
        <v>50.01</v>
      </c>
      <c r="X273" s="3160" t="s">
        <v>3516</v>
      </c>
      <c r="Y273" s="3161" t="s">
        <v>3517</v>
      </c>
      <c r="Z273" s="3159" t="s">
        <v>3540</v>
      </c>
      <c r="AA273" s="3160">
        <v>50.01</v>
      </c>
      <c r="AB273" s="3160" t="s">
        <v>3516</v>
      </c>
      <c r="AC273" s="3161" t="s">
        <v>3517</v>
      </c>
      <c r="AD273" s="3159" t="s">
        <v>3541</v>
      </c>
      <c r="AE273" s="3160">
        <v>62.36</v>
      </c>
      <c r="AF273" s="3160" t="s">
        <v>3760</v>
      </c>
      <c r="AG273" s="3156" t="s">
        <v>3514</v>
      </c>
      <c r="AH273" s="3159" t="s">
        <v>3677</v>
      </c>
      <c r="AI273" s="3160">
        <v>62.36</v>
      </c>
      <c r="AJ273" s="3160" t="s">
        <v>3760</v>
      </c>
      <c r="AK273" s="3156" t="s">
        <v>3514</v>
      </c>
      <c r="AL273" s="3159" t="s">
        <v>3678</v>
      </c>
      <c r="AM273" s="3160">
        <v>50.01</v>
      </c>
      <c r="AN273" s="3160" t="s">
        <v>3516</v>
      </c>
      <c r="AO273" s="3161" t="s">
        <v>3517</v>
      </c>
      <c r="AP273" s="3159" t="s">
        <v>3679</v>
      </c>
      <c r="AQ273" s="3160">
        <v>50.01</v>
      </c>
      <c r="AR273" s="3160" t="s">
        <v>3516</v>
      </c>
      <c r="AS273" s="3161" t="s">
        <v>3517</v>
      </c>
      <c r="AT273" s="3159" t="s">
        <v>3680</v>
      </c>
      <c r="AU273" s="3160">
        <v>62.64</v>
      </c>
      <c r="AV273" s="3160" t="s">
        <v>3758</v>
      </c>
      <c r="AW273" s="3156" t="s">
        <v>3514</v>
      </c>
    </row>
    <row r="274" spans="1:50" ht="16.5">
      <c r="A274" s="3166" t="s">
        <v>3608</v>
      </c>
      <c r="B274" s="3159" t="s">
        <v>3542</v>
      </c>
      <c r="C274" s="3160">
        <v>62.64</v>
      </c>
      <c r="D274" s="3160" t="s">
        <v>3758</v>
      </c>
      <c r="E274" s="3156" t="s">
        <v>3514</v>
      </c>
      <c r="F274" s="3159" t="s">
        <v>3543</v>
      </c>
      <c r="G274" s="3160">
        <v>50.01</v>
      </c>
      <c r="H274" s="3160" t="s">
        <v>3516</v>
      </c>
      <c r="I274" s="3161" t="s">
        <v>3517</v>
      </c>
      <c r="J274" s="3159" t="s">
        <v>3544</v>
      </c>
      <c r="K274" s="3160">
        <v>50.01</v>
      </c>
      <c r="L274" s="3160" t="s">
        <v>3516</v>
      </c>
      <c r="M274" s="3161" t="s">
        <v>3517</v>
      </c>
      <c r="N274" s="3159" t="s">
        <v>3545</v>
      </c>
      <c r="O274" s="3160">
        <v>62.36</v>
      </c>
      <c r="P274" s="3160" t="s">
        <v>3760</v>
      </c>
      <c r="Q274" s="3156" t="s">
        <v>3514</v>
      </c>
      <c r="R274" s="3159" t="s">
        <v>3546</v>
      </c>
      <c r="S274" s="3160">
        <v>62.36</v>
      </c>
      <c r="T274" s="3160" t="s">
        <v>3760</v>
      </c>
      <c r="U274" s="3156" t="s">
        <v>3514</v>
      </c>
      <c r="V274" s="3159" t="s">
        <v>3547</v>
      </c>
      <c r="W274" s="3160">
        <v>50.01</v>
      </c>
      <c r="X274" s="3160" t="s">
        <v>3516</v>
      </c>
      <c r="Y274" s="3161" t="s">
        <v>3517</v>
      </c>
      <c r="Z274" s="3159" t="s">
        <v>3548</v>
      </c>
      <c r="AA274" s="3160">
        <v>50.01</v>
      </c>
      <c r="AB274" s="3160" t="s">
        <v>3516</v>
      </c>
      <c r="AC274" s="3161" t="s">
        <v>3517</v>
      </c>
      <c r="AD274" s="3159" t="s">
        <v>3549</v>
      </c>
      <c r="AE274" s="3160">
        <v>62.36</v>
      </c>
      <c r="AF274" s="3160" t="s">
        <v>3760</v>
      </c>
      <c r="AG274" s="3156" t="s">
        <v>3514</v>
      </c>
      <c r="AH274" s="3159" t="s">
        <v>3681</v>
      </c>
      <c r="AI274" s="3160">
        <v>62.36</v>
      </c>
      <c r="AJ274" s="3160" t="s">
        <v>3760</v>
      </c>
      <c r="AK274" s="3156" t="s">
        <v>3514</v>
      </c>
      <c r="AL274" s="3159" t="s">
        <v>3682</v>
      </c>
      <c r="AM274" s="3160">
        <v>50.01</v>
      </c>
      <c r="AN274" s="3160" t="s">
        <v>3516</v>
      </c>
      <c r="AO274" s="3161" t="s">
        <v>3517</v>
      </c>
      <c r="AP274" s="3159" t="s">
        <v>3683</v>
      </c>
      <c r="AQ274" s="3160">
        <v>50.01</v>
      </c>
      <c r="AR274" s="3160" t="s">
        <v>3516</v>
      </c>
      <c r="AS274" s="3161" t="s">
        <v>3517</v>
      </c>
      <c r="AT274" s="3159" t="s">
        <v>3684</v>
      </c>
      <c r="AU274" s="3160">
        <v>62.64</v>
      </c>
      <c r="AV274" s="3160" t="s">
        <v>3758</v>
      </c>
      <c r="AW274" s="3156" t="s">
        <v>3514</v>
      </c>
    </row>
    <row r="275" spans="1:50" ht="16.5">
      <c r="A275" s="3166" t="s">
        <v>3609</v>
      </c>
      <c r="B275" s="3159" t="s">
        <v>3550</v>
      </c>
      <c r="C275" s="3160">
        <v>62.64</v>
      </c>
      <c r="D275" s="3160" t="s">
        <v>3758</v>
      </c>
      <c r="E275" s="3156" t="s">
        <v>3514</v>
      </c>
      <c r="F275" s="3159" t="s">
        <v>3551</v>
      </c>
      <c r="G275" s="3160">
        <v>50.01</v>
      </c>
      <c r="H275" s="3160" t="s">
        <v>3516</v>
      </c>
      <c r="I275" s="3161" t="s">
        <v>3517</v>
      </c>
      <c r="J275" s="3159" t="s">
        <v>3552</v>
      </c>
      <c r="K275" s="3160">
        <v>50.01</v>
      </c>
      <c r="L275" s="3160" t="s">
        <v>3516</v>
      </c>
      <c r="M275" s="3161" t="s">
        <v>3517</v>
      </c>
      <c r="N275" s="3159" t="s">
        <v>3553</v>
      </c>
      <c r="O275" s="3160">
        <v>62.36</v>
      </c>
      <c r="P275" s="3160" t="s">
        <v>3760</v>
      </c>
      <c r="Q275" s="3156" t="s">
        <v>3514</v>
      </c>
      <c r="R275" s="3159" t="s">
        <v>3554</v>
      </c>
      <c r="S275" s="3160">
        <v>62.36</v>
      </c>
      <c r="T275" s="3160" t="s">
        <v>3760</v>
      </c>
      <c r="U275" s="3156" t="s">
        <v>3514</v>
      </c>
      <c r="V275" s="3159" t="s">
        <v>3555</v>
      </c>
      <c r="W275" s="3160">
        <v>50.01</v>
      </c>
      <c r="X275" s="3160" t="s">
        <v>3516</v>
      </c>
      <c r="Y275" s="3161" t="s">
        <v>3517</v>
      </c>
      <c r="Z275" s="3159" t="s">
        <v>3556</v>
      </c>
      <c r="AA275" s="3160">
        <v>50.01</v>
      </c>
      <c r="AB275" s="3160" t="s">
        <v>3516</v>
      </c>
      <c r="AC275" s="3161" t="s">
        <v>3517</v>
      </c>
      <c r="AD275" s="3159" t="s">
        <v>3557</v>
      </c>
      <c r="AE275" s="3160">
        <v>62.36</v>
      </c>
      <c r="AF275" s="3160" t="s">
        <v>3760</v>
      </c>
      <c r="AG275" s="3156" t="s">
        <v>3514</v>
      </c>
      <c r="AH275" s="3159" t="s">
        <v>3685</v>
      </c>
      <c r="AI275" s="3160">
        <v>62.36</v>
      </c>
      <c r="AJ275" s="3160" t="s">
        <v>3760</v>
      </c>
      <c r="AK275" s="3156" t="s">
        <v>3514</v>
      </c>
      <c r="AL275" s="3159" t="s">
        <v>3686</v>
      </c>
      <c r="AM275" s="3160">
        <v>50.01</v>
      </c>
      <c r="AN275" s="3160" t="s">
        <v>3516</v>
      </c>
      <c r="AO275" s="3161" t="s">
        <v>3517</v>
      </c>
      <c r="AP275" s="3159" t="s">
        <v>3687</v>
      </c>
      <c r="AQ275" s="3160">
        <v>50.01</v>
      </c>
      <c r="AR275" s="3160" t="s">
        <v>3516</v>
      </c>
      <c r="AS275" s="3161" t="s">
        <v>3517</v>
      </c>
      <c r="AT275" s="3159" t="s">
        <v>3688</v>
      </c>
      <c r="AU275" s="3160">
        <v>62.64</v>
      </c>
      <c r="AV275" s="3160" t="s">
        <v>3758</v>
      </c>
      <c r="AW275" s="3156" t="s">
        <v>3514</v>
      </c>
    </row>
    <row r="276" spans="1:50" ht="16.5">
      <c r="A276" s="3166" t="s">
        <v>3610</v>
      </c>
      <c r="B276" s="3159" t="s">
        <v>3558</v>
      </c>
      <c r="C276" s="3160">
        <v>62.64</v>
      </c>
      <c r="D276" s="3160" t="s">
        <v>3758</v>
      </c>
      <c r="E276" s="3156" t="s">
        <v>3514</v>
      </c>
      <c r="F276" s="3159" t="s">
        <v>3559</v>
      </c>
      <c r="G276" s="3160">
        <v>50.01</v>
      </c>
      <c r="H276" s="3160" t="s">
        <v>3516</v>
      </c>
      <c r="I276" s="3161" t="s">
        <v>3517</v>
      </c>
      <c r="J276" s="3159" t="s">
        <v>3560</v>
      </c>
      <c r="K276" s="3160">
        <v>50.01</v>
      </c>
      <c r="L276" s="3160" t="s">
        <v>3516</v>
      </c>
      <c r="M276" s="3161" t="s">
        <v>3517</v>
      </c>
      <c r="N276" s="3159" t="s">
        <v>3562</v>
      </c>
      <c r="O276" s="3160">
        <v>62.36</v>
      </c>
      <c r="P276" s="3160" t="s">
        <v>3760</v>
      </c>
      <c r="Q276" s="3156" t="s">
        <v>3514</v>
      </c>
      <c r="R276" s="3159" t="s">
        <v>3563</v>
      </c>
      <c r="S276" s="3160">
        <v>62.36</v>
      </c>
      <c r="T276" s="3160" t="s">
        <v>3760</v>
      </c>
      <c r="U276" s="3156" t="s">
        <v>3514</v>
      </c>
      <c r="V276" s="3159" t="s">
        <v>3564</v>
      </c>
      <c r="W276" s="3160">
        <v>50.01</v>
      </c>
      <c r="X276" s="3160" t="s">
        <v>3516</v>
      </c>
      <c r="Y276" s="3161" t="s">
        <v>3517</v>
      </c>
      <c r="Z276" s="3159" t="s">
        <v>3566</v>
      </c>
      <c r="AA276" s="3160">
        <v>50.01</v>
      </c>
      <c r="AB276" s="3160" t="s">
        <v>3516</v>
      </c>
      <c r="AC276" s="3161" t="s">
        <v>3517</v>
      </c>
      <c r="AD276" s="3159" t="s">
        <v>3567</v>
      </c>
      <c r="AE276" s="3160">
        <v>62.36</v>
      </c>
      <c r="AF276" s="3160" t="s">
        <v>3760</v>
      </c>
      <c r="AG276" s="3156" t="s">
        <v>3514</v>
      </c>
      <c r="AH276" s="3159" t="s">
        <v>3689</v>
      </c>
      <c r="AI276" s="3160">
        <v>62.36</v>
      </c>
      <c r="AJ276" s="3160" t="s">
        <v>3760</v>
      </c>
      <c r="AK276" s="3156" t="s">
        <v>3514</v>
      </c>
      <c r="AL276" s="3159" t="s">
        <v>3690</v>
      </c>
      <c r="AM276" s="3160">
        <v>50.01</v>
      </c>
      <c r="AN276" s="3160" t="s">
        <v>3516</v>
      </c>
      <c r="AO276" s="3161" t="s">
        <v>3517</v>
      </c>
      <c r="AP276" s="3159" t="s">
        <v>3750</v>
      </c>
      <c r="AQ276" s="3160">
        <v>50.01</v>
      </c>
      <c r="AR276" s="3160" t="s">
        <v>3516</v>
      </c>
      <c r="AS276" s="3161" t="s">
        <v>3517</v>
      </c>
      <c r="AT276" s="3159" t="s">
        <v>3691</v>
      </c>
      <c r="AU276" s="3160">
        <v>62.64</v>
      </c>
      <c r="AV276" s="3160" t="s">
        <v>3758</v>
      </c>
      <c r="AW276" s="3156" t="s">
        <v>3514</v>
      </c>
    </row>
    <row r="277" spans="1:50" ht="16.5">
      <c r="A277" s="3163" t="s">
        <v>3611</v>
      </c>
      <c r="B277" s="3163"/>
      <c r="C277" s="3164">
        <f>SUM(C269:C276)</f>
        <v>501.11999999999995</v>
      </c>
      <c r="D277" s="3164"/>
      <c r="E277" s="3165"/>
      <c r="F277" s="3163"/>
      <c r="G277" s="3164">
        <f>SUM(G269:G276)</f>
        <v>400.08</v>
      </c>
      <c r="H277" s="3164"/>
      <c r="I277" s="3164"/>
      <c r="J277" s="3163"/>
      <c r="K277" s="3164">
        <f>SUM(K269:K276)</f>
        <v>400.08</v>
      </c>
      <c r="L277" s="3164"/>
      <c r="M277" s="3165"/>
      <c r="N277" s="3163"/>
      <c r="O277" s="3164">
        <f>SUM(O269:O276)</f>
        <v>498.88000000000005</v>
      </c>
      <c r="P277" s="3164"/>
      <c r="Q277" s="3164"/>
      <c r="R277" s="3163"/>
      <c r="S277" s="3164">
        <f>SUM(S269:S276)</f>
        <v>498.88000000000005</v>
      </c>
      <c r="T277" s="3164"/>
      <c r="U277" s="3165"/>
      <c r="V277" s="3163"/>
      <c r="W277" s="3164">
        <f>SUM(W269:W276)</f>
        <v>400.08</v>
      </c>
      <c r="X277" s="3164"/>
      <c r="Y277" s="3164"/>
      <c r="Z277" s="3163"/>
      <c r="AA277" s="3164">
        <f>SUM(AA269:AA276)</f>
        <v>400.08</v>
      </c>
      <c r="AB277" s="3164"/>
      <c r="AC277" s="3165"/>
      <c r="AD277" s="3163"/>
      <c r="AE277" s="3164">
        <f>SUM(AE269:AE276)</f>
        <v>498.88000000000005</v>
      </c>
      <c r="AF277" s="3164"/>
      <c r="AG277" s="3164"/>
      <c r="AH277" s="3163"/>
      <c r="AI277" s="3164">
        <f>SUM(AI269:AI276)</f>
        <v>498.88000000000005</v>
      </c>
      <c r="AJ277" s="3164"/>
      <c r="AK277" s="3165"/>
      <c r="AL277" s="3163"/>
      <c r="AM277" s="3164">
        <f>SUM(AM269:AM276)</f>
        <v>400.08</v>
      </c>
      <c r="AN277" s="3164"/>
      <c r="AO277" s="3164"/>
      <c r="AP277" s="3163"/>
      <c r="AQ277" s="3164">
        <f>SUM(AQ269:AQ276)</f>
        <v>400.08</v>
      </c>
      <c r="AR277" s="3164"/>
      <c r="AS277" s="3165"/>
      <c r="AT277" s="3163"/>
      <c r="AU277" s="3164">
        <f>SUM(AU269:AU276)</f>
        <v>501.11999999999995</v>
      </c>
      <c r="AV277" s="3164"/>
      <c r="AW277" s="3164"/>
      <c r="AX277" s="3167">
        <f>AU277+AQ277+AM277+AI277+AE277+AA277+W277+S277+O277+K277+G277+C277</f>
        <v>5398.24</v>
      </c>
    </row>
    <row r="278" spans="1:50" ht="31.5">
      <c r="A278" s="3525" t="s">
        <v>3775</v>
      </c>
      <c r="B278" s="3526"/>
      <c r="C278" s="3526"/>
      <c r="D278" s="3526"/>
      <c r="E278" s="3526"/>
      <c r="F278" s="3526"/>
      <c r="G278" s="3526"/>
      <c r="H278" s="3526"/>
      <c r="I278" s="3526"/>
      <c r="J278" s="3526"/>
      <c r="K278" s="3526"/>
      <c r="L278" s="3526"/>
      <c r="M278" s="3526"/>
      <c r="N278" s="3526"/>
      <c r="O278" s="3526"/>
      <c r="P278" s="3526"/>
      <c r="Q278" s="3526"/>
      <c r="R278" s="3537"/>
      <c r="S278" s="3537"/>
      <c r="T278" s="3537"/>
      <c r="U278" s="3537"/>
      <c r="V278" s="3537"/>
      <c r="W278" s="3537"/>
      <c r="X278" s="3537"/>
      <c r="Y278" s="3537"/>
      <c r="Z278" s="3537"/>
      <c r="AA278" s="3537"/>
      <c r="AB278" s="3537"/>
      <c r="AC278" s="3537"/>
      <c r="AD278" s="3537"/>
      <c r="AE278" s="3537"/>
      <c r="AF278" s="3537"/>
      <c r="AG278" s="3537"/>
    </row>
    <row r="279" spans="1:50" ht="17.25">
      <c r="A279" s="3153" t="s">
        <v>3500</v>
      </c>
      <c r="B279" s="3522" t="s">
        <v>3501</v>
      </c>
      <c r="C279" s="3523"/>
      <c r="D279" s="3523"/>
      <c r="E279" s="3523"/>
      <c r="F279" s="3523"/>
      <c r="G279" s="3523"/>
      <c r="H279" s="3523"/>
      <c r="I279" s="3523"/>
      <c r="J279" s="3523"/>
      <c r="K279" s="3523"/>
      <c r="L279" s="3523"/>
      <c r="M279" s="3523"/>
      <c r="N279" s="3523"/>
      <c r="O279" s="3523"/>
      <c r="P279" s="3523"/>
      <c r="Q279" s="3527"/>
      <c r="R279" s="3543" t="s">
        <v>3502</v>
      </c>
      <c r="S279" s="3543"/>
      <c r="T279" s="3543"/>
      <c r="U279" s="3543"/>
      <c r="V279" s="3543"/>
      <c r="W279" s="3543"/>
      <c r="X279" s="3543"/>
      <c r="Y279" s="3543"/>
      <c r="Z279" s="3543"/>
      <c r="AA279" s="3543"/>
      <c r="AB279" s="3543"/>
      <c r="AC279" s="3543"/>
      <c r="AD279" s="3543"/>
      <c r="AE279" s="3543"/>
      <c r="AF279" s="3543"/>
      <c r="AG279" s="3543"/>
      <c r="AH279" s="3543"/>
      <c r="AI279" s="3543"/>
      <c r="AJ279" s="3543"/>
      <c r="AK279" s="3543"/>
    </row>
    <row r="280" spans="1:50" ht="16.5">
      <c r="A280" s="3154" t="s">
        <v>3503</v>
      </c>
      <c r="B280" s="3539" t="s">
        <v>3504</v>
      </c>
      <c r="C280" s="3540"/>
      <c r="D280" s="3540"/>
      <c r="E280" s="3541"/>
      <c r="F280" s="3542" t="s">
        <v>3505</v>
      </c>
      <c r="G280" s="3542"/>
      <c r="H280" s="3542"/>
      <c r="I280" s="3542"/>
      <c r="J280" s="3542" t="s">
        <v>3506</v>
      </c>
      <c r="K280" s="3542"/>
      <c r="L280" s="3542"/>
      <c r="M280" s="3542"/>
      <c r="N280" s="3542" t="s">
        <v>3507</v>
      </c>
      <c r="O280" s="3542"/>
      <c r="P280" s="3542"/>
      <c r="Q280" s="3542"/>
      <c r="R280" s="3542" t="s">
        <v>3504</v>
      </c>
      <c r="S280" s="3542"/>
      <c r="T280" s="3542"/>
      <c r="U280" s="3542"/>
      <c r="V280" s="3542" t="s">
        <v>3505</v>
      </c>
      <c r="W280" s="3542"/>
      <c r="X280" s="3542"/>
      <c r="Y280" s="3542"/>
      <c r="Z280" s="3542" t="s">
        <v>3506</v>
      </c>
      <c r="AA280" s="3542"/>
      <c r="AB280" s="3542"/>
      <c r="AC280" s="3542"/>
      <c r="AD280" s="3542" t="s">
        <v>3507</v>
      </c>
      <c r="AE280" s="3542"/>
      <c r="AF280" s="3542"/>
      <c r="AG280" s="3542"/>
      <c r="AH280" s="3542" t="s">
        <v>3776</v>
      </c>
      <c r="AI280" s="3542"/>
      <c r="AJ280" s="3542"/>
      <c r="AK280" s="3542"/>
    </row>
    <row r="281" spans="1:50">
      <c r="A281" s="3520" t="s">
        <v>3508</v>
      </c>
      <c r="B281" s="3518" t="s">
        <v>3503</v>
      </c>
      <c r="C281" s="3514" t="s">
        <v>3598</v>
      </c>
      <c r="D281" s="3531" t="s">
        <v>3509</v>
      </c>
      <c r="E281" s="3515" t="s">
        <v>3510</v>
      </c>
      <c r="F281" s="3518" t="s">
        <v>3503</v>
      </c>
      <c r="G281" s="3514" t="s">
        <v>3451</v>
      </c>
      <c r="H281" s="3531" t="s">
        <v>3509</v>
      </c>
      <c r="I281" s="3515" t="s">
        <v>3510</v>
      </c>
      <c r="J281" s="3518" t="s">
        <v>3503</v>
      </c>
      <c r="K281" s="3514" t="s">
        <v>3451</v>
      </c>
      <c r="L281" s="3531" t="s">
        <v>3509</v>
      </c>
      <c r="M281" s="3515" t="s">
        <v>3510</v>
      </c>
      <c r="N281" s="3518" t="s">
        <v>3503</v>
      </c>
      <c r="O281" s="3514" t="s">
        <v>3451</v>
      </c>
      <c r="P281" s="3531" t="s">
        <v>3509</v>
      </c>
      <c r="Q281" s="3515" t="s">
        <v>3510</v>
      </c>
      <c r="R281" s="3518" t="s">
        <v>3503</v>
      </c>
      <c r="S281" s="3514" t="s">
        <v>3451</v>
      </c>
      <c r="T281" s="3531" t="s">
        <v>3509</v>
      </c>
      <c r="U281" s="3515" t="s">
        <v>3510</v>
      </c>
      <c r="V281" s="3518" t="s">
        <v>3503</v>
      </c>
      <c r="W281" s="3514" t="s">
        <v>3451</v>
      </c>
      <c r="X281" s="3531" t="s">
        <v>3509</v>
      </c>
      <c r="Y281" s="3515" t="s">
        <v>3510</v>
      </c>
      <c r="Z281" s="3518" t="s">
        <v>3503</v>
      </c>
      <c r="AA281" s="3514" t="s">
        <v>3451</v>
      </c>
      <c r="AB281" s="3531" t="s">
        <v>3509</v>
      </c>
      <c r="AC281" s="3515" t="s">
        <v>3510</v>
      </c>
      <c r="AD281" s="3518" t="s">
        <v>3503</v>
      </c>
      <c r="AE281" s="3514" t="s">
        <v>3451</v>
      </c>
      <c r="AF281" s="3531" t="s">
        <v>3509</v>
      </c>
      <c r="AG281" s="3515" t="s">
        <v>3510</v>
      </c>
      <c r="AH281" s="3518" t="s">
        <v>3503</v>
      </c>
      <c r="AI281" s="3514" t="s">
        <v>3451</v>
      </c>
      <c r="AJ281" s="3531" t="s">
        <v>3509</v>
      </c>
      <c r="AK281" s="3515" t="s">
        <v>3510</v>
      </c>
    </row>
    <row r="282" spans="1:50">
      <c r="A282" s="3520"/>
      <c r="B282" s="3518"/>
      <c r="C282" s="3514"/>
      <c r="D282" s="3532"/>
      <c r="E282" s="3515"/>
      <c r="F282" s="3518"/>
      <c r="G282" s="3514"/>
      <c r="H282" s="3532"/>
      <c r="I282" s="3515"/>
      <c r="J282" s="3518"/>
      <c r="K282" s="3514"/>
      <c r="L282" s="3532"/>
      <c r="M282" s="3515"/>
      <c r="N282" s="3518"/>
      <c r="O282" s="3514"/>
      <c r="P282" s="3532"/>
      <c r="Q282" s="3515"/>
      <c r="R282" s="3518"/>
      <c r="S282" s="3514"/>
      <c r="T282" s="3532"/>
      <c r="U282" s="3515"/>
      <c r="V282" s="3518"/>
      <c r="W282" s="3514"/>
      <c r="X282" s="3532"/>
      <c r="Y282" s="3515"/>
      <c r="Z282" s="3518"/>
      <c r="AA282" s="3514"/>
      <c r="AB282" s="3532"/>
      <c r="AC282" s="3515"/>
      <c r="AD282" s="3518"/>
      <c r="AE282" s="3514"/>
      <c r="AF282" s="3532"/>
      <c r="AG282" s="3515"/>
      <c r="AH282" s="3518"/>
      <c r="AI282" s="3514"/>
      <c r="AJ282" s="3532"/>
      <c r="AK282" s="3515"/>
    </row>
    <row r="283" spans="1:50" ht="16.5">
      <c r="A283" s="3166" t="s">
        <v>3756</v>
      </c>
      <c r="B283" s="3159" t="s">
        <v>3757</v>
      </c>
      <c r="C283" s="3160">
        <v>61.83</v>
      </c>
      <c r="D283" s="3160" t="s">
        <v>3777</v>
      </c>
      <c r="E283" s="3156" t="s">
        <v>3514</v>
      </c>
      <c r="F283" s="3159" t="s">
        <v>3759</v>
      </c>
      <c r="G283" s="3160">
        <v>49.55</v>
      </c>
      <c r="H283" s="3160" t="s">
        <v>3516</v>
      </c>
      <c r="I283" s="3161" t="s">
        <v>3517</v>
      </c>
      <c r="J283" s="3159" t="s">
        <v>3693</v>
      </c>
      <c r="K283" s="3160">
        <v>49.55</v>
      </c>
      <c r="L283" s="3160" t="s">
        <v>3516</v>
      </c>
      <c r="M283" s="3161" t="s">
        <v>3517</v>
      </c>
      <c r="N283" s="3159" t="s">
        <v>3617</v>
      </c>
      <c r="O283" s="3160">
        <v>61.78</v>
      </c>
      <c r="P283" s="3160" t="s">
        <v>3760</v>
      </c>
      <c r="Q283" s="3156" t="s">
        <v>3514</v>
      </c>
      <c r="R283" s="3159" t="s">
        <v>3619</v>
      </c>
      <c r="S283" s="3160">
        <v>62.73</v>
      </c>
      <c r="T283" s="3160" t="s">
        <v>3575</v>
      </c>
      <c r="U283" s="3156" t="s">
        <v>3514</v>
      </c>
      <c r="V283" s="3159" t="s">
        <v>3620</v>
      </c>
      <c r="W283" s="3160">
        <v>49.55</v>
      </c>
      <c r="X283" s="3160" t="s">
        <v>3516</v>
      </c>
      <c r="Y283" s="3161" t="s">
        <v>3517</v>
      </c>
      <c r="Z283" s="3159" t="s">
        <v>3621</v>
      </c>
      <c r="AA283" s="3160">
        <v>49.55</v>
      </c>
      <c r="AB283" s="3160" t="s">
        <v>3516</v>
      </c>
      <c r="AC283" s="3161" t="s">
        <v>3517</v>
      </c>
      <c r="AD283" s="3159" t="s">
        <v>3622</v>
      </c>
      <c r="AE283" s="3160">
        <v>49.55</v>
      </c>
      <c r="AF283" s="3160" t="s">
        <v>3516</v>
      </c>
      <c r="AG283" s="3161" t="s">
        <v>3517</v>
      </c>
      <c r="AH283" s="3159" t="s">
        <v>3700</v>
      </c>
      <c r="AI283" s="3160">
        <v>63.01</v>
      </c>
      <c r="AJ283" s="3160" t="s">
        <v>3513</v>
      </c>
      <c r="AK283" s="3156" t="s">
        <v>3514</v>
      </c>
    </row>
    <row r="284" spans="1:50" ht="16.5">
      <c r="A284" s="3166" t="s">
        <v>3600</v>
      </c>
      <c r="B284" s="3159" t="s">
        <v>3601</v>
      </c>
      <c r="C284" s="3160">
        <v>61.83</v>
      </c>
      <c r="D284" s="3160" t="s">
        <v>3777</v>
      </c>
      <c r="E284" s="3156" t="s">
        <v>3514</v>
      </c>
      <c r="F284" s="3159" t="s">
        <v>3761</v>
      </c>
      <c r="G284" s="3160">
        <v>49.55</v>
      </c>
      <c r="H284" s="3160" t="s">
        <v>3516</v>
      </c>
      <c r="I284" s="3161" t="s">
        <v>3517</v>
      </c>
      <c r="J284" s="3159" t="s">
        <v>3701</v>
      </c>
      <c r="K284" s="3160">
        <v>49.55</v>
      </c>
      <c r="L284" s="3160" t="s">
        <v>3516</v>
      </c>
      <c r="M284" s="3161" t="s">
        <v>3517</v>
      </c>
      <c r="N284" s="3159" t="s">
        <v>3627</v>
      </c>
      <c r="O284" s="3160">
        <v>61.78</v>
      </c>
      <c r="P284" s="3160" t="s">
        <v>3760</v>
      </c>
      <c r="Q284" s="3156" t="s">
        <v>3514</v>
      </c>
      <c r="R284" s="3159" t="s">
        <v>3628</v>
      </c>
      <c r="S284" s="3160">
        <v>62.73</v>
      </c>
      <c r="T284" s="3160" t="s">
        <v>3575</v>
      </c>
      <c r="U284" s="3156" t="s">
        <v>3514</v>
      </c>
      <c r="V284" s="3159" t="s">
        <v>3629</v>
      </c>
      <c r="W284" s="3160">
        <v>49.55</v>
      </c>
      <c r="X284" s="3160" t="s">
        <v>3516</v>
      </c>
      <c r="Y284" s="3161" t="s">
        <v>3517</v>
      </c>
      <c r="Z284" s="3159" t="s">
        <v>3630</v>
      </c>
      <c r="AA284" s="3160">
        <v>49.55</v>
      </c>
      <c r="AB284" s="3160" t="s">
        <v>3516</v>
      </c>
      <c r="AC284" s="3161" t="s">
        <v>3517</v>
      </c>
      <c r="AD284" s="3159" t="s">
        <v>3631</v>
      </c>
      <c r="AE284" s="3160">
        <v>49.55</v>
      </c>
      <c r="AF284" s="3160" t="s">
        <v>3516</v>
      </c>
      <c r="AG284" s="3161" t="s">
        <v>3517</v>
      </c>
      <c r="AH284" s="3159" t="s">
        <v>3708</v>
      </c>
      <c r="AI284" s="3160">
        <v>63.01</v>
      </c>
      <c r="AJ284" s="3160" t="s">
        <v>3513</v>
      </c>
      <c r="AK284" s="3156" t="s">
        <v>3514</v>
      </c>
    </row>
    <row r="285" spans="1:50" ht="16.5">
      <c r="A285" s="3166" t="s">
        <v>3604</v>
      </c>
      <c r="B285" s="3159" t="s">
        <v>3605</v>
      </c>
      <c r="C285" s="3160">
        <v>61.83</v>
      </c>
      <c r="D285" s="3160" t="s">
        <v>3777</v>
      </c>
      <c r="E285" s="3156" t="s">
        <v>3514</v>
      </c>
      <c r="F285" s="3159" t="s">
        <v>3762</v>
      </c>
      <c r="G285" s="3160">
        <v>49.55</v>
      </c>
      <c r="H285" s="3160" t="s">
        <v>3516</v>
      </c>
      <c r="I285" s="3161" t="s">
        <v>3517</v>
      </c>
      <c r="J285" s="3159" t="s">
        <v>3518</v>
      </c>
      <c r="K285" s="3160">
        <v>49.55</v>
      </c>
      <c r="L285" s="3160" t="s">
        <v>3516</v>
      </c>
      <c r="M285" s="3161" t="s">
        <v>3517</v>
      </c>
      <c r="N285" s="3159" t="s">
        <v>3633</v>
      </c>
      <c r="O285" s="3160">
        <v>61.78</v>
      </c>
      <c r="P285" s="3160" t="s">
        <v>3760</v>
      </c>
      <c r="Q285" s="3156" t="s">
        <v>3514</v>
      </c>
      <c r="R285" s="3159" t="s">
        <v>3634</v>
      </c>
      <c r="S285" s="3160">
        <v>62.73</v>
      </c>
      <c r="T285" s="3160" t="s">
        <v>3575</v>
      </c>
      <c r="U285" s="3156" t="s">
        <v>3514</v>
      </c>
      <c r="V285" s="3159" t="s">
        <v>3635</v>
      </c>
      <c r="W285" s="3160">
        <v>49.55</v>
      </c>
      <c r="X285" s="3160" t="s">
        <v>3516</v>
      </c>
      <c r="Y285" s="3161" t="s">
        <v>3517</v>
      </c>
      <c r="Z285" s="3159" t="s">
        <v>3636</v>
      </c>
      <c r="AA285" s="3160">
        <v>49.55</v>
      </c>
      <c r="AB285" s="3160" t="s">
        <v>3516</v>
      </c>
      <c r="AC285" s="3161" t="s">
        <v>3517</v>
      </c>
      <c r="AD285" s="3159" t="s">
        <v>3637</v>
      </c>
      <c r="AE285" s="3160">
        <v>49.55</v>
      </c>
      <c r="AF285" s="3160" t="s">
        <v>3516</v>
      </c>
      <c r="AG285" s="3161" t="s">
        <v>3517</v>
      </c>
      <c r="AH285" s="3159" t="s">
        <v>3576</v>
      </c>
      <c r="AI285" s="3160">
        <v>63.01</v>
      </c>
      <c r="AJ285" s="3160" t="s">
        <v>3513</v>
      </c>
      <c r="AK285" s="3156" t="s">
        <v>3514</v>
      </c>
    </row>
    <row r="286" spans="1:50" ht="16.5">
      <c r="A286" s="3166" t="s">
        <v>3606</v>
      </c>
      <c r="B286" s="3159" t="s">
        <v>3526</v>
      </c>
      <c r="C286" s="3160">
        <v>61.83</v>
      </c>
      <c r="D286" s="3160" t="s">
        <v>3777</v>
      </c>
      <c r="E286" s="3156" t="s">
        <v>3514</v>
      </c>
      <c r="F286" s="3159" t="s">
        <v>3527</v>
      </c>
      <c r="G286" s="3160">
        <v>49.55</v>
      </c>
      <c r="H286" s="3160" t="s">
        <v>3516</v>
      </c>
      <c r="I286" s="3161" t="s">
        <v>3517</v>
      </c>
      <c r="J286" s="3159" t="s">
        <v>3528</v>
      </c>
      <c r="K286" s="3160">
        <v>49.55</v>
      </c>
      <c r="L286" s="3160" t="s">
        <v>3516</v>
      </c>
      <c r="M286" s="3161" t="s">
        <v>3517</v>
      </c>
      <c r="N286" s="3159" t="s">
        <v>3529</v>
      </c>
      <c r="O286" s="3160">
        <v>61.78</v>
      </c>
      <c r="P286" s="3160" t="s">
        <v>3760</v>
      </c>
      <c r="Q286" s="3156" t="s">
        <v>3514</v>
      </c>
      <c r="R286" s="3159" t="s">
        <v>3530</v>
      </c>
      <c r="S286" s="3160">
        <v>62.73</v>
      </c>
      <c r="T286" s="3160" t="s">
        <v>3575</v>
      </c>
      <c r="U286" s="3156" t="s">
        <v>3514</v>
      </c>
      <c r="V286" s="3159" t="s">
        <v>3531</v>
      </c>
      <c r="W286" s="3160">
        <v>49.55</v>
      </c>
      <c r="X286" s="3160" t="s">
        <v>3516</v>
      </c>
      <c r="Y286" s="3161" t="s">
        <v>3517</v>
      </c>
      <c r="Z286" s="3159" t="s">
        <v>3639</v>
      </c>
      <c r="AA286" s="3160">
        <v>49.55</v>
      </c>
      <c r="AB286" s="3160" t="s">
        <v>3516</v>
      </c>
      <c r="AC286" s="3161" t="s">
        <v>3517</v>
      </c>
      <c r="AD286" s="3159" t="s">
        <v>3533</v>
      </c>
      <c r="AE286" s="3160">
        <v>49.55</v>
      </c>
      <c r="AF286" s="3160" t="s">
        <v>3516</v>
      </c>
      <c r="AG286" s="3161" t="s">
        <v>3517</v>
      </c>
      <c r="AH286" s="3159" t="s">
        <v>3580</v>
      </c>
      <c r="AI286" s="3160">
        <v>63.01</v>
      </c>
      <c r="AJ286" s="3160" t="s">
        <v>3513</v>
      </c>
      <c r="AK286" s="3156" t="s">
        <v>3514</v>
      </c>
    </row>
    <row r="287" spans="1:50" ht="16.5">
      <c r="A287" s="3166" t="s">
        <v>3607</v>
      </c>
      <c r="B287" s="3159" t="s">
        <v>3534</v>
      </c>
      <c r="C287" s="3160">
        <v>61.83</v>
      </c>
      <c r="D287" s="3160" t="s">
        <v>3777</v>
      </c>
      <c r="E287" s="3156" t="s">
        <v>3514</v>
      </c>
      <c r="F287" s="3159" t="s">
        <v>3535</v>
      </c>
      <c r="G287" s="3160">
        <v>49.55</v>
      </c>
      <c r="H287" s="3160" t="s">
        <v>3516</v>
      </c>
      <c r="I287" s="3161" t="s">
        <v>3517</v>
      </c>
      <c r="J287" s="3159" t="s">
        <v>3536</v>
      </c>
      <c r="K287" s="3160">
        <v>49.55</v>
      </c>
      <c r="L287" s="3160" t="s">
        <v>3516</v>
      </c>
      <c r="M287" s="3161" t="s">
        <v>3517</v>
      </c>
      <c r="N287" s="3159" t="s">
        <v>3537</v>
      </c>
      <c r="O287" s="3160">
        <v>61.78</v>
      </c>
      <c r="P287" s="3160" t="s">
        <v>3760</v>
      </c>
      <c r="Q287" s="3156" t="s">
        <v>3514</v>
      </c>
      <c r="R287" s="3159" t="s">
        <v>3538</v>
      </c>
      <c r="S287" s="3160">
        <v>62.73</v>
      </c>
      <c r="T287" s="3160" t="s">
        <v>3575</v>
      </c>
      <c r="U287" s="3156" t="s">
        <v>3514</v>
      </c>
      <c r="V287" s="3159" t="s">
        <v>3539</v>
      </c>
      <c r="W287" s="3160">
        <v>49.55</v>
      </c>
      <c r="X287" s="3160" t="s">
        <v>3516</v>
      </c>
      <c r="Y287" s="3161" t="s">
        <v>3517</v>
      </c>
      <c r="Z287" s="3159" t="s">
        <v>3540</v>
      </c>
      <c r="AA287" s="3160">
        <v>49.55</v>
      </c>
      <c r="AB287" s="3160" t="s">
        <v>3516</v>
      </c>
      <c r="AC287" s="3161" t="s">
        <v>3517</v>
      </c>
      <c r="AD287" s="3159" t="s">
        <v>3541</v>
      </c>
      <c r="AE287" s="3160">
        <v>49.55</v>
      </c>
      <c r="AF287" s="3160" t="s">
        <v>3516</v>
      </c>
      <c r="AG287" s="3161" t="s">
        <v>3517</v>
      </c>
      <c r="AH287" s="3159" t="s">
        <v>3584</v>
      </c>
      <c r="AI287" s="3160">
        <v>63.01</v>
      </c>
      <c r="AJ287" s="3160" t="s">
        <v>3513</v>
      </c>
      <c r="AK287" s="3156" t="s">
        <v>3514</v>
      </c>
    </row>
    <row r="288" spans="1:50" ht="16.5">
      <c r="A288" s="3166" t="s">
        <v>3608</v>
      </c>
      <c r="B288" s="3159" t="s">
        <v>3542</v>
      </c>
      <c r="C288" s="3160">
        <v>61.83</v>
      </c>
      <c r="D288" s="3160" t="s">
        <v>3777</v>
      </c>
      <c r="E288" s="3156" t="s">
        <v>3514</v>
      </c>
      <c r="F288" s="3159" t="s">
        <v>3543</v>
      </c>
      <c r="G288" s="3160">
        <v>49.55</v>
      </c>
      <c r="H288" s="3160" t="s">
        <v>3516</v>
      </c>
      <c r="I288" s="3161" t="s">
        <v>3517</v>
      </c>
      <c r="J288" s="3159" t="s">
        <v>3544</v>
      </c>
      <c r="K288" s="3160">
        <v>49.55</v>
      </c>
      <c r="L288" s="3160" t="s">
        <v>3516</v>
      </c>
      <c r="M288" s="3161" t="s">
        <v>3517</v>
      </c>
      <c r="N288" s="3159" t="s">
        <v>3545</v>
      </c>
      <c r="O288" s="3160">
        <v>61.78</v>
      </c>
      <c r="P288" s="3160" t="s">
        <v>3760</v>
      </c>
      <c r="Q288" s="3156" t="s">
        <v>3514</v>
      </c>
      <c r="R288" s="3159" t="s">
        <v>3546</v>
      </c>
      <c r="S288" s="3160">
        <v>62.73</v>
      </c>
      <c r="T288" s="3160" t="s">
        <v>3575</v>
      </c>
      <c r="U288" s="3156" t="s">
        <v>3514</v>
      </c>
      <c r="V288" s="3159" t="s">
        <v>3547</v>
      </c>
      <c r="W288" s="3160">
        <v>49.55</v>
      </c>
      <c r="X288" s="3160" t="s">
        <v>3516</v>
      </c>
      <c r="Y288" s="3161" t="s">
        <v>3517</v>
      </c>
      <c r="Z288" s="3159" t="s">
        <v>3548</v>
      </c>
      <c r="AA288" s="3160">
        <v>49.55</v>
      </c>
      <c r="AB288" s="3160" t="s">
        <v>3516</v>
      </c>
      <c r="AC288" s="3161" t="s">
        <v>3517</v>
      </c>
      <c r="AD288" s="3159" t="s">
        <v>3549</v>
      </c>
      <c r="AE288" s="3160">
        <v>49.55</v>
      </c>
      <c r="AF288" s="3160" t="s">
        <v>3516</v>
      </c>
      <c r="AG288" s="3161" t="s">
        <v>3517</v>
      </c>
      <c r="AH288" s="3159" t="s">
        <v>3588</v>
      </c>
      <c r="AI288" s="3160">
        <v>63.01</v>
      </c>
      <c r="AJ288" s="3160" t="s">
        <v>3513</v>
      </c>
      <c r="AK288" s="3156" t="s">
        <v>3514</v>
      </c>
    </row>
    <row r="289" spans="1:38" ht="16.5">
      <c r="A289" s="3166" t="s">
        <v>3609</v>
      </c>
      <c r="B289" s="3159" t="s">
        <v>3550</v>
      </c>
      <c r="C289" s="3160">
        <v>61.83</v>
      </c>
      <c r="D289" s="3160" t="s">
        <v>3777</v>
      </c>
      <c r="E289" s="3156" t="s">
        <v>3514</v>
      </c>
      <c r="F289" s="3159" t="s">
        <v>3551</v>
      </c>
      <c r="G289" s="3160">
        <v>49.55</v>
      </c>
      <c r="H289" s="3160" t="s">
        <v>3516</v>
      </c>
      <c r="I289" s="3161" t="s">
        <v>3517</v>
      </c>
      <c r="J289" s="3159" t="s">
        <v>3552</v>
      </c>
      <c r="K289" s="3160">
        <v>49.55</v>
      </c>
      <c r="L289" s="3160" t="s">
        <v>3516</v>
      </c>
      <c r="M289" s="3161" t="s">
        <v>3517</v>
      </c>
      <c r="N289" s="3159" t="s">
        <v>3553</v>
      </c>
      <c r="O289" s="3160">
        <v>61.78</v>
      </c>
      <c r="P289" s="3160" t="s">
        <v>3760</v>
      </c>
      <c r="Q289" s="3156" t="s">
        <v>3514</v>
      </c>
      <c r="R289" s="3159" t="s">
        <v>3554</v>
      </c>
      <c r="S289" s="3160">
        <v>62.73</v>
      </c>
      <c r="T289" s="3160" t="s">
        <v>3575</v>
      </c>
      <c r="U289" s="3156" t="s">
        <v>3514</v>
      </c>
      <c r="V289" s="3159" t="s">
        <v>3555</v>
      </c>
      <c r="W289" s="3160">
        <v>49.55</v>
      </c>
      <c r="X289" s="3160" t="s">
        <v>3516</v>
      </c>
      <c r="Y289" s="3161" t="s">
        <v>3517</v>
      </c>
      <c r="Z289" s="3159" t="s">
        <v>3556</v>
      </c>
      <c r="AA289" s="3160">
        <v>49.55</v>
      </c>
      <c r="AB289" s="3160" t="s">
        <v>3516</v>
      </c>
      <c r="AC289" s="3161" t="s">
        <v>3517</v>
      </c>
      <c r="AD289" s="3159" t="s">
        <v>3557</v>
      </c>
      <c r="AE289" s="3160">
        <v>49.55</v>
      </c>
      <c r="AF289" s="3160" t="s">
        <v>3516</v>
      </c>
      <c r="AG289" s="3161" t="s">
        <v>3517</v>
      </c>
      <c r="AH289" s="3159" t="s">
        <v>3592</v>
      </c>
      <c r="AI289" s="3160">
        <v>63.01</v>
      </c>
      <c r="AJ289" s="3160" t="s">
        <v>3513</v>
      </c>
      <c r="AK289" s="3156" t="s">
        <v>3514</v>
      </c>
    </row>
    <row r="290" spans="1:38" ht="16.5">
      <c r="A290" s="3166" t="s">
        <v>3610</v>
      </c>
      <c r="B290" s="3159" t="s">
        <v>3558</v>
      </c>
      <c r="C290" s="3160">
        <v>61.83</v>
      </c>
      <c r="D290" s="3160" t="s">
        <v>3777</v>
      </c>
      <c r="E290" s="3156" t="s">
        <v>3514</v>
      </c>
      <c r="F290" s="3159" t="s">
        <v>3559</v>
      </c>
      <c r="G290" s="3160">
        <v>49.55</v>
      </c>
      <c r="H290" s="3160" t="s">
        <v>3516</v>
      </c>
      <c r="I290" s="3161" t="s">
        <v>3517</v>
      </c>
      <c r="J290" s="3159" t="s">
        <v>3560</v>
      </c>
      <c r="K290" s="3160">
        <v>49.55</v>
      </c>
      <c r="L290" s="3160" t="s">
        <v>3516</v>
      </c>
      <c r="M290" s="3161" t="s">
        <v>3517</v>
      </c>
      <c r="N290" s="3159" t="s">
        <v>3562</v>
      </c>
      <c r="O290" s="3160">
        <v>61.78</v>
      </c>
      <c r="P290" s="3160" t="s">
        <v>3760</v>
      </c>
      <c r="Q290" s="3156" t="s">
        <v>3514</v>
      </c>
      <c r="R290" s="3159" t="s">
        <v>3563</v>
      </c>
      <c r="S290" s="3160">
        <v>62.73</v>
      </c>
      <c r="T290" s="3160" t="s">
        <v>3575</v>
      </c>
      <c r="U290" s="3156" t="s">
        <v>3514</v>
      </c>
      <c r="V290" s="3159" t="s">
        <v>3564</v>
      </c>
      <c r="W290" s="3160">
        <v>49.55</v>
      </c>
      <c r="X290" s="3160" t="s">
        <v>3516</v>
      </c>
      <c r="Y290" s="3161" t="s">
        <v>3517</v>
      </c>
      <c r="Z290" s="3159" t="s">
        <v>3566</v>
      </c>
      <c r="AA290" s="3160">
        <v>49.55</v>
      </c>
      <c r="AB290" s="3160" t="s">
        <v>3516</v>
      </c>
      <c r="AC290" s="3161" t="s">
        <v>3517</v>
      </c>
      <c r="AD290" s="3159" t="s">
        <v>3567</v>
      </c>
      <c r="AE290" s="3160">
        <v>49.55</v>
      </c>
      <c r="AF290" s="3160" t="s">
        <v>3516</v>
      </c>
      <c r="AG290" s="3161" t="s">
        <v>3517</v>
      </c>
      <c r="AH290" s="3159" t="s">
        <v>3596</v>
      </c>
      <c r="AI290" s="3160">
        <v>63.01</v>
      </c>
      <c r="AJ290" s="3160" t="s">
        <v>3513</v>
      </c>
      <c r="AK290" s="3156" t="s">
        <v>3514</v>
      </c>
    </row>
    <row r="291" spans="1:38" ht="16.5">
      <c r="A291" s="3163" t="s">
        <v>3611</v>
      </c>
      <c r="B291" s="3163"/>
      <c r="C291" s="3164">
        <f>SUM(C283:C290)</f>
        <v>494.63999999999993</v>
      </c>
      <c r="D291" s="3164"/>
      <c r="E291" s="3165"/>
      <c r="F291" s="3163"/>
      <c r="G291" s="3164">
        <f>SUM(G283:G290)</f>
        <v>396.40000000000003</v>
      </c>
      <c r="H291" s="3164"/>
      <c r="I291" s="3164"/>
      <c r="J291" s="3163"/>
      <c r="K291" s="3164">
        <f>SUM(K283:K290)</f>
        <v>396.40000000000003</v>
      </c>
      <c r="L291" s="3164"/>
      <c r="M291" s="3165"/>
      <c r="N291" s="3163"/>
      <c r="O291" s="3164">
        <f>SUM(O283:O290)</f>
        <v>494.2399999999999</v>
      </c>
      <c r="P291" s="3164"/>
      <c r="Q291" s="3164"/>
      <c r="R291" s="3163"/>
      <c r="S291" s="3164">
        <f>SUM(S283:S290)</f>
        <v>501.84000000000003</v>
      </c>
      <c r="T291" s="3164"/>
      <c r="U291" s="3165"/>
      <c r="V291" s="3163"/>
      <c r="W291" s="3164">
        <f>SUM(W283:W290)</f>
        <v>396.40000000000003</v>
      </c>
      <c r="X291" s="3164"/>
      <c r="Y291" s="3164"/>
      <c r="Z291" s="3163"/>
      <c r="AA291" s="3164">
        <f>SUM(AA283:AA290)</f>
        <v>396.40000000000003</v>
      </c>
      <c r="AB291" s="3164"/>
      <c r="AC291" s="3165"/>
      <c r="AD291" s="3163"/>
      <c r="AE291" s="3164">
        <f>SUM(AE283:AE290)</f>
        <v>396.40000000000003</v>
      </c>
      <c r="AF291" s="3164"/>
      <c r="AG291" s="3164"/>
      <c r="AH291" s="3163"/>
      <c r="AI291" s="3164">
        <f>SUM(AI283:AI290)</f>
        <v>504.08</v>
      </c>
      <c r="AJ291" s="3164"/>
      <c r="AK291" s="3164"/>
      <c r="AL291" s="3167">
        <f>AI291+AE291+AA291+W291+S291+O291+K291+G291+C291</f>
        <v>3976.8</v>
      </c>
    </row>
    <row r="292" spans="1:38" ht="31.5">
      <c r="A292" s="3525" t="s">
        <v>3778</v>
      </c>
      <c r="B292" s="3526"/>
      <c r="C292" s="3526"/>
      <c r="D292" s="3526"/>
      <c r="E292" s="3526"/>
      <c r="F292" s="3526"/>
      <c r="G292" s="3526"/>
      <c r="H292" s="3526"/>
      <c r="I292" s="3526"/>
      <c r="J292" s="3526"/>
      <c r="K292" s="3526"/>
      <c r="L292" s="3526"/>
      <c r="M292" s="3526"/>
      <c r="N292" s="3526"/>
      <c r="O292" s="3526"/>
      <c r="P292" s="3526"/>
      <c r="Q292" s="3526"/>
      <c r="R292" s="3526"/>
      <c r="S292" s="3526"/>
      <c r="T292" s="3526"/>
      <c r="U292" s="3526"/>
      <c r="V292" s="3526"/>
      <c r="W292" s="3526"/>
      <c r="X292" s="3526"/>
      <c r="Y292" s="3526"/>
      <c r="Z292" s="3526"/>
      <c r="AA292" s="3526"/>
      <c r="AB292" s="3526"/>
      <c r="AC292" s="3526"/>
      <c r="AD292" s="3526"/>
      <c r="AE292" s="3526"/>
      <c r="AF292" s="3526"/>
      <c r="AG292" s="3526"/>
    </row>
    <row r="293" spans="1:38" ht="17.25">
      <c r="A293" s="3153" t="s">
        <v>3500</v>
      </c>
      <c r="B293" s="3522" t="s">
        <v>3501</v>
      </c>
      <c r="C293" s="3523"/>
      <c r="D293" s="3523"/>
      <c r="E293" s="3523"/>
      <c r="F293" s="3523"/>
      <c r="G293" s="3523"/>
      <c r="H293" s="3523"/>
      <c r="I293" s="3523"/>
      <c r="J293" s="3523"/>
      <c r="K293" s="3523"/>
      <c r="L293" s="3523"/>
      <c r="M293" s="3523"/>
      <c r="N293" s="3523"/>
      <c r="O293" s="3523"/>
      <c r="P293" s="3523"/>
      <c r="Q293" s="3527"/>
      <c r="R293" s="3522" t="s">
        <v>3502</v>
      </c>
      <c r="S293" s="3523"/>
      <c r="T293" s="3523"/>
      <c r="U293" s="3523"/>
      <c r="V293" s="3523"/>
      <c r="W293" s="3523"/>
      <c r="X293" s="3523"/>
      <c r="Y293" s="3523"/>
      <c r="Z293" s="3523"/>
      <c r="AA293" s="3523"/>
      <c r="AB293" s="3523"/>
      <c r="AC293" s="3523"/>
      <c r="AD293" s="3523"/>
      <c r="AE293" s="3523"/>
      <c r="AF293" s="3523"/>
      <c r="AG293" s="3527"/>
    </row>
    <row r="294" spans="1:38" ht="16.5">
      <c r="A294" s="3154" t="s">
        <v>3503</v>
      </c>
      <c r="B294" s="3539" t="s">
        <v>3504</v>
      </c>
      <c r="C294" s="3540"/>
      <c r="D294" s="3540"/>
      <c r="E294" s="3541"/>
      <c r="F294" s="3542" t="s">
        <v>3505</v>
      </c>
      <c r="G294" s="3542"/>
      <c r="H294" s="3542"/>
      <c r="I294" s="3542"/>
      <c r="J294" s="3542" t="s">
        <v>3506</v>
      </c>
      <c r="K294" s="3542"/>
      <c r="L294" s="3542"/>
      <c r="M294" s="3542"/>
      <c r="N294" s="3542" t="s">
        <v>3507</v>
      </c>
      <c r="O294" s="3542"/>
      <c r="P294" s="3542"/>
      <c r="Q294" s="3542"/>
      <c r="R294" s="3542" t="s">
        <v>3504</v>
      </c>
      <c r="S294" s="3542"/>
      <c r="T294" s="3542"/>
      <c r="U294" s="3542"/>
      <c r="V294" s="3542" t="s">
        <v>3505</v>
      </c>
      <c r="W294" s="3542"/>
      <c r="X294" s="3542"/>
      <c r="Y294" s="3542"/>
      <c r="Z294" s="3542" t="s">
        <v>3506</v>
      </c>
      <c r="AA294" s="3542"/>
      <c r="AB294" s="3542"/>
      <c r="AC294" s="3542"/>
      <c r="AD294" s="3542" t="s">
        <v>3507</v>
      </c>
      <c r="AE294" s="3542"/>
      <c r="AF294" s="3542"/>
      <c r="AG294" s="3542"/>
    </row>
    <row r="295" spans="1:38">
      <c r="A295" s="3520" t="s">
        <v>3508</v>
      </c>
      <c r="B295" s="3518" t="s">
        <v>3503</v>
      </c>
      <c r="C295" s="3514" t="s">
        <v>3598</v>
      </c>
      <c r="D295" s="3531" t="s">
        <v>3509</v>
      </c>
      <c r="E295" s="3515" t="s">
        <v>3510</v>
      </c>
      <c r="F295" s="3518" t="s">
        <v>3503</v>
      </c>
      <c r="G295" s="3514" t="s">
        <v>3451</v>
      </c>
      <c r="H295" s="3531" t="s">
        <v>3509</v>
      </c>
      <c r="I295" s="3515" t="s">
        <v>3510</v>
      </c>
      <c r="J295" s="3518" t="s">
        <v>3503</v>
      </c>
      <c r="K295" s="3514" t="s">
        <v>3451</v>
      </c>
      <c r="L295" s="3531" t="s">
        <v>3509</v>
      </c>
      <c r="M295" s="3515" t="s">
        <v>3510</v>
      </c>
      <c r="N295" s="3518" t="s">
        <v>3503</v>
      </c>
      <c r="O295" s="3514" t="s">
        <v>3451</v>
      </c>
      <c r="P295" s="3531" t="s">
        <v>3509</v>
      </c>
      <c r="Q295" s="3515" t="s">
        <v>3510</v>
      </c>
      <c r="R295" s="3518" t="s">
        <v>3503</v>
      </c>
      <c r="S295" s="3514" t="s">
        <v>3451</v>
      </c>
      <c r="T295" s="3531" t="s">
        <v>3509</v>
      </c>
      <c r="U295" s="3515" t="s">
        <v>3510</v>
      </c>
      <c r="V295" s="3518" t="s">
        <v>3503</v>
      </c>
      <c r="W295" s="3514" t="s">
        <v>3451</v>
      </c>
      <c r="X295" s="3531" t="s">
        <v>3509</v>
      </c>
      <c r="Y295" s="3515" t="s">
        <v>3510</v>
      </c>
      <c r="Z295" s="3518" t="s">
        <v>3503</v>
      </c>
      <c r="AA295" s="3514" t="s">
        <v>3451</v>
      </c>
      <c r="AB295" s="3531" t="s">
        <v>3509</v>
      </c>
      <c r="AC295" s="3515" t="s">
        <v>3510</v>
      </c>
      <c r="AD295" s="3518" t="s">
        <v>3503</v>
      </c>
      <c r="AE295" s="3514" t="s">
        <v>3451</v>
      </c>
      <c r="AF295" s="3531" t="s">
        <v>3509</v>
      </c>
      <c r="AG295" s="3515" t="s">
        <v>3510</v>
      </c>
    </row>
    <row r="296" spans="1:38">
      <c r="A296" s="3520"/>
      <c r="B296" s="3518"/>
      <c r="C296" s="3514"/>
      <c r="D296" s="3532"/>
      <c r="E296" s="3515"/>
      <c r="F296" s="3518"/>
      <c r="G296" s="3514"/>
      <c r="H296" s="3532"/>
      <c r="I296" s="3515"/>
      <c r="J296" s="3518"/>
      <c r="K296" s="3514"/>
      <c r="L296" s="3532"/>
      <c r="M296" s="3515"/>
      <c r="N296" s="3518"/>
      <c r="O296" s="3514"/>
      <c r="P296" s="3532"/>
      <c r="Q296" s="3515"/>
      <c r="R296" s="3518"/>
      <c r="S296" s="3514"/>
      <c r="T296" s="3532"/>
      <c r="U296" s="3515"/>
      <c r="V296" s="3518"/>
      <c r="W296" s="3514"/>
      <c r="X296" s="3532"/>
      <c r="Y296" s="3515"/>
      <c r="Z296" s="3518"/>
      <c r="AA296" s="3514"/>
      <c r="AB296" s="3532"/>
      <c r="AC296" s="3515"/>
      <c r="AD296" s="3518"/>
      <c r="AE296" s="3514"/>
      <c r="AF296" s="3532"/>
      <c r="AG296" s="3515"/>
    </row>
    <row r="297" spans="1:38" ht="16.5">
      <c r="A297" s="3166" t="s">
        <v>3756</v>
      </c>
      <c r="B297" s="3159" t="s">
        <v>3757</v>
      </c>
      <c r="C297" s="3160">
        <v>53.61</v>
      </c>
      <c r="D297" s="3160" t="s">
        <v>3614</v>
      </c>
      <c r="E297" s="3156" t="s">
        <v>3779</v>
      </c>
      <c r="F297" s="3159" t="s">
        <v>3759</v>
      </c>
      <c r="G297" s="3160">
        <v>50.48</v>
      </c>
      <c r="H297" s="3160" t="s">
        <v>3516</v>
      </c>
      <c r="I297" s="3161" t="s">
        <v>3517</v>
      </c>
      <c r="J297" s="3159" t="s">
        <v>3693</v>
      </c>
      <c r="K297" s="3160">
        <v>50.48</v>
      </c>
      <c r="L297" s="3160" t="s">
        <v>3516</v>
      </c>
      <c r="M297" s="3161" t="s">
        <v>3517</v>
      </c>
      <c r="N297" s="3159" t="s">
        <v>3617</v>
      </c>
      <c r="O297" s="3160">
        <v>53.61</v>
      </c>
      <c r="P297" s="3160" t="s">
        <v>3618</v>
      </c>
      <c r="Q297" s="3156" t="s">
        <v>3779</v>
      </c>
      <c r="R297" s="3159" t="s">
        <v>3619</v>
      </c>
      <c r="S297" s="3160">
        <v>53.61</v>
      </c>
      <c r="T297" s="3160" t="s">
        <v>3618</v>
      </c>
      <c r="U297" s="3156" t="s">
        <v>3779</v>
      </c>
      <c r="V297" s="3159" t="s">
        <v>3620</v>
      </c>
      <c r="W297" s="3160">
        <v>50.48</v>
      </c>
      <c r="X297" s="3160" t="s">
        <v>3516</v>
      </c>
      <c r="Y297" s="3161" t="s">
        <v>3517</v>
      </c>
      <c r="Z297" s="3159" t="s">
        <v>3621</v>
      </c>
      <c r="AA297" s="3160">
        <v>50.48</v>
      </c>
      <c r="AB297" s="3160" t="s">
        <v>3516</v>
      </c>
      <c r="AC297" s="3161" t="s">
        <v>3517</v>
      </c>
      <c r="AD297" s="3159" t="s">
        <v>3622</v>
      </c>
      <c r="AE297" s="3160">
        <v>54.83</v>
      </c>
      <c r="AF297" s="3160" t="s">
        <v>3780</v>
      </c>
      <c r="AG297" s="3156" t="s">
        <v>3779</v>
      </c>
    </row>
    <row r="298" spans="1:38" ht="16.5">
      <c r="A298" s="3166" t="s">
        <v>3600</v>
      </c>
      <c r="B298" s="3159" t="s">
        <v>3601</v>
      </c>
      <c r="C298" s="3160">
        <v>53.61</v>
      </c>
      <c r="D298" s="3160" t="s">
        <v>3614</v>
      </c>
      <c r="E298" s="3156" t="s">
        <v>3779</v>
      </c>
      <c r="F298" s="3159" t="s">
        <v>3761</v>
      </c>
      <c r="G298" s="3160">
        <v>50.48</v>
      </c>
      <c r="H298" s="3160" t="s">
        <v>3516</v>
      </c>
      <c r="I298" s="3161" t="s">
        <v>3517</v>
      </c>
      <c r="J298" s="3159" t="s">
        <v>3701</v>
      </c>
      <c r="K298" s="3160">
        <v>50.48</v>
      </c>
      <c r="L298" s="3160" t="s">
        <v>3516</v>
      </c>
      <c r="M298" s="3161" t="s">
        <v>3517</v>
      </c>
      <c r="N298" s="3159" t="s">
        <v>3627</v>
      </c>
      <c r="O298" s="3160">
        <v>53.61</v>
      </c>
      <c r="P298" s="3160" t="s">
        <v>3618</v>
      </c>
      <c r="Q298" s="3156" t="s">
        <v>3779</v>
      </c>
      <c r="R298" s="3159" t="s">
        <v>3628</v>
      </c>
      <c r="S298" s="3160">
        <v>53.61</v>
      </c>
      <c r="T298" s="3160" t="s">
        <v>3618</v>
      </c>
      <c r="U298" s="3156" t="s">
        <v>3779</v>
      </c>
      <c r="V298" s="3159" t="s">
        <v>3629</v>
      </c>
      <c r="W298" s="3160">
        <v>50.48</v>
      </c>
      <c r="X298" s="3160" t="s">
        <v>3516</v>
      </c>
      <c r="Y298" s="3161" t="s">
        <v>3517</v>
      </c>
      <c r="Z298" s="3159" t="s">
        <v>3630</v>
      </c>
      <c r="AA298" s="3160">
        <v>50.48</v>
      </c>
      <c r="AB298" s="3160" t="s">
        <v>3516</v>
      </c>
      <c r="AC298" s="3161" t="s">
        <v>3517</v>
      </c>
      <c r="AD298" s="3159" t="s">
        <v>3631</v>
      </c>
      <c r="AE298" s="3160">
        <v>54.83</v>
      </c>
      <c r="AF298" s="3160" t="s">
        <v>3780</v>
      </c>
      <c r="AG298" s="3156" t="s">
        <v>3779</v>
      </c>
    </row>
    <row r="299" spans="1:38" ht="16.5">
      <c r="A299" s="3166" t="s">
        <v>3604</v>
      </c>
      <c r="B299" s="3159" t="s">
        <v>3605</v>
      </c>
      <c r="C299" s="3160">
        <v>53.61</v>
      </c>
      <c r="D299" s="3160" t="s">
        <v>3614</v>
      </c>
      <c r="E299" s="3156" t="s">
        <v>3779</v>
      </c>
      <c r="F299" s="3159" t="s">
        <v>3762</v>
      </c>
      <c r="G299" s="3160">
        <v>50.48</v>
      </c>
      <c r="H299" s="3160" t="s">
        <v>3516</v>
      </c>
      <c r="I299" s="3161" t="s">
        <v>3517</v>
      </c>
      <c r="J299" s="3159" t="s">
        <v>3518</v>
      </c>
      <c r="K299" s="3160">
        <v>50.48</v>
      </c>
      <c r="L299" s="3160" t="s">
        <v>3516</v>
      </c>
      <c r="M299" s="3161" t="s">
        <v>3517</v>
      </c>
      <c r="N299" s="3159" t="s">
        <v>3633</v>
      </c>
      <c r="O299" s="3160">
        <v>53.61</v>
      </c>
      <c r="P299" s="3160" t="s">
        <v>3618</v>
      </c>
      <c r="Q299" s="3156" t="s">
        <v>3779</v>
      </c>
      <c r="R299" s="3159" t="s">
        <v>3634</v>
      </c>
      <c r="S299" s="3160">
        <v>53.61</v>
      </c>
      <c r="T299" s="3160" t="s">
        <v>3618</v>
      </c>
      <c r="U299" s="3156" t="s">
        <v>3779</v>
      </c>
      <c r="V299" s="3159" t="s">
        <v>3635</v>
      </c>
      <c r="W299" s="3160">
        <v>50.48</v>
      </c>
      <c r="X299" s="3160" t="s">
        <v>3516</v>
      </c>
      <c r="Y299" s="3161" t="s">
        <v>3517</v>
      </c>
      <c r="Z299" s="3159" t="s">
        <v>3636</v>
      </c>
      <c r="AA299" s="3160">
        <v>50.48</v>
      </c>
      <c r="AB299" s="3160" t="s">
        <v>3516</v>
      </c>
      <c r="AC299" s="3161" t="s">
        <v>3517</v>
      </c>
      <c r="AD299" s="3159" t="s">
        <v>3637</v>
      </c>
      <c r="AE299" s="3160">
        <v>54.83</v>
      </c>
      <c r="AF299" s="3160" t="s">
        <v>3780</v>
      </c>
      <c r="AG299" s="3156" t="s">
        <v>3779</v>
      </c>
    </row>
    <row r="300" spans="1:38" ht="16.5">
      <c r="A300" s="3166" t="s">
        <v>3606</v>
      </c>
      <c r="B300" s="3159" t="s">
        <v>3526</v>
      </c>
      <c r="C300" s="3160">
        <v>53.61</v>
      </c>
      <c r="D300" s="3160" t="s">
        <v>3614</v>
      </c>
      <c r="E300" s="3156" t="s">
        <v>3779</v>
      </c>
      <c r="F300" s="3159" t="s">
        <v>3527</v>
      </c>
      <c r="G300" s="3160">
        <v>50.48</v>
      </c>
      <c r="H300" s="3160" t="s">
        <v>3516</v>
      </c>
      <c r="I300" s="3161" t="s">
        <v>3517</v>
      </c>
      <c r="J300" s="3159" t="s">
        <v>3528</v>
      </c>
      <c r="K300" s="3160">
        <v>50.48</v>
      </c>
      <c r="L300" s="3160" t="s">
        <v>3516</v>
      </c>
      <c r="M300" s="3161" t="s">
        <v>3517</v>
      </c>
      <c r="N300" s="3159" t="s">
        <v>3529</v>
      </c>
      <c r="O300" s="3160">
        <v>53.61</v>
      </c>
      <c r="P300" s="3160" t="s">
        <v>3618</v>
      </c>
      <c r="Q300" s="3156" t="s">
        <v>3779</v>
      </c>
      <c r="R300" s="3159" t="s">
        <v>3530</v>
      </c>
      <c r="S300" s="3160">
        <v>53.61</v>
      </c>
      <c r="T300" s="3160" t="s">
        <v>3618</v>
      </c>
      <c r="U300" s="3156" t="s">
        <v>3779</v>
      </c>
      <c r="V300" s="3159" t="s">
        <v>3531</v>
      </c>
      <c r="W300" s="3160">
        <v>50.48</v>
      </c>
      <c r="X300" s="3160" t="s">
        <v>3516</v>
      </c>
      <c r="Y300" s="3161" t="s">
        <v>3517</v>
      </c>
      <c r="Z300" s="3159" t="s">
        <v>3639</v>
      </c>
      <c r="AA300" s="3160">
        <v>50.48</v>
      </c>
      <c r="AB300" s="3160" t="s">
        <v>3516</v>
      </c>
      <c r="AC300" s="3161" t="s">
        <v>3517</v>
      </c>
      <c r="AD300" s="3159" t="s">
        <v>3533</v>
      </c>
      <c r="AE300" s="3160">
        <v>54.83</v>
      </c>
      <c r="AF300" s="3160" t="s">
        <v>3780</v>
      </c>
      <c r="AG300" s="3156" t="s">
        <v>3779</v>
      </c>
    </row>
    <row r="301" spans="1:38" ht="16.5">
      <c r="A301" s="3166" t="s">
        <v>3607</v>
      </c>
      <c r="B301" s="3159" t="s">
        <v>3534</v>
      </c>
      <c r="C301" s="3160">
        <v>53.61</v>
      </c>
      <c r="D301" s="3160" t="s">
        <v>3614</v>
      </c>
      <c r="E301" s="3156" t="s">
        <v>3779</v>
      </c>
      <c r="F301" s="3159" t="s">
        <v>3535</v>
      </c>
      <c r="G301" s="3160">
        <v>50.48</v>
      </c>
      <c r="H301" s="3160" t="s">
        <v>3516</v>
      </c>
      <c r="I301" s="3161" t="s">
        <v>3517</v>
      </c>
      <c r="J301" s="3159" t="s">
        <v>3536</v>
      </c>
      <c r="K301" s="3160">
        <v>50.48</v>
      </c>
      <c r="L301" s="3160" t="s">
        <v>3516</v>
      </c>
      <c r="M301" s="3161" t="s">
        <v>3517</v>
      </c>
      <c r="N301" s="3159" t="s">
        <v>3537</v>
      </c>
      <c r="O301" s="3160">
        <v>53.61</v>
      </c>
      <c r="P301" s="3160" t="s">
        <v>3618</v>
      </c>
      <c r="Q301" s="3156" t="s">
        <v>3779</v>
      </c>
      <c r="R301" s="3159" t="s">
        <v>3538</v>
      </c>
      <c r="S301" s="3160">
        <v>53.61</v>
      </c>
      <c r="T301" s="3160" t="s">
        <v>3618</v>
      </c>
      <c r="U301" s="3156" t="s">
        <v>3779</v>
      </c>
      <c r="V301" s="3159" t="s">
        <v>3539</v>
      </c>
      <c r="W301" s="3160">
        <v>50.48</v>
      </c>
      <c r="X301" s="3160" t="s">
        <v>3516</v>
      </c>
      <c r="Y301" s="3161" t="s">
        <v>3517</v>
      </c>
      <c r="Z301" s="3159" t="s">
        <v>3540</v>
      </c>
      <c r="AA301" s="3160">
        <v>50.48</v>
      </c>
      <c r="AB301" s="3160" t="s">
        <v>3516</v>
      </c>
      <c r="AC301" s="3161" t="s">
        <v>3517</v>
      </c>
      <c r="AD301" s="3159" t="s">
        <v>3541</v>
      </c>
      <c r="AE301" s="3160">
        <v>54.83</v>
      </c>
      <c r="AF301" s="3160" t="s">
        <v>3780</v>
      </c>
      <c r="AG301" s="3156" t="s">
        <v>3779</v>
      </c>
    </row>
    <row r="302" spans="1:38" ht="16.5">
      <c r="A302" s="3166" t="s">
        <v>3608</v>
      </c>
      <c r="B302" s="3159" t="s">
        <v>3542</v>
      </c>
      <c r="C302" s="3160">
        <v>53.61</v>
      </c>
      <c r="D302" s="3160" t="s">
        <v>3614</v>
      </c>
      <c r="E302" s="3156" t="s">
        <v>3779</v>
      </c>
      <c r="F302" s="3159" t="s">
        <v>3543</v>
      </c>
      <c r="G302" s="3160">
        <v>50.48</v>
      </c>
      <c r="H302" s="3160" t="s">
        <v>3516</v>
      </c>
      <c r="I302" s="3161" t="s">
        <v>3517</v>
      </c>
      <c r="J302" s="3159" t="s">
        <v>3544</v>
      </c>
      <c r="K302" s="3160">
        <v>50.48</v>
      </c>
      <c r="L302" s="3160" t="s">
        <v>3516</v>
      </c>
      <c r="M302" s="3161" t="s">
        <v>3517</v>
      </c>
      <c r="N302" s="3159" t="s">
        <v>3545</v>
      </c>
      <c r="O302" s="3160">
        <v>53.61</v>
      </c>
      <c r="P302" s="3160" t="s">
        <v>3618</v>
      </c>
      <c r="Q302" s="3156" t="s">
        <v>3779</v>
      </c>
      <c r="R302" s="3159" t="s">
        <v>3546</v>
      </c>
      <c r="S302" s="3160">
        <v>53.61</v>
      </c>
      <c r="T302" s="3160" t="s">
        <v>3618</v>
      </c>
      <c r="U302" s="3156" t="s">
        <v>3779</v>
      </c>
      <c r="V302" s="3159" t="s">
        <v>3547</v>
      </c>
      <c r="W302" s="3160">
        <v>50.48</v>
      </c>
      <c r="X302" s="3160" t="s">
        <v>3516</v>
      </c>
      <c r="Y302" s="3161" t="s">
        <v>3517</v>
      </c>
      <c r="Z302" s="3159" t="s">
        <v>3548</v>
      </c>
      <c r="AA302" s="3160">
        <v>50.48</v>
      </c>
      <c r="AB302" s="3160" t="s">
        <v>3516</v>
      </c>
      <c r="AC302" s="3161" t="s">
        <v>3517</v>
      </c>
      <c r="AD302" s="3159" t="s">
        <v>3549</v>
      </c>
      <c r="AE302" s="3160">
        <v>54.83</v>
      </c>
      <c r="AF302" s="3160" t="s">
        <v>3780</v>
      </c>
      <c r="AG302" s="3156" t="s">
        <v>3779</v>
      </c>
    </row>
    <row r="303" spans="1:38" ht="16.5">
      <c r="A303" s="3166" t="s">
        <v>3609</v>
      </c>
      <c r="B303" s="3159" t="s">
        <v>3550</v>
      </c>
      <c r="C303" s="3160">
        <v>53.61</v>
      </c>
      <c r="D303" s="3160" t="s">
        <v>3614</v>
      </c>
      <c r="E303" s="3156" t="s">
        <v>3779</v>
      </c>
      <c r="F303" s="3159" t="s">
        <v>3551</v>
      </c>
      <c r="G303" s="3160">
        <v>50.48</v>
      </c>
      <c r="H303" s="3160" t="s">
        <v>3516</v>
      </c>
      <c r="I303" s="3161" t="s">
        <v>3517</v>
      </c>
      <c r="J303" s="3159" t="s">
        <v>3552</v>
      </c>
      <c r="K303" s="3160">
        <v>50.48</v>
      </c>
      <c r="L303" s="3160" t="s">
        <v>3516</v>
      </c>
      <c r="M303" s="3161" t="s">
        <v>3517</v>
      </c>
      <c r="N303" s="3159" t="s">
        <v>3553</v>
      </c>
      <c r="O303" s="3160">
        <v>53.61</v>
      </c>
      <c r="P303" s="3160" t="s">
        <v>3618</v>
      </c>
      <c r="Q303" s="3156" t="s">
        <v>3779</v>
      </c>
      <c r="R303" s="3159" t="s">
        <v>3554</v>
      </c>
      <c r="S303" s="3160">
        <v>53.61</v>
      </c>
      <c r="T303" s="3160" t="s">
        <v>3618</v>
      </c>
      <c r="U303" s="3156" t="s">
        <v>3779</v>
      </c>
      <c r="V303" s="3159" t="s">
        <v>3555</v>
      </c>
      <c r="W303" s="3160">
        <v>50.48</v>
      </c>
      <c r="X303" s="3160" t="s">
        <v>3516</v>
      </c>
      <c r="Y303" s="3161" t="s">
        <v>3517</v>
      </c>
      <c r="Z303" s="3159" t="s">
        <v>3556</v>
      </c>
      <c r="AA303" s="3160">
        <v>50.48</v>
      </c>
      <c r="AB303" s="3160" t="s">
        <v>3516</v>
      </c>
      <c r="AC303" s="3161" t="s">
        <v>3517</v>
      </c>
      <c r="AD303" s="3159" t="s">
        <v>3557</v>
      </c>
      <c r="AE303" s="3160">
        <v>54.83</v>
      </c>
      <c r="AF303" s="3160" t="s">
        <v>3780</v>
      </c>
      <c r="AG303" s="3156" t="s">
        <v>3779</v>
      </c>
    </row>
    <row r="304" spans="1:38" ht="16.5">
      <c r="A304" s="3166" t="s">
        <v>3610</v>
      </c>
      <c r="B304" s="3159" t="s">
        <v>3558</v>
      </c>
      <c r="C304" s="3160">
        <v>53.61</v>
      </c>
      <c r="D304" s="3160" t="s">
        <v>3614</v>
      </c>
      <c r="E304" s="3156" t="s">
        <v>3779</v>
      </c>
      <c r="F304" s="3159" t="s">
        <v>3559</v>
      </c>
      <c r="G304" s="3160">
        <v>50.48</v>
      </c>
      <c r="H304" s="3160" t="s">
        <v>3516</v>
      </c>
      <c r="I304" s="3161" t="s">
        <v>3517</v>
      </c>
      <c r="J304" s="3159" t="s">
        <v>3560</v>
      </c>
      <c r="K304" s="3160">
        <v>50.48</v>
      </c>
      <c r="L304" s="3160" t="s">
        <v>3516</v>
      </c>
      <c r="M304" s="3161" t="s">
        <v>3517</v>
      </c>
      <c r="N304" s="3159" t="s">
        <v>3562</v>
      </c>
      <c r="O304" s="3160">
        <v>53.61</v>
      </c>
      <c r="P304" s="3160" t="s">
        <v>3618</v>
      </c>
      <c r="Q304" s="3156" t="s">
        <v>3779</v>
      </c>
      <c r="R304" s="3159" t="s">
        <v>3563</v>
      </c>
      <c r="S304" s="3160">
        <v>53.61</v>
      </c>
      <c r="T304" s="3160" t="s">
        <v>3618</v>
      </c>
      <c r="U304" s="3156" t="s">
        <v>3779</v>
      </c>
      <c r="V304" s="3159" t="s">
        <v>3564</v>
      </c>
      <c r="W304" s="3160">
        <v>50.48</v>
      </c>
      <c r="X304" s="3160" t="s">
        <v>3516</v>
      </c>
      <c r="Y304" s="3161" t="s">
        <v>3517</v>
      </c>
      <c r="Z304" s="3159" t="s">
        <v>3566</v>
      </c>
      <c r="AA304" s="3160">
        <v>50.48</v>
      </c>
      <c r="AB304" s="3160" t="s">
        <v>3516</v>
      </c>
      <c r="AC304" s="3161" t="s">
        <v>3517</v>
      </c>
      <c r="AD304" s="3159" t="s">
        <v>3567</v>
      </c>
      <c r="AE304" s="3160">
        <v>54.83</v>
      </c>
      <c r="AF304" s="3160" t="s">
        <v>3780</v>
      </c>
      <c r="AG304" s="3156" t="s">
        <v>3779</v>
      </c>
    </row>
    <row r="305" spans="1:49" ht="16.5">
      <c r="A305" s="3163" t="s">
        <v>3611</v>
      </c>
      <c r="B305" s="3163"/>
      <c r="C305" s="3164">
        <f>SUM(C297:C304)</f>
        <v>428.88000000000005</v>
      </c>
      <c r="D305" s="3164"/>
      <c r="E305" s="3165"/>
      <c r="F305" s="3163"/>
      <c r="G305" s="3164">
        <f>SUM(G297:G304)</f>
        <v>403.84000000000003</v>
      </c>
      <c r="H305" s="3164"/>
      <c r="I305" s="3164"/>
      <c r="J305" s="3163"/>
      <c r="K305" s="3164">
        <f>SUM(K297:K304)</f>
        <v>403.84000000000003</v>
      </c>
      <c r="L305" s="3164"/>
      <c r="M305" s="3165"/>
      <c r="N305" s="3163"/>
      <c r="O305" s="3164">
        <f>SUM(O297:O304)</f>
        <v>428.88000000000005</v>
      </c>
      <c r="P305" s="3164"/>
      <c r="Q305" s="3164"/>
      <c r="R305" s="3163"/>
      <c r="S305" s="3164">
        <f>SUM(S297:S304)</f>
        <v>428.88000000000005</v>
      </c>
      <c r="T305" s="3164"/>
      <c r="U305" s="3165"/>
      <c r="V305" s="3163"/>
      <c r="W305" s="3164">
        <f>SUM(W297:W304)</f>
        <v>403.84000000000003</v>
      </c>
      <c r="X305" s="3164"/>
      <c r="Y305" s="3164"/>
      <c r="Z305" s="3163"/>
      <c r="AA305" s="3164">
        <f>SUM(AA297:AA304)</f>
        <v>403.84000000000003</v>
      </c>
      <c r="AB305" s="3164"/>
      <c r="AC305" s="3165"/>
      <c r="AD305" s="3163"/>
      <c r="AE305" s="3164">
        <f>SUM(AE297:AE304)</f>
        <v>438.63999999999993</v>
      </c>
      <c r="AF305" s="3164"/>
      <c r="AG305" s="3164"/>
      <c r="AH305" s="3167">
        <f>AE305+AA305+W305+S305+O305+K305+G305+C305</f>
        <v>3340.6400000000008</v>
      </c>
    </row>
    <row r="306" spans="1:49" ht="31.5">
      <c r="A306" s="3525" t="s">
        <v>3781</v>
      </c>
      <c r="B306" s="3526"/>
      <c r="C306" s="3526"/>
      <c r="D306" s="3526"/>
      <c r="E306" s="3526"/>
      <c r="F306" s="3526"/>
      <c r="G306" s="3526"/>
      <c r="H306" s="3526"/>
      <c r="I306" s="3526"/>
      <c r="J306" s="3526"/>
      <c r="K306" s="3526"/>
      <c r="L306" s="3526"/>
      <c r="M306" s="3526"/>
      <c r="N306" s="3526"/>
      <c r="O306" s="3526"/>
      <c r="P306" s="3526"/>
      <c r="Q306" s="3526"/>
      <c r="R306" s="3526"/>
      <c r="S306" s="3526"/>
      <c r="T306" s="3526"/>
      <c r="U306" s="3526"/>
      <c r="V306" s="3526"/>
      <c r="W306" s="3526"/>
      <c r="X306" s="3526"/>
      <c r="Y306" s="3526"/>
      <c r="Z306" s="3526"/>
      <c r="AA306" s="3526"/>
      <c r="AB306" s="3526"/>
      <c r="AC306" s="3526"/>
      <c r="AD306" s="3526"/>
      <c r="AE306" s="3526"/>
      <c r="AF306" s="3526"/>
      <c r="AG306" s="3526"/>
    </row>
    <row r="307" spans="1:49" ht="17.25">
      <c r="A307" s="3153" t="s">
        <v>3500</v>
      </c>
      <c r="B307" s="3522" t="s">
        <v>3501</v>
      </c>
      <c r="C307" s="3523"/>
      <c r="D307" s="3523"/>
      <c r="E307" s="3523"/>
      <c r="F307" s="3523"/>
      <c r="G307" s="3523"/>
      <c r="H307" s="3523"/>
      <c r="I307" s="3523"/>
      <c r="J307" s="3523"/>
      <c r="K307" s="3523"/>
      <c r="L307" s="3523"/>
      <c r="M307" s="3523"/>
      <c r="N307" s="3523"/>
      <c r="O307" s="3523"/>
      <c r="P307" s="3523"/>
      <c r="Q307" s="3527"/>
      <c r="R307" s="3522" t="s">
        <v>3502</v>
      </c>
      <c r="S307" s="3523"/>
      <c r="T307" s="3523"/>
      <c r="U307" s="3523"/>
      <c r="V307" s="3523"/>
      <c r="W307" s="3523"/>
      <c r="X307" s="3523"/>
      <c r="Y307" s="3523"/>
      <c r="Z307" s="3523"/>
      <c r="AA307" s="3523"/>
      <c r="AB307" s="3523"/>
      <c r="AC307" s="3523"/>
      <c r="AD307" s="3523"/>
      <c r="AE307" s="3523"/>
      <c r="AF307" s="3523"/>
      <c r="AG307" s="3527"/>
    </row>
    <row r="308" spans="1:49" ht="16.5">
      <c r="A308" s="3154" t="s">
        <v>3503</v>
      </c>
      <c r="B308" s="3539" t="s">
        <v>3504</v>
      </c>
      <c r="C308" s="3540"/>
      <c r="D308" s="3540"/>
      <c r="E308" s="3541"/>
      <c r="F308" s="3542" t="s">
        <v>3505</v>
      </c>
      <c r="G308" s="3542"/>
      <c r="H308" s="3542"/>
      <c r="I308" s="3542"/>
      <c r="J308" s="3542" t="s">
        <v>3506</v>
      </c>
      <c r="K308" s="3542"/>
      <c r="L308" s="3542"/>
      <c r="M308" s="3542"/>
      <c r="N308" s="3542" t="s">
        <v>3507</v>
      </c>
      <c r="O308" s="3542"/>
      <c r="P308" s="3542"/>
      <c r="Q308" s="3542"/>
      <c r="R308" s="3542" t="s">
        <v>3504</v>
      </c>
      <c r="S308" s="3542"/>
      <c r="T308" s="3542"/>
      <c r="U308" s="3542"/>
      <c r="V308" s="3542" t="s">
        <v>3505</v>
      </c>
      <c r="W308" s="3542"/>
      <c r="X308" s="3542"/>
      <c r="Y308" s="3542"/>
      <c r="Z308" s="3542" t="s">
        <v>3506</v>
      </c>
      <c r="AA308" s="3542"/>
      <c r="AB308" s="3542"/>
      <c r="AC308" s="3542"/>
      <c r="AD308" s="3542" t="s">
        <v>3507</v>
      </c>
      <c r="AE308" s="3542"/>
      <c r="AF308" s="3542"/>
      <c r="AG308" s="3542"/>
    </row>
    <row r="309" spans="1:49">
      <c r="A309" s="3520" t="s">
        <v>3508</v>
      </c>
      <c r="B309" s="3518" t="s">
        <v>3503</v>
      </c>
      <c r="C309" s="3514" t="s">
        <v>3598</v>
      </c>
      <c r="D309" s="3531" t="s">
        <v>3509</v>
      </c>
      <c r="E309" s="3515" t="s">
        <v>3510</v>
      </c>
      <c r="F309" s="3518" t="s">
        <v>3503</v>
      </c>
      <c r="G309" s="3514" t="s">
        <v>3451</v>
      </c>
      <c r="H309" s="3531" t="s">
        <v>3509</v>
      </c>
      <c r="I309" s="3515" t="s">
        <v>3510</v>
      </c>
      <c r="J309" s="3518" t="s">
        <v>3503</v>
      </c>
      <c r="K309" s="3514" t="s">
        <v>3451</v>
      </c>
      <c r="L309" s="3531" t="s">
        <v>3509</v>
      </c>
      <c r="M309" s="3515" t="s">
        <v>3510</v>
      </c>
      <c r="N309" s="3518" t="s">
        <v>3503</v>
      </c>
      <c r="O309" s="3514" t="s">
        <v>3451</v>
      </c>
      <c r="P309" s="3531" t="s">
        <v>3509</v>
      </c>
      <c r="Q309" s="3515" t="s">
        <v>3510</v>
      </c>
      <c r="R309" s="3518" t="s">
        <v>3503</v>
      </c>
      <c r="S309" s="3514" t="s">
        <v>3451</v>
      </c>
      <c r="T309" s="3531" t="s">
        <v>3509</v>
      </c>
      <c r="U309" s="3515" t="s">
        <v>3510</v>
      </c>
      <c r="V309" s="3518" t="s">
        <v>3503</v>
      </c>
      <c r="W309" s="3514" t="s">
        <v>3451</v>
      </c>
      <c r="X309" s="3531" t="s">
        <v>3509</v>
      </c>
      <c r="Y309" s="3515" t="s">
        <v>3510</v>
      </c>
      <c r="Z309" s="3518" t="s">
        <v>3503</v>
      </c>
      <c r="AA309" s="3514" t="s">
        <v>3451</v>
      </c>
      <c r="AB309" s="3531" t="s">
        <v>3509</v>
      </c>
      <c r="AC309" s="3515" t="s">
        <v>3510</v>
      </c>
      <c r="AD309" s="3518" t="s">
        <v>3503</v>
      </c>
      <c r="AE309" s="3514" t="s">
        <v>3451</v>
      </c>
      <c r="AF309" s="3531" t="s">
        <v>3509</v>
      </c>
      <c r="AG309" s="3515" t="s">
        <v>3510</v>
      </c>
    </row>
    <row r="310" spans="1:49">
      <c r="A310" s="3520"/>
      <c r="B310" s="3518"/>
      <c r="C310" s="3514"/>
      <c r="D310" s="3532"/>
      <c r="E310" s="3515"/>
      <c r="F310" s="3518"/>
      <c r="G310" s="3514"/>
      <c r="H310" s="3532"/>
      <c r="I310" s="3515"/>
      <c r="J310" s="3518"/>
      <c r="K310" s="3514"/>
      <c r="L310" s="3532"/>
      <c r="M310" s="3515"/>
      <c r="N310" s="3518"/>
      <c r="O310" s="3514"/>
      <c r="P310" s="3532"/>
      <c r="Q310" s="3515"/>
      <c r="R310" s="3518"/>
      <c r="S310" s="3514"/>
      <c r="T310" s="3532"/>
      <c r="U310" s="3515"/>
      <c r="V310" s="3518"/>
      <c r="W310" s="3514"/>
      <c r="X310" s="3532"/>
      <c r="Y310" s="3515"/>
      <c r="Z310" s="3518"/>
      <c r="AA310" s="3514"/>
      <c r="AB310" s="3532"/>
      <c r="AC310" s="3515"/>
      <c r="AD310" s="3518"/>
      <c r="AE310" s="3514"/>
      <c r="AF310" s="3532"/>
      <c r="AG310" s="3515"/>
    </row>
    <row r="311" spans="1:49" ht="16.5">
      <c r="A311" s="3166" t="s">
        <v>3600</v>
      </c>
      <c r="B311" s="3159" t="s">
        <v>3601</v>
      </c>
      <c r="C311" s="3160">
        <v>62.73</v>
      </c>
      <c r="D311" s="3160" t="s">
        <v>3513</v>
      </c>
      <c r="E311" s="3156" t="s">
        <v>3514</v>
      </c>
      <c r="F311" s="3159" t="s">
        <v>3761</v>
      </c>
      <c r="G311" s="3160">
        <v>60.16</v>
      </c>
      <c r="H311" s="3160" t="s">
        <v>3660</v>
      </c>
      <c r="I311" s="3156" t="s">
        <v>3514</v>
      </c>
      <c r="J311" s="3159" t="s">
        <v>3701</v>
      </c>
      <c r="K311" s="3160">
        <v>60.16</v>
      </c>
      <c r="L311" s="3160" t="s">
        <v>3660</v>
      </c>
      <c r="M311" s="3156" t="s">
        <v>3514</v>
      </c>
      <c r="N311" s="3159" t="s">
        <v>3627</v>
      </c>
      <c r="O311" s="3160">
        <v>62.45</v>
      </c>
      <c r="P311" s="3160" t="s">
        <v>3575</v>
      </c>
      <c r="Q311" s="3156" t="s">
        <v>3514</v>
      </c>
      <c r="R311" s="3159" t="s">
        <v>3628</v>
      </c>
      <c r="S311" s="3160">
        <v>62.45</v>
      </c>
      <c r="T311" s="3160" t="s">
        <v>3575</v>
      </c>
      <c r="U311" s="3156" t="s">
        <v>3514</v>
      </c>
      <c r="V311" s="3159" t="s">
        <v>3629</v>
      </c>
      <c r="W311" s="3160">
        <v>60.16</v>
      </c>
      <c r="X311" s="3160" t="s">
        <v>3660</v>
      </c>
      <c r="Y311" s="3161" t="s">
        <v>3517</v>
      </c>
      <c r="Z311" s="3159" t="s">
        <v>3630</v>
      </c>
      <c r="AA311" s="3160">
        <v>60.16</v>
      </c>
      <c r="AB311" s="3160" t="s">
        <v>3660</v>
      </c>
      <c r="AC311" s="3161" t="s">
        <v>3517</v>
      </c>
      <c r="AD311" s="3159" t="s">
        <v>3631</v>
      </c>
      <c r="AE311" s="3160">
        <v>62.73</v>
      </c>
      <c r="AF311" s="3160" t="s">
        <v>3513</v>
      </c>
      <c r="AG311" s="3156" t="s">
        <v>3514</v>
      </c>
    </row>
    <row r="312" spans="1:49" ht="16.5">
      <c r="A312" s="3166" t="s">
        <v>3604</v>
      </c>
      <c r="B312" s="3159" t="s">
        <v>3605</v>
      </c>
      <c r="C312" s="3160">
        <v>62.73</v>
      </c>
      <c r="D312" s="3160" t="s">
        <v>3513</v>
      </c>
      <c r="E312" s="3156" t="s">
        <v>3514</v>
      </c>
      <c r="F312" s="3159" t="s">
        <v>3762</v>
      </c>
      <c r="G312" s="3160">
        <v>60.16</v>
      </c>
      <c r="H312" s="3160" t="s">
        <v>3660</v>
      </c>
      <c r="I312" s="3156" t="s">
        <v>3514</v>
      </c>
      <c r="J312" s="3159" t="s">
        <v>3518</v>
      </c>
      <c r="K312" s="3160">
        <v>60.16</v>
      </c>
      <c r="L312" s="3160" t="s">
        <v>3660</v>
      </c>
      <c r="M312" s="3156" t="s">
        <v>3514</v>
      </c>
      <c r="N312" s="3159" t="s">
        <v>3633</v>
      </c>
      <c r="O312" s="3160">
        <v>62.45</v>
      </c>
      <c r="P312" s="3160" t="s">
        <v>3575</v>
      </c>
      <c r="Q312" s="3156" t="s">
        <v>3514</v>
      </c>
      <c r="R312" s="3159" t="s">
        <v>3634</v>
      </c>
      <c r="S312" s="3160">
        <v>62.45</v>
      </c>
      <c r="T312" s="3160" t="s">
        <v>3575</v>
      </c>
      <c r="U312" s="3156" t="s">
        <v>3514</v>
      </c>
      <c r="V312" s="3159" t="s">
        <v>3635</v>
      </c>
      <c r="W312" s="3160">
        <v>60.16</v>
      </c>
      <c r="X312" s="3160" t="s">
        <v>3660</v>
      </c>
      <c r="Y312" s="3161" t="s">
        <v>3517</v>
      </c>
      <c r="Z312" s="3159" t="s">
        <v>3636</v>
      </c>
      <c r="AA312" s="3160">
        <v>60.16</v>
      </c>
      <c r="AB312" s="3160" t="s">
        <v>3660</v>
      </c>
      <c r="AC312" s="3161" t="s">
        <v>3517</v>
      </c>
      <c r="AD312" s="3159" t="s">
        <v>3637</v>
      </c>
      <c r="AE312" s="3160">
        <v>62.73</v>
      </c>
      <c r="AF312" s="3160" t="s">
        <v>3513</v>
      </c>
      <c r="AG312" s="3156" t="s">
        <v>3514</v>
      </c>
    </row>
    <row r="313" spans="1:49" ht="16.5">
      <c r="A313" s="3166" t="s">
        <v>3606</v>
      </c>
      <c r="B313" s="3159" t="s">
        <v>3526</v>
      </c>
      <c r="C313" s="3160">
        <v>62.73</v>
      </c>
      <c r="D313" s="3160" t="s">
        <v>3513</v>
      </c>
      <c r="E313" s="3156" t="s">
        <v>3514</v>
      </c>
      <c r="F313" s="3159" t="s">
        <v>3527</v>
      </c>
      <c r="G313" s="3160">
        <v>60.16</v>
      </c>
      <c r="H313" s="3160" t="s">
        <v>3660</v>
      </c>
      <c r="I313" s="3156" t="s">
        <v>3514</v>
      </c>
      <c r="J313" s="3159" t="s">
        <v>3528</v>
      </c>
      <c r="K313" s="3160">
        <v>60.16</v>
      </c>
      <c r="L313" s="3160" t="s">
        <v>3660</v>
      </c>
      <c r="M313" s="3156" t="s">
        <v>3514</v>
      </c>
      <c r="N313" s="3159" t="s">
        <v>3529</v>
      </c>
      <c r="O313" s="3160">
        <v>62.45</v>
      </c>
      <c r="P313" s="3160" t="s">
        <v>3575</v>
      </c>
      <c r="Q313" s="3156" t="s">
        <v>3514</v>
      </c>
      <c r="R313" s="3159" t="s">
        <v>3530</v>
      </c>
      <c r="S313" s="3160">
        <v>62.45</v>
      </c>
      <c r="T313" s="3160" t="s">
        <v>3575</v>
      </c>
      <c r="U313" s="3156" t="s">
        <v>3514</v>
      </c>
      <c r="V313" s="3159" t="s">
        <v>3531</v>
      </c>
      <c r="W313" s="3160">
        <v>60.16</v>
      </c>
      <c r="X313" s="3160" t="s">
        <v>3660</v>
      </c>
      <c r="Y313" s="3161" t="s">
        <v>3517</v>
      </c>
      <c r="Z313" s="3159" t="s">
        <v>3639</v>
      </c>
      <c r="AA313" s="3160">
        <v>60.16</v>
      </c>
      <c r="AB313" s="3160" t="s">
        <v>3660</v>
      </c>
      <c r="AC313" s="3161" t="s">
        <v>3517</v>
      </c>
      <c r="AD313" s="3159" t="s">
        <v>3533</v>
      </c>
      <c r="AE313" s="3160">
        <v>62.73</v>
      </c>
      <c r="AF313" s="3160" t="s">
        <v>3513</v>
      </c>
      <c r="AG313" s="3156" t="s">
        <v>3514</v>
      </c>
    </row>
    <row r="314" spans="1:49" ht="16.5">
      <c r="A314" s="3166" t="s">
        <v>3607</v>
      </c>
      <c r="B314" s="3159" t="s">
        <v>3534</v>
      </c>
      <c r="C314" s="3160">
        <v>62.73</v>
      </c>
      <c r="D314" s="3160" t="s">
        <v>3513</v>
      </c>
      <c r="E314" s="3156" t="s">
        <v>3514</v>
      </c>
      <c r="F314" s="3159" t="s">
        <v>3535</v>
      </c>
      <c r="G314" s="3160">
        <v>60.16</v>
      </c>
      <c r="H314" s="3160" t="s">
        <v>3660</v>
      </c>
      <c r="I314" s="3156" t="s">
        <v>3514</v>
      </c>
      <c r="J314" s="3159" t="s">
        <v>3536</v>
      </c>
      <c r="K314" s="3160">
        <v>60.16</v>
      </c>
      <c r="L314" s="3160" t="s">
        <v>3660</v>
      </c>
      <c r="M314" s="3156" t="s">
        <v>3514</v>
      </c>
      <c r="N314" s="3159" t="s">
        <v>3537</v>
      </c>
      <c r="O314" s="3160">
        <v>62.45</v>
      </c>
      <c r="P314" s="3160" t="s">
        <v>3575</v>
      </c>
      <c r="Q314" s="3156" t="s">
        <v>3514</v>
      </c>
      <c r="R314" s="3159" t="s">
        <v>3538</v>
      </c>
      <c r="S314" s="3160">
        <v>62.45</v>
      </c>
      <c r="T314" s="3160" t="s">
        <v>3575</v>
      </c>
      <c r="U314" s="3156" t="s">
        <v>3514</v>
      </c>
      <c r="V314" s="3159" t="s">
        <v>3539</v>
      </c>
      <c r="W314" s="3160">
        <v>60.16</v>
      </c>
      <c r="X314" s="3160" t="s">
        <v>3660</v>
      </c>
      <c r="Y314" s="3161" t="s">
        <v>3517</v>
      </c>
      <c r="Z314" s="3159" t="s">
        <v>3540</v>
      </c>
      <c r="AA314" s="3160">
        <v>60.16</v>
      </c>
      <c r="AB314" s="3160" t="s">
        <v>3660</v>
      </c>
      <c r="AC314" s="3161" t="s">
        <v>3517</v>
      </c>
      <c r="AD314" s="3159" t="s">
        <v>3541</v>
      </c>
      <c r="AE314" s="3160">
        <v>62.73</v>
      </c>
      <c r="AF314" s="3160" t="s">
        <v>3513</v>
      </c>
      <c r="AG314" s="3156" t="s">
        <v>3514</v>
      </c>
    </row>
    <row r="315" spans="1:49" ht="16.5">
      <c r="A315" s="3166" t="s">
        <v>3608</v>
      </c>
      <c r="B315" s="3159" t="s">
        <v>3542</v>
      </c>
      <c r="C315" s="3160">
        <v>62.73</v>
      </c>
      <c r="D315" s="3160" t="s">
        <v>3513</v>
      </c>
      <c r="E315" s="3156" t="s">
        <v>3514</v>
      </c>
      <c r="F315" s="3159" t="s">
        <v>3543</v>
      </c>
      <c r="G315" s="3160">
        <v>60.16</v>
      </c>
      <c r="H315" s="3160" t="s">
        <v>3660</v>
      </c>
      <c r="I315" s="3156" t="s">
        <v>3514</v>
      </c>
      <c r="J315" s="3159" t="s">
        <v>3544</v>
      </c>
      <c r="K315" s="3160">
        <v>60.16</v>
      </c>
      <c r="L315" s="3160" t="s">
        <v>3660</v>
      </c>
      <c r="M315" s="3156" t="s">
        <v>3514</v>
      </c>
      <c r="N315" s="3159" t="s">
        <v>3545</v>
      </c>
      <c r="O315" s="3160">
        <v>62.45</v>
      </c>
      <c r="P315" s="3160" t="s">
        <v>3575</v>
      </c>
      <c r="Q315" s="3156" t="s">
        <v>3514</v>
      </c>
      <c r="R315" s="3159" t="s">
        <v>3546</v>
      </c>
      <c r="S315" s="3160">
        <v>62.45</v>
      </c>
      <c r="T315" s="3160" t="s">
        <v>3575</v>
      </c>
      <c r="U315" s="3156" t="s">
        <v>3514</v>
      </c>
      <c r="V315" s="3159" t="s">
        <v>3547</v>
      </c>
      <c r="W315" s="3160">
        <v>60.16</v>
      </c>
      <c r="X315" s="3160" t="s">
        <v>3660</v>
      </c>
      <c r="Y315" s="3161" t="s">
        <v>3517</v>
      </c>
      <c r="Z315" s="3159" t="s">
        <v>3548</v>
      </c>
      <c r="AA315" s="3160">
        <v>60.16</v>
      </c>
      <c r="AB315" s="3160" t="s">
        <v>3660</v>
      </c>
      <c r="AC315" s="3161" t="s">
        <v>3517</v>
      </c>
      <c r="AD315" s="3159" t="s">
        <v>3549</v>
      </c>
      <c r="AE315" s="3160">
        <v>62.73</v>
      </c>
      <c r="AF315" s="3160" t="s">
        <v>3513</v>
      </c>
      <c r="AG315" s="3156" t="s">
        <v>3514</v>
      </c>
    </row>
    <row r="316" spans="1:49" ht="16.5">
      <c r="A316" s="3166" t="s">
        <v>3609</v>
      </c>
      <c r="B316" s="3159" t="s">
        <v>3550</v>
      </c>
      <c r="C316" s="3160">
        <v>62.73</v>
      </c>
      <c r="D316" s="3160" t="s">
        <v>3513</v>
      </c>
      <c r="E316" s="3156" t="s">
        <v>3514</v>
      </c>
      <c r="F316" s="3159" t="s">
        <v>3551</v>
      </c>
      <c r="G316" s="3160">
        <v>60.16</v>
      </c>
      <c r="H316" s="3160" t="s">
        <v>3660</v>
      </c>
      <c r="I316" s="3156" t="s">
        <v>3514</v>
      </c>
      <c r="J316" s="3159" t="s">
        <v>3552</v>
      </c>
      <c r="K316" s="3160">
        <v>60.16</v>
      </c>
      <c r="L316" s="3160" t="s">
        <v>3660</v>
      </c>
      <c r="M316" s="3156" t="s">
        <v>3514</v>
      </c>
      <c r="N316" s="3159" t="s">
        <v>3553</v>
      </c>
      <c r="O316" s="3160">
        <v>62.45</v>
      </c>
      <c r="P316" s="3160" t="s">
        <v>3575</v>
      </c>
      <c r="Q316" s="3156" t="s">
        <v>3514</v>
      </c>
      <c r="R316" s="3159" t="s">
        <v>3554</v>
      </c>
      <c r="S316" s="3160">
        <v>62.45</v>
      </c>
      <c r="T316" s="3160" t="s">
        <v>3575</v>
      </c>
      <c r="U316" s="3156" t="s">
        <v>3514</v>
      </c>
      <c r="V316" s="3159" t="s">
        <v>3555</v>
      </c>
      <c r="W316" s="3160">
        <v>60.16</v>
      </c>
      <c r="X316" s="3160" t="s">
        <v>3660</v>
      </c>
      <c r="Y316" s="3161" t="s">
        <v>3517</v>
      </c>
      <c r="Z316" s="3159" t="s">
        <v>3556</v>
      </c>
      <c r="AA316" s="3160">
        <v>60.16</v>
      </c>
      <c r="AB316" s="3160" t="s">
        <v>3660</v>
      </c>
      <c r="AC316" s="3161" t="s">
        <v>3517</v>
      </c>
      <c r="AD316" s="3159" t="s">
        <v>3557</v>
      </c>
      <c r="AE316" s="3160">
        <v>62.73</v>
      </c>
      <c r="AF316" s="3160" t="s">
        <v>3513</v>
      </c>
      <c r="AG316" s="3156" t="s">
        <v>3514</v>
      </c>
    </row>
    <row r="317" spans="1:49" ht="16.5">
      <c r="A317" s="3166" t="s">
        <v>3610</v>
      </c>
      <c r="B317" s="3159" t="s">
        <v>3558</v>
      </c>
      <c r="C317" s="3160">
        <v>62.73</v>
      </c>
      <c r="D317" s="3160" t="s">
        <v>3513</v>
      </c>
      <c r="E317" s="3156" t="s">
        <v>3514</v>
      </c>
      <c r="F317" s="3159" t="s">
        <v>3559</v>
      </c>
      <c r="G317" s="3160">
        <v>60.16</v>
      </c>
      <c r="H317" s="3160" t="s">
        <v>3660</v>
      </c>
      <c r="I317" s="3156" t="s">
        <v>3514</v>
      </c>
      <c r="J317" s="3159" t="s">
        <v>3560</v>
      </c>
      <c r="K317" s="3160">
        <v>60.16</v>
      </c>
      <c r="L317" s="3160" t="s">
        <v>3660</v>
      </c>
      <c r="M317" s="3156" t="s">
        <v>3514</v>
      </c>
      <c r="N317" s="3159" t="s">
        <v>3562</v>
      </c>
      <c r="O317" s="3160">
        <v>62.45</v>
      </c>
      <c r="P317" s="3160" t="s">
        <v>3575</v>
      </c>
      <c r="Q317" s="3156" t="s">
        <v>3514</v>
      </c>
      <c r="R317" s="3159" t="s">
        <v>3563</v>
      </c>
      <c r="S317" s="3160">
        <v>62.45</v>
      </c>
      <c r="T317" s="3160" t="s">
        <v>3575</v>
      </c>
      <c r="U317" s="3156" t="s">
        <v>3514</v>
      </c>
      <c r="V317" s="3159" t="s">
        <v>3564</v>
      </c>
      <c r="W317" s="3160">
        <v>60.16</v>
      </c>
      <c r="X317" s="3160" t="s">
        <v>3660</v>
      </c>
      <c r="Y317" s="3161" t="s">
        <v>3517</v>
      </c>
      <c r="Z317" s="3159" t="s">
        <v>3566</v>
      </c>
      <c r="AA317" s="3160">
        <v>60.16</v>
      </c>
      <c r="AB317" s="3160" t="s">
        <v>3660</v>
      </c>
      <c r="AC317" s="3161" t="s">
        <v>3517</v>
      </c>
      <c r="AD317" s="3159" t="s">
        <v>3567</v>
      </c>
      <c r="AE317" s="3160">
        <v>62.73</v>
      </c>
      <c r="AF317" s="3160" t="s">
        <v>3513</v>
      </c>
      <c r="AG317" s="3156" t="s">
        <v>3514</v>
      </c>
    </row>
    <row r="318" spans="1:49" ht="16.5">
      <c r="A318" s="3163" t="s">
        <v>3611</v>
      </c>
      <c r="B318" s="3163"/>
      <c r="C318" s="3164">
        <f>SUM(C311:C317)</f>
        <v>439.11</v>
      </c>
      <c r="D318" s="3164"/>
      <c r="E318" s="3165"/>
      <c r="F318" s="3163"/>
      <c r="G318" s="3164">
        <f>SUM(G311:G317)</f>
        <v>421.11999999999989</v>
      </c>
      <c r="H318" s="3164"/>
      <c r="I318" s="3164"/>
      <c r="J318" s="3163"/>
      <c r="K318" s="3164">
        <f>SUM(K311:K317)</f>
        <v>421.11999999999989</v>
      </c>
      <c r="L318" s="3164"/>
      <c r="M318" s="3165"/>
      <c r="N318" s="3163"/>
      <c r="O318" s="3164">
        <f>SUM(O311:O317)</f>
        <v>437.15</v>
      </c>
      <c r="P318" s="3164"/>
      <c r="Q318" s="3164"/>
      <c r="R318" s="3163"/>
      <c r="S318" s="3164">
        <f>SUM(S311:S317)</f>
        <v>437.15</v>
      </c>
      <c r="T318" s="3164"/>
      <c r="U318" s="3165"/>
      <c r="V318" s="3163"/>
      <c r="W318" s="3164">
        <f>SUM(W311:W317)</f>
        <v>421.11999999999989</v>
      </c>
      <c r="X318" s="3164"/>
      <c r="Y318" s="3164"/>
      <c r="Z318" s="3163"/>
      <c r="AA318" s="3164">
        <f>SUM(AA311:AA317)</f>
        <v>421.11999999999989</v>
      </c>
      <c r="AB318" s="3164"/>
      <c r="AC318" s="3165"/>
      <c r="AD318" s="3163"/>
      <c r="AE318" s="3164">
        <f>SUM(AE311:AE317)</f>
        <v>439.11</v>
      </c>
      <c r="AF318" s="3164"/>
      <c r="AG318" s="3164"/>
      <c r="AH318" s="3167">
        <f>AE318+AA318+W318+S318+O318+K318+G318+C318</f>
        <v>3437</v>
      </c>
    </row>
    <row r="319" spans="1:49" ht="31.5">
      <c r="A319" s="3525" t="s">
        <v>3782</v>
      </c>
      <c r="B319" s="3526"/>
      <c r="C319" s="3526"/>
      <c r="D319" s="3526"/>
      <c r="E319" s="3526"/>
      <c r="F319" s="3526"/>
      <c r="G319" s="3526"/>
      <c r="H319" s="3526"/>
      <c r="I319" s="3526"/>
      <c r="J319" s="3526"/>
      <c r="K319" s="3526"/>
      <c r="L319" s="3526"/>
      <c r="M319" s="3526"/>
      <c r="N319" s="3526"/>
      <c r="O319" s="3526"/>
      <c r="P319" s="3526"/>
      <c r="Q319" s="3526"/>
      <c r="R319" s="3526"/>
      <c r="S319" s="3526"/>
      <c r="T319" s="3526"/>
      <c r="U319" s="3526"/>
      <c r="V319" s="3526"/>
      <c r="W319" s="3526"/>
      <c r="X319" s="3526"/>
      <c r="Y319" s="3526"/>
      <c r="Z319" s="3526"/>
      <c r="AA319" s="3526"/>
      <c r="AB319" s="3526"/>
      <c r="AC319" s="3526"/>
      <c r="AD319" s="3526"/>
      <c r="AE319" s="3526"/>
      <c r="AF319" s="3526"/>
      <c r="AG319" s="3526"/>
      <c r="AH319" s="3526"/>
      <c r="AI319" s="3526"/>
      <c r="AJ319" s="3526"/>
      <c r="AK319" s="3526"/>
      <c r="AL319" s="3526"/>
      <c r="AM319" s="3526"/>
      <c r="AN319" s="3526"/>
      <c r="AO319" s="3526"/>
      <c r="AP319" s="3526"/>
      <c r="AQ319" s="3526"/>
      <c r="AR319" s="3526"/>
      <c r="AS319" s="3526"/>
      <c r="AT319" s="3526"/>
      <c r="AU319" s="3526"/>
      <c r="AV319" s="3526"/>
      <c r="AW319" s="3526"/>
    </row>
    <row r="320" spans="1:49" ht="17.25">
      <c r="A320" s="3153" t="s">
        <v>3500</v>
      </c>
      <c r="B320" s="3522" t="s">
        <v>3501</v>
      </c>
      <c r="C320" s="3523"/>
      <c r="D320" s="3523"/>
      <c r="E320" s="3523"/>
      <c r="F320" s="3523"/>
      <c r="G320" s="3523"/>
      <c r="H320" s="3523"/>
      <c r="I320" s="3523"/>
      <c r="J320" s="3523"/>
      <c r="K320" s="3523"/>
      <c r="L320" s="3523"/>
      <c r="M320" s="3523"/>
      <c r="N320" s="3523"/>
      <c r="O320" s="3523"/>
      <c r="P320" s="3523"/>
      <c r="Q320" s="3527"/>
      <c r="R320" s="3522" t="s">
        <v>3502</v>
      </c>
      <c r="S320" s="3523"/>
      <c r="T320" s="3523"/>
      <c r="U320" s="3523"/>
      <c r="V320" s="3523"/>
      <c r="W320" s="3523"/>
      <c r="X320" s="3523"/>
      <c r="Y320" s="3523"/>
      <c r="Z320" s="3523"/>
      <c r="AA320" s="3523"/>
      <c r="AB320" s="3523"/>
      <c r="AC320" s="3523"/>
      <c r="AD320" s="3523"/>
      <c r="AE320" s="3523"/>
      <c r="AF320" s="3523"/>
      <c r="AG320" s="3527"/>
      <c r="AH320" s="3522" t="s">
        <v>3655</v>
      </c>
      <c r="AI320" s="3523"/>
      <c r="AJ320" s="3523"/>
      <c r="AK320" s="3523"/>
      <c r="AL320" s="3523"/>
      <c r="AM320" s="3523"/>
      <c r="AN320" s="3523"/>
      <c r="AO320" s="3523"/>
      <c r="AP320" s="3523"/>
      <c r="AQ320" s="3523"/>
      <c r="AR320" s="3523"/>
      <c r="AS320" s="3523"/>
      <c r="AT320" s="3523"/>
      <c r="AU320" s="3523"/>
      <c r="AV320" s="3523"/>
      <c r="AW320" s="3527"/>
    </row>
    <row r="321" spans="1:50" ht="16.5">
      <c r="A321" s="3154" t="s">
        <v>3503</v>
      </c>
      <c r="B321" s="3539" t="s">
        <v>3504</v>
      </c>
      <c r="C321" s="3540"/>
      <c r="D321" s="3540"/>
      <c r="E321" s="3541"/>
      <c r="F321" s="3542" t="s">
        <v>3505</v>
      </c>
      <c r="G321" s="3542"/>
      <c r="H321" s="3542"/>
      <c r="I321" s="3542"/>
      <c r="J321" s="3542" t="s">
        <v>3506</v>
      </c>
      <c r="K321" s="3542"/>
      <c r="L321" s="3542"/>
      <c r="M321" s="3542"/>
      <c r="N321" s="3542" t="s">
        <v>3507</v>
      </c>
      <c r="O321" s="3542"/>
      <c r="P321" s="3542"/>
      <c r="Q321" s="3542"/>
      <c r="R321" s="3542" t="s">
        <v>3504</v>
      </c>
      <c r="S321" s="3542"/>
      <c r="T321" s="3542"/>
      <c r="U321" s="3542"/>
      <c r="V321" s="3542" t="s">
        <v>3505</v>
      </c>
      <c r="W321" s="3542"/>
      <c r="X321" s="3542"/>
      <c r="Y321" s="3542"/>
      <c r="Z321" s="3542" t="s">
        <v>3506</v>
      </c>
      <c r="AA321" s="3542"/>
      <c r="AB321" s="3542"/>
      <c r="AC321" s="3542"/>
      <c r="AD321" s="3542" t="s">
        <v>3507</v>
      </c>
      <c r="AE321" s="3542"/>
      <c r="AF321" s="3542"/>
      <c r="AG321" s="3542"/>
      <c r="AH321" s="3542" t="s">
        <v>3504</v>
      </c>
      <c r="AI321" s="3542"/>
      <c r="AJ321" s="3542"/>
      <c r="AK321" s="3542"/>
      <c r="AL321" s="3542" t="s">
        <v>3505</v>
      </c>
      <c r="AM321" s="3542"/>
      <c r="AN321" s="3542"/>
      <c r="AO321" s="3542"/>
      <c r="AP321" s="3542" t="s">
        <v>3506</v>
      </c>
      <c r="AQ321" s="3542"/>
      <c r="AR321" s="3542"/>
      <c r="AS321" s="3542"/>
      <c r="AT321" s="3542" t="s">
        <v>3507</v>
      </c>
      <c r="AU321" s="3542"/>
      <c r="AV321" s="3542"/>
      <c r="AW321" s="3542"/>
    </row>
    <row r="322" spans="1:50">
      <c r="A322" s="3520" t="s">
        <v>3508</v>
      </c>
      <c r="B322" s="3518" t="s">
        <v>3503</v>
      </c>
      <c r="C322" s="3514" t="s">
        <v>3598</v>
      </c>
      <c r="D322" s="3531" t="s">
        <v>3509</v>
      </c>
      <c r="E322" s="3515" t="s">
        <v>3510</v>
      </c>
      <c r="F322" s="3518" t="s">
        <v>3503</v>
      </c>
      <c r="G322" s="3514" t="s">
        <v>3451</v>
      </c>
      <c r="H322" s="3531" t="s">
        <v>3509</v>
      </c>
      <c r="I322" s="3515" t="s">
        <v>3510</v>
      </c>
      <c r="J322" s="3518" t="s">
        <v>3503</v>
      </c>
      <c r="K322" s="3514" t="s">
        <v>3451</v>
      </c>
      <c r="L322" s="3531" t="s">
        <v>3509</v>
      </c>
      <c r="M322" s="3515" t="s">
        <v>3510</v>
      </c>
      <c r="N322" s="3518" t="s">
        <v>3503</v>
      </c>
      <c r="O322" s="3514" t="s">
        <v>3451</v>
      </c>
      <c r="P322" s="3531" t="s">
        <v>3509</v>
      </c>
      <c r="Q322" s="3515" t="s">
        <v>3510</v>
      </c>
      <c r="R322" s="3518" t="s">
        <v>3503</v>
      </c>
      <c r="S322" s="3514" t="s">
        <v>3451</v>
      </c>
      <c r="T322" s="3531" t="s">
        <v>3509</v>
      </c>
      <c r="U322" s="3515" t="s">
        <v>3510</v>
      </c>
      <c r="V322" s="3518" t="s">
        <v>3503</v>
      </c>
      <c r="W322" s="3514" t="s">
        <v>3451</v>
      </c>
      <c r="X322" s="3531" t="s">
        <v>3509</v>
      </c>
      <c r="Y322" s="3515" t="s">
        <v>3510</v>
      </c>
      <c r="Z322" s="3518" t="s">
        <v>3503</v>
      </c>
      <c r="AA322" s="3514" t="s">
        <v>3451</v>
      </c>
      <c r="AB322" s="3531" t="s">
        <v>3509</v>
      </c>
      <c r="AC322" s="3515" t="s">
        <v>3510</v>
      </c>
      <c r="AD322" s="3518" t="s">
        <v>3503</v>
      </c>
      <c r="AE322" s="3514" t="s">
        <v>3451</v>
      </c>
      <c r="AF322" s="3531" t="s">
        <v>3509</v>
      </c>
      <c r="AG322" s="3515" t="s">
        <v>3510</v>
      </c>
      <c r="AH322" s="3518" t="s">
        <v>3503</v>
      </c>
      <c r="AI322" s="3514" t="s">
        <v>3451</v>
      </c>
      <c r="AJ322" s="3531" t="s">
        <v>3509</v>
      </c>
      <c r="AK322" s="3515" t="s">
        <v>3510</v>
      </c>
      <c r="AL322" s="3518" t="s">
        <v>3503</v>
      </c>
      <c r="AM322" s="3514" t="s">
        <v>3451</v>
      </c>
      <c r="AN322" s="3531" t="s">
        <v>3509</v>
      </c>
      <c r="AO322" s="3515" t="s">
        <v>3510</v>
      </c>
      <c r="AP322" s="3518" t="s">
        <v>3503</v>
      </c>
      <c r="AQ322" s="3514" t="s">
        <v>3451</v>
      </c>
      <c r="AR322" s="3531" t="s">
        <v>3509</v>
      </c>
      <c r="AS322" s="3515" t="s">
        <v>3510</v>
      </c>
      <c r="AT322" s="3518" t="s">
        <v>3503</v>
      </c>
      <c r="AU322" s="3514" t="s">
        <v>3451</v>
      </c>
      <c r="AV322" s="3531" t="s">
        <v>3509</v>
      </c>
      <c r="AW322" s="3515" t="s">
        <v>3510</v>
      </c>
    </row>
    <row r="323" spans="1:50">
      <c r="A323" s="3520"/>
      <c r="B323" s="3518"/>
      <c r="C323" s="3514"/>
      <c r="D323" s="3532"/>
      <c r="E323" s="3515"/>
      <c r="F323" s="3518"/>
      <c r="G323" s="3514"/>
      <c r="H323" s="3532"/>
      <c r="I323" s="3515"/>
      <c r="J323" s="3518"/>
      <c r="K323" s="3514"/>
      <c r="L323" s="3532"/>
      <c r="M323" s="3515"/>
      <c r="N323" s="3518"/>
      <c r="O323" s="3514"/>
      <c r="P323" s="3532"/>
      <c r="Q323" s="3515"/>
      <c r="R323" s="3518"/>
      <c r="S323" s="3514"/>
      <c r="T323" s="3532"/>
      <c r="U323" s="3515"/>
      <c r="V323" s="3518"/>
      <c r="W323" s="3514"/>
      <c r="X323" s="3532"/>
      <c r="Y323" s="3515"/>
      <c r="Z323" s="3518"/>
      <c r="AA323" s="3514"/>
      <c r="AB323" s="3532"/>
      <c r="AC323" s="3515"/>
      <c r="AD323" s="3518"/>
      <c r="AE323" s="3514"/>
      <c r="AF323" s="3532"/>
      <c r="AG323" s="3515"/>
      <c r="AH323" s="3518"/>
      <c r="AI323" s="3514"/>
      <c r="AJ323" s="3532"/>
      <c r="AK323" s="3515"/>
      <c r="AL323" s="3518"/>
      <c r="AM323" s="3514"/>
      <c r="AN323" s="3532"/>
      <c r="AO323" s="3515"/>
      <c r="AP323" s="3518"/>
      <c r="AQ323" s="3514"/>
      <c r="AR323" s="3532"/>
      <c r="AS323" s="3515"/>
      <c r="AT323" s="3518"/>
      <c r="AU323" s="3514"/>
      <c r="AV323" s="3532"/>
      <c r="AW323" s="3515"/>
    </row>
    <row r="324" spans="1:50" ht="16.5">
      <c r="A324" s="3166" t="s">
        <v>3756</v>
      </c>
      <c r="B324" s="3159" t="s">
        <v>3757</v>
      </c>
      <c r="C324" s="3160">
        <v>64.52</v>
      </c>
      <c r="D324" s="3160" t="s">
        <v>3758</v>
      </c>
      <c r="E324" s="3156" t="s">
        <v>3514</v>
      </c>
      <c r="F324" s="3159" t="s">
        <v>3759</v>
      </c>
      <c r="G324" s="3160">
        <v>51.52</v>
      </c>
      <c r="H324" s="3160" t="s">
        <v>3516</v>
      </c>
      <c r="I324" s="3161" t="s">
        <v>3517</v>
      </c>
      <c r="J324" s="3159" t="s">
        <v>3693</v>
      </c>
      <c r="K324" s="3160">
        <v>51.52</v>
      </c>
      <c r="L324" s="3160" t="s">
        <v>3516</v>
      </c>
      <c r="M324" s="3161" t="s">
        <v>3517</v>
      </c>
      <c r="N324" s="3159" t="s">
        <v>3617</v>
      </c>
      <c r="O324" s="3160">
        <v>64.23</v>
      </c>
      <c r="P324" s="3160" t="s">
        <v>3760</v>
      </c>
      <c r="Q324" s="3156" t="s">
        <v>3514</v>
      </c>
      <c r="R324" s="3159" t="s">
        <v>3619</v>
      </c>
      <c r="S324" s="3160">
        <v>64.23</v>
      </c>
      <c r="T324" s="3160" t="s">
        <v>3760</v>
      </c>
      <c r="U324" s="3156" t="s">
        <v>3514</v>
      </c>
      <c r="V324" s="3159" t="s">
        <v>3620</v>
      </c>
      <c r="W324" s="3160">
        <v>51.52</v>
      </c>
      <c r="X324" s="3160" t="s">
        <v>3516</v>
      </c>
      <c r="Y324" s="3161" t="s">
        <v>3517</v>
      </c>
      <c r="Z324" s="3159" t="s">
        <v>3621</v>
      </c>
      <c r="AA324" s="3160">
        <v>51.52</v>
      </c>
      <c r="AB324" s="3160" t="s">
        <v>3516</v>
      </c>
      <c r="AC324" s="3161" t="s">
        <v>3517</v>
      </c>
      <c r="AD324" s="3159" t="s">
        <v>3622</v>
      </c>
      <c r="AE324" s="3160">
        <v>64.52</v>
      </c>
      <c r="AF324" s="3160" t="s">
        <v>3758</v>
      </c>
      <c r="AG324" s="3156" t="s">
        <v>3514</v>
      </c>
      <c r="AH324" s="3159" t="s">
        <v>3658</v>
      </c>
      <c r="AI324" s="3160">
        <v>64.23</v>
      </c>
      <c r="AJ324" s="3160" t="s">
        <v>3760</v>
      </c>
      <c r="AK324" s="3156" t="s">
        <v>3514</v>
      </c>
      <c r="AL324" s="3159" t="s">
        <v>3659</v>
      </c>
      <c r="AM324" s="3160">
        <v>51.52</v>
      </c>
      <c r="AN324" s="3160" t="s">
        <v>3516</v>
      </c>
      <c r="AO324" s="3161" t="s">
        <v>3517</v>
      </c>
      <c r="AP324" s="3159" t="s">
        <v>3661</v>
      </c>
      <c r="AQ324" s="3160">
        <v>51.52</v>
      </c>
      <c r="AR324" s="3160" t="s">
        <v>3516</v>
      </c>
      <c r="AS324" s="3161" t="s">
        <v>3517</v>
      </c>
      <c r="AT324" s="3159" t="s">
        <v>3662</v>
      </c>
      <c r="AU324" s="3160">
        <v>64.52</v>
      </c>
      <c r="AV324" s="3160" t="s">
        <v>3758</v>
      </c>
      <c r="AW324" s="3156" t="s">
        <v>3514</v>
      </c>
    </row>
    <row r="325" spans="1:50" ht="16.5">
      <c r="A325" s="3166" t="s">
        <v>3600</v>
      </c>
      <c r="B325" s="3159" t="s">
        <v>3601</v>
      </c>
      <c r="C325" s="3160">
        <v>64.52</v>
      </c>
      <c r="D325" s="3160" t="s">
        <v>3758</v>
      </c>
      <c r="E325" s="3156" t="s">
        <v>3514</v>
      </c>
      <c r="F325" s="3159" t="s">
        <v>3761</v>
      </c>
      <c r="G325" s="3160">
        <v>51.52</v>
      </c>
      <c r="H325" s="3160" t="s">
        <v>3516</v>
      </c>
      <c r="I325" s="3161" t="s">
        <v>3517</v>
      </c>
      <c r="J325" s="3159" t="s">
        <v>3701</v>
      </c>
      <c r="K325" s="3160">
        <v>51.52</v>
      </c>
      <c r="L325" s="3160" t="s">
        <v>3516</v>
      </c>
      <c r="M325" s="3161" t="s">
        <v>3517</v>
      </c>
      <c r="N325" s="3159" t="s">
        <v>3627</v>
      </c>
      <c r="O325" s="3160">
        <v>64.23</v>
      </c>
      <c r="P325" s="3160" t="s">
        <v>3760</v>
      </c>
      <c r="Q325" s="3156" t="s">
        <v>3514</v>
      </c>
      <c r="R325" s="3159" t="s">
        <v>3628</v>
      </c>
      <c r="S325" s="3160">
        <v>64.23</v>
      </c>
      <c r="T325" s="3160" t="s">
        <v>3760</v>
      </c>
      <c r="U325" s="3156" t="s">
        <v>3514</v>
      </c>
      <c r="V325" s="3159" t="s">
        <v>3629</v>
      </c>
      <c r="W325" s="3160">
        <v>51.52</v>
      </c>
      <c r="X325" s="3160" t="s">
        <v>3516</v>
      </c>
      <c r="Y325" s="3161" t="s">
        <v>3517</v>
      </c>
      <c r="Z325" s="3159" t="s">
        <v>3630</v>
      </c>
      <c r="AA325" s="3160">
        <v>51.52</v>
      </c>
      <c r="AB325" s="3160" t="s">
        <v>3516</v>
      </c>
      <c r="AC325" s="3161" t="s">
        <v>3517</v>
      </c>
      <c r="AD325" s="3159" t="s">
        <v>3631</v>
      </c>
      <c r="AE325" s="3160">
        <v>64.52</v>
      </c>
      <c r="AF325" s="3160" t="s">
        <v>3758</v>
      </c>
      <c r="AG325" s="3156" t="s">
        <v>3514</v>
      </c>
      <c r="AH325" s="3159" t="s">
        <v>3665</v>
      </c>
      <c r="AI325" s="3160">
        <v>64.23</v>
      </c>
      <c r="AJ325" s="3160" t="s">
        <v>3760</v>
      </c>
      <c r="AK325" s="3156" t="s">
        <v>3514</v>
      </c>
      <c r="AL325" s="3159" t="s">
        <v>3666</v>
      </c>
      <c r="AM325" s="3160">
        <v>51.52</v>
      </c>
      <c r="AN325" s="3160" t="s">
        <v>3516</v>
      </c>
      <c r="AO325" s="3161" t="s">
        <v>3517</v>
      </c>
      <c r="AP325" s="3159" t="s">
        <v>3667</v>
      </c>
      <c r="AQ325" s="3160">
        <v>51.52</v>
      </c>
      <c r="AR325" s="3160" t="s">
        <v>3516</v>
      </c>
      <c r="AS325" s="3161" t="s">
        <v>3517</v>
      </c>
      <c r="AT325" s="3159" t="s">
        <v>3668</v>
      </c>
      <c r="AU325" s="3160">
        <v>64.52</v>
      </c>
      <c r="AV325" s="3160" t="s">
        <v>3758</v>
      </c>
      <c r="AW325" s="3156" t="s">
        <v>3514</v>
      </c>
    </row>
    <row r="326" spans="1:50" ht="16.5">
      <c r="A326" s="3166" t="s">
        <v>3604</v>
      </c>
      <c r="B326" s="3159" t="s">
        <v>3605</v>
      </c>
      <c r="C326" s="3160">
        <v>64.52</v>
      </c>
      <c r="D326" s="3160" t="s">
        <v>3758</v>
      </c>
      <c r="E326" s="3156" t="s">
        <v>3514</v>
      </c>
      <c r="F326" s="3159" t="s">
        <v>3762</v>
      </c>
      <c r="G326" s="3160">
        <v>51.52</v>
      </c>
      <c r="H326" s="3160" t="s">
        <v>3516</v>
      </c>
      <c r="I326" s="3161" t="s">
        <v>3517</v>
      </c>
      <c r="J326" s="3159" t="s">
        <v>3518</v>
      </c>
      <c r="K326" s="3160">
        <v>51.52</v>
      </c>
      <c r="L326" s="3160" t="s">
        <v>3516</v>
      </c>
      <c r="M326" s="3161" t="s">
        <v>3517</v>
      </c>
      <c r="N326" s="3159" t="s">
        <v>3633</v>
      </c>
      <c r="O326" s="3160">
        <v>64.23</v>
      </c>
      <c r="P326" s="3160" t="s">
        <v>3760</v>
      </c>
      <c r="Q326" s="3156" t="s">
        <v>3514</v>
      </c>
      <c r="R326" s="3159" t="s">
        <v>3634</v>
      </c>
      <c r="S326" s="3160">
        <v>64.23</v>
      </c>
      <c r="T326" s="3160" t="s">
        <v>3760</v>
      </c>
      <c r="U326" s="3156" t="s">
        <v>3514</v>
      </c>
      <c r="V326" s="3159" t="s">
        <v>3635</v>
      </c>
      <c r="W326" s="3160">
        <v>51.52</v>
      </c>
      <c r="X326" s="3160" t="s">
        <v>3516</v>
      </c>
      <c r="Y326" s="3161" t="s">
        <v>3517</v>
      </c>
      <c r="Z326" s="3159" t="s">
        <v>3636</v>
      </c>
      <c r="AA326" s="3160">
        <v>51.52</v>
      </c>
      <c r="AB326" s="3160" t="s">
        <v>3516</v>
      </c>
      <c r="AC326" s="3161" t="s">
        <v>3517</v>
      </c>
      <c r="AD326" s="3159" t="s">
        <v>3637</v>
      </c>
      <c r="AE326" s="3160">
        <v>64.52</v>
      </c>
      <c r="AF326" s="3160" t="s">
        <v>3758</v>
      </c>
      <c r="AG326" s="3156" t="s">
        <v>3514</v>
      </c>
      <c r="AH326" s="3159" t="s">
        <v>3669</v>
      </c>
      <c r="AI326" s="3160">
        <v>64.23</v>
      </c>
      <c r="AJ326" s="3160" t="s">
        <v>3760</v>
      </c>
      <c r="AK326" s="3156" t="s">
        <v>3514</v>
      </c>
      <c r="AL326" s="3159" t="s">
        <v>3670</v>
      </c>
      <c r="AM326" s="3160">
        <v>51.52</v>
      </c>
      <c r="AN326" s="3160" t="s">
        <v>3516</v>
      </c>
      <c r="AO326" s="3161" t="s">
        <v>3517</v>
      </c>
      <c r="AP326" s="3159" t="s">
        <v>3671</v>
      </c>
      <c r="AQ326" s="3160">
        <v>51.52</v>
      </c>
      <c r="AR326" s="3160" t="s">
        <v>3516</v>
      </c>
      <c r="AS326" s="3161" t="s">
        <v>3517</v>
      </c>
      <c r="AT326" s="3159" t="s">
        <v>3672</v>
      </c>
      <c r="AU326" s="3160">
        <v>64.52</v>
      </c>
      <c r="AV326" s="3160" t="s">
        <v>3758</v>
      </c>
      <c r="AW326" s="3156" t="s">
        <v>3514</v>
      </c>
    </row>
    <row r="327" spans="1:50" ht="16.5">
      <c r="A327" s="3166" t="s">
        <v>3606</v>
      </c>
      <c r="B327" s="3159" t="s">
        <v>3526</v>
      </c>
      <c r="C327" s="3160">
        <v>64.52</v>
      </c>
      <c r="D327" s="3160" t="s">
        <v>3758</v>
      </c>
      <c r="E327" s="3156" t="s">
        <v>3514</v>
      </c>
      <c r="F327" s="3159" t="s">
        <v>3527</v>
      </c>
      <c r="G327" s="3160">
        <v>51.52</v>
      </c>
      <c r="H327" s="3160" t="s">
        <v>3516</v>
      </c>
      <c r="I327" s="3161" t="s">
        <v>3517</v>
      </c>
      <c r="J327" s="3159" t="s">
        <v>3528</v>
      </c>
      <c r="K327" s="3160">
        <v>51.52</v>
      </c>
      <c r="L327" s="3160" t="s">
        <v>3516</v>
      </c>
      <c r="M327" s="3161" t="s">
        <v>3517</v>
      </c>
      <c r="N327" s="3159" t="s">
        <v>3529</v>
      </c>
      <c r="O327" s="3160">
        <v>64.23</v>
      </c>
      <c r="P327" s="3160" t="s">
        <v>3760</v>
      </c>
      <c r="Q327" s="3156" t="s">
        <v>3514</v>
      </c>
      <c r="R327" s="3159" t="s">
        <v>3530</v>
      </c>
      <c r="S327" s="3160">
        <v>64.23</v>
      </c>
      <c r="T327" s="3160" t="s">
        <v>3760</v>
      </c>
      <c r="U327" s="3156" t="s">
        <v>3514</v>
      </c>
      <c r="V327" s="3159" t="s">
        <v>3531</v>
      </c>
      <c r="W327" s="3160">
        <v>51.52</v>
      </c>
      <c r="X327" s="3160" t="s">
        <v>3516</v>
      </c>
      <c r="Y327" s="3161" t="s">
        <v>3517</v>
      </c>
      <c r="Z327" s="3159" t="s">
        <v>3639</v>
      </c>
      <c r="AA327" s="3160">
        <v>51.52</v>
      </c>
      <c r="AB327" s="3160" t="s">
        <v>3516</v>
      </c>
      <c r="AC327" s="3161" t="s">
        <v>3517</v>
      </c>
      <c r="AD327" s="3159" t="s">
        <v>3533</v>
      </c>
      <c r="AE327" s="3160">
        <v>64.52</v>
      </c>
      <c r="AF327" s="3160" t="s">
        <v>3758</v>
      </c>
      <c r="AG327" s="3156" t="s">
        <v>3514</v>
      </c>
      <c r="AH327" s="3159" t="s">
        <v>3673</v>
      </c>
      <c r="AI327" s="3160">
        <v>64.23</v>
      </c>
      <c r="AJ327" s="3160" t="s">
        <v>3760</v>
      </c>
      <c r="AK327" s="3156" t="s">
        <v>3514</v>
      </c>
      <c r="AL327" s="3159" t="s">
        <v>3674</v>
      </c>
      <c r="AM327" s="3160">
        <v>51.52</v>
      </c>
      <c r="AN327" s="3160" t="s">
        <v>3516</v>
      </c>
      <c r="AO327" s="3161" t="s">
        <v>3517</v>
      </c>
      <c r="AP327" s="3159" t="s">
        <v>3675</v>
      </c>
      <c r="AQ327" s="3160">
        <v>51.52</v>
      </c>
      <c r="AR327" s="3160" t="s">
        <v>3516</v>
      </c>
      <c r="AS327" s="3161" t="s">
        <v>3517</v>
      </c>
      <c r="AT327" s="3159" t="s">
        <v>3676</v>
      </c>
      <c r="AU327" s="3160">
        <v>64.52</v>
      </c>
      <c r="AV327" s="3160" t="s">
        <v>3758</v>
      </c>
      <c r="AW327" s="3156" t="s">
        <v>3514</v>
      </c>
    </row>
    <row r="328" spans="1:50" ht="16.5">
      <c r="A328" s="3166" t="s">
        <v>3607</v>
      </c>
      <c r="B328" s="3159" t="s">
        <v>3534</v>
      </c>
      <c r="C328" s="3160">
        <v>64.52</v>
      </c>
      <c r="D328" s="3160" t="s">
        <v>3758</v>
      </c>
      <c r="E328" s="3156" t="s">
        <v>3514</v>
      </c>
      <c r="F328" s="3159" t="s">
        <v>3535</v>
      </c>
      <c r="G328" s="3160">
        <v>51.52</v>
      </c>
      <c r="H328" s="3160" t="s">
        <v>3516</v>
      </c>
      <c r="I328" s="3161" t="s">
        <v>3517</v>
      </c>
      <c r="J328" s="3159" t="s">
        <v>3536</v>
      </c>
      <c r="K328" s="3160">
        <v>51.52</v>
      </c>
      <c r="L328" s="3160" t="s">
        <v>3516</v>
      </c>
      <c r="M328" s="3161" t="s">
        <v>3517</v>
      </c>
      <c r="N328" s="3159" t="s">
        <v>3537</v>
      </c>
      <c r="O328" s="3160">
        <v>64.23</v>
      </c>
      <c r="P328" s="3160" t="s">
        <v>3760</v>
      </c>
      <c r="Q328" s="3156" t="s">
        <v>3514</v>
      </c>
      <c r="R328" s="3159" t="s">
        <v>3538</v>
      </c>
      <c r="S328" s="3160">
        <v>64.23</v>
      </c>
      <c r="T328" s="3160" t="s">
        <v>3760</v>
      </c>
      <c r="U328" s="3156" t="s">
        <v>3514</v>
      </c>
      <c r="V328" s="3159" t="s">
        <v>3539</v>
      </c>
      <c r="W328" s="3160">
        <v>51.52</v>
      </c>
      <c r="X328" s="3160" t="s">
        <v>3516</v>
      </c>
      <c r="Y328" s="3161" t="s">
        <v>3517</v>
      </c>
      <c r="Z328" s="3159" t="s">
        <v>3540</v>
      </c>
      <c r="AA328" s="3160">
        <v>51.52</v>
      </c>
      <c r="AB328" s="3160" t="s">
        <v>3516</v>
      </c>
      <c r="AC328" s="3161" t="s">
        <v>3517</v>
      </c>
      <c r="AD328" s="3159" t="s">
        <v>3541</v>
      </c>
      <c r="AE328" s="3160">
        <v>64.52</v>
      </c>
      <c r="AF328" s="3160" t="s">
        <v>3758</v>
      </c>
      <c r="AG328" s="3156" t="s">
        <v>3514</v>
      </c>
      <c r="AH328" s="3159" t="s">
        <v>3677</v>
      </c>
      <c r="AI328" s="3160">
        <v>64.23</v>
      </c>
      <c r="AJ328" s="3160" t="s">
        <v>3760</v>
      </c>
      <c r="AK328" s="3156" t="s">
        <v>3514</v>
      </c>
      <c r="AL328" s="3159" t="s">
        <v>3678</v>
      </c>
      <c r="AM328" s="3160">
        <v>51.52</v>
      </c>
      <c r="AN328" s="3160" t="s">
        <v>3516</v>
      </c>
      <c r="AO328" s="3161" t="s">
        <v>3517</v>
      </c>
      <c r="AP328" s="3159" t="s">
        <v>3679</v>
      </c>
      <c r="AQ328" s="3160">
        <v>51.52</v>
      </c>
      <c r="AR328" s="3160" t="s">
        <v>3516</v>
      </c>
      <c r="AS328" s="3161" t="s">
        <v>3517</v>
      </c>
      <c r="AT328" s="3159" t="s">
        <v>3680</v>
      </c>
      <c r="AU328" s="3160">
        <v>64.52</v>
      </c>
      <c r="AV328" s="3160" t="s">
        <v>3758</v>
      </c>
      <c r="AW328" s="3156" t="s">
        <v>3514</v>
      </c>
    </row>
    <row r="329" spans="1:50" ht="16.5">
      <c r="A329" s="3166" t="s">
        <v>3608</v>
      </c>
      <c r="B329" s="3159" t="s">
        <v>3542</v>
      </c>
      <c r="C329" s="3160">
        <v>64.52</v>
      </c>
      <c r="D329" s="3160" t="s">
        <v>3758</v>
      </c>
      <c r="E329" s="3156" t="s">
        <v>3514</v>
      </c>
      <c r="F329" s="3159" t="s">
        <v>3543</v>
      </c>
      <c r="G329" s="3160">
        <v>51.52</v>
      </c>
      <c r="H329" s="3160" t="s">
        <v>3516</v>
      </c>
      <c r="I329" s="3161" t="s">
        <v>3517</v>
      </c>
      <c r="J329" s="3159" t="s">
        <v>3544</v>
      </c>
      <c r="K329" s="3160">
        <v>51.52</v>
      </c>
      <c r="L329" s="3160" t="s">
        <v>3516</v>
      </c>
      <c r="M329" s="3161" t="s">
        <v>3517</v>
      </c>
      <c r="N329" s="3159" t="s">
        <v>3545</v>
      </c>
      <c r="O329" s="3160">
        <v>64.23</v>
      </c>
      <c r="P329" s="3160" t="s">
        <v>3760</v>
      </c>
      <c r="Q329" s="3156" t="s">
        <v>3514</v>
      </c>
      <c r="R329" s="3159" t="s">
        <v>3546</v>
      </c>
      <c r="S329" s="3160">
        <v>64.23</v>
      </c>
      <c r="T329" s="3160" t="s">
        <v>3760</v>
      </c>
      <c r="U329" s="3156" t="s">
        <v>3514</v>
      </c>
      <c r="V329" s="3159" t="s">
        <v>3547</v>
      </c>
      <c r="W329" s="3160">
        <v>51.52</v>
      </c>
      <c r="X329" s="3160" t="s">
        <v>3516</v>
      </c>
      <c r="Y329" s="3161" t="s">
        <v>3517</v>
      </c>
      <c r="Z329" s="3159" t="s">
        <v>3548</v>
      </c>
      <c r="AA329" s="3160">
        <v>51.52</v>
      </c>
      <c r="AB329" s="3160" t="s">
        <v>3516</v>
      </c>
      <c r="AC329" s="3161" t="s">
        <v>3517</v>
      </c>
      <c r="AD329" s="3159" t="s">
        <v>3549</v>
      </c>
      <c r="AE329" s="3160">
        <v>64.52</v>
      </c>
      <c r="AF329" s="3160" t="s">
        <v>3758</v>
      </c>
      <c r="AG329" s="3156" t="s">
        <v>3514</v>
      </c>
      <c r="AH329" s="3159" t="s">
        <v>3681</v>
      </c>
      <c r="AI329" s="3160">
        <v>64.23</v>
      </c>
      <c r="AJ329" s="3160" t="s">
        <v>3760</v>
      </c>
      <c r="AK329" s="3156" t="s">
        <v>3514</v>
      </c>
      <c r="AL329" s="3159" t="s">
        <v>3682</v>
      </c>
      <c r="AM329" s="3160">
        <v>51.52</v>
      </c>
      <c r="AN329" s="3160" t="s">
        <v>3516</v>
      </c>
      <c r="AO329" s="3161" t="s">
        <v>3517</v>
      </c>
      <c r="AP329" s="3159" t="s">
        <v>3683</v>
      </c>
      <c r="AQ329" s="3160">
        <v>51.52</v>
      </c>
      <c r="AR329" s="3160" t="s">
        <v>3516</v>
      </c>
      <c r="AS329" s="3161" t="s">
        <v>3517</v>
      </c>
      <c r="AT329" s="3159" t="s">
        <v>3684</v>
      </c>
      <c r="AU329" s="3160">
        <v>64.52</v>
      </c>
      <c r="AV329" s="3160" t="s">
        <v>3758</v>
      </c>
      <c r="AW329" s="3156" t="s">
        <v>3514</v>
      </c>
    </row>
    <row r="330" spans="1:50" ht="16.5">
      <c r="A330" s="3166" t="s">
        <v>3609</v>
      </c>
      <c r="B330" s="3159" t="s">
        <v>3550</v>
      </c>
      <c r="C330" s="3160">
        <v>64.52</v>
      </c>
      <c r="D330" s="3160" t="s">
        <v>3758</v>
      </c>
      <c r="E330" s="3156" t="s">
        <v>3514</v>
      </c>
      <c r="F330" s="3159" t="s">
        <v>3551</v>
      </c>
      <c r="G330" s="3160">
        <v>51.52</v>
      </c>
      <c r="H330" s="3160" t="s">
        <v>3516</v>
      </c>
      <c r="I330" s="3161" t="s">
        <v>3517</v>
      </c>
      <c r="J330" s="3159" t="s">
        <v>3552</v>
      </c>
      <c r="K330" s="3160">
        <v>51.52</v>
      </c>
      <c r="L330" s="3160" t="s">
        <v>3516</v>
      </c>
      <c r="M330" s="3161" t="s">
        <v>3517</v>
      </c>
      <c r="N330" s="3159" t="s">
        <v>3553</v>
      </c>
      <c r="O330" s="3160">
        <v>64.23</v>
      </c>
      <c r="P330" s="3160" t="s">
        <v>3760</v>
      </c>
      <c r="Q330" s="3156" t="s">
        <v>3514</v>
      </c>
      <c r="R330" s="3159" t="s">
        <v>3554</v>
      </c>
      <c r="S330" s="3160">
        <v>64.23</v>
      </c>
      <c r="T330" s="3160" t="s">
        <v>3760</v>
      </c>
      <c r="U330" s="3156" t="s">
        <v>3514</v>
      </c>
      <c r="V330" s="3159" t="s">
        <v>3555</v>
      </c>
      <c r="W330" s="3160">
        <v>51.52</v>
      </c>
      <c r="X330" s="3160" t="s">
        <v>3516</v>
      </c>
      <c r="Y330" s="3161" t="s">
        <v>3517</v>
      </c>
      <c r="Z330" s="3159" t="s">
        <v>3556</v>
      </c>
      <c r="AA330" s="3160">
        <v>51.52</v>
      </c>
      <c r="AB330" s="3160" t="s">
        <v>3516</v>
      </c>
      <c r="AC330" s="3161" t="s">
        <v>3517</v>
      </c>
      <c r="AD330" s="3159" t="s">
        <v>3557</v>
      </c>
      <c r="AE330" s="3160">
        <v>64.52</v>
      </c>
      <c r="AF330" s="3160" t="s">
        <v>3758</v>
      </c>
      <c r="AG330" s="3156" t="s">
        <v>3514</v>
      </c>
      <c r="AH330" s="3159" t="s">
        <v>3685</v>
      </c>
      <c r="AI330" s="3160">
        <v>64.23</v>
      </c>
      <c r="AJ330" s="3160" t="s">
        <v>3760</v>
      </c>
      <c r="AK330" s="3156" t="s">
        <v>3514</v>
      </c>
      <c r="AL330" s="3159" t="s">
        <v>3686</v>
      </c>
      <c r="AM330" s="3160">
        <v>51.52</v>
      </c>
      <c r="AN330" s="3160" t="s">
        <v>3516</v>
      </c>
      <c r="AO330" s="3161" t="s">
        <v>3517</v>
      </c>
      <c r="AP330" s="3159" t="s">
        <v>3687</v>
      </c>
      <c r="AQ330" s="3160">
        <v>51.52</v>
      </c>
      <c r="AR330" s="3160" t="s">
        <v>3516</v>
      </c>
      <c r="AS330" s="3161" t="s">
        <v>3517</v>
      </c>
      <c r="AT330" s="3159" t="s">
        <v>3688</v>
      </c>
      <c r="AU330" s="3160">
        <v>64.52</v>
      </c>
      <c r="AV330" s="3160" t="s">
        <v>3758</v>
      </c>
      <c r="AW330" s="3156" t="s">
        <v>3514</v>
      </c>
    </row>
    <row r="331" spans="1:50" ht="16.5">
      <c r="A331" s="3166" t="s">
        <v>3610</v>
      </c>
      <c r="B331" s="3159" t="s">
        <v>3558</v>
      </c>
      <c r="C331" s="3160">
        <v>64.52</v>
      </c>
      <c r="D331" s="3160" t="s">
        <v>3758</v>
      </c>
      <c r="E331" s="3156" t="s">
        <v>3514</v>
      </c>
      <c r="F331" s="3159" t="s">
        <v>3559</v>
      </c>
      <c r="G331" s="3160">
        <v>51.52</v>
      </c>
      <c r="H331" s="3160" t="s">
        <v>3516</v>
      </c>
      <c r="I331" s="3161" t="s">
        <v>3517</v>
      </c>
      <c r="J331" s="3159" t="s">
        <v>3560</v>
      </c>
      <c r="K331" s="3160">
        <v>51.52</v>
      </c>
      <c r="L331" s="3160" t="s">
        <v>3516</v>
      </c>
      <c r="M331" s="3161" t="s">
        <v>3517</v>
      </c>
      <c r="N331" s="3159" t="s">
        <v>3562</v>
      </c>
      <c r="O331" s="3160">
        <v>64.23</v>
      </c>
      <c r="P331" s="3160" t="s">
        <v>3760</v>
      </c>
      <c r="Q331" s="3156" t="s">
        <v>3514</v>
      </c>
      <c r="R331" s="3159" t="s">
        <v>3563</v>
      </c>
      <c r="S331" s="3160">
        <v>64.23</v>
      </c>
      <c r="T331" s="3160" t="s">
        <v>3760</v>
      </c>
      <c r="U331" s="3156" t="s">
        <v>3514</v>
      </c>
      <c r="V331" s="3159" t="s">
        <v>3564</v>
      </c>
      <c r="W331" s="3160">
        <v>51.52</v>
      </c>
      <c r="X331" s="3160" t="s">
        <v>3516</v>
      </c>
      <c r="Y331" s="3161" t="s">
        <v>3517</v>
      </c>
      <c r="Z331" s="3159" t="s">
        <v>3566</v>
      </c>
      <c r="AA331" s="3160">
        <v>51.52</v>
      </c>
      <c r="AB331" s="3160" t="s">
        <v>3516</v>
      </c>
      <c r="AC331" s="3161" t="s">
        <v>3517</v>
      </c>
      <c r="AD331" s="3159" t="s">
        <v>3567</v>
      </c>
      <c r="AE331" s="3160">
        <v>64.52</v>
      </c>
      <c r="AF331" s="3160" t="s">
        <v>3758</v>
      </c>
      <c r="AG331" s="3156" t="s">
        <v>3514</v>
      </c>
      <c r="AH331" s="3159" t="s">
        <v>3689</v>
      </c>
      <c r="AI331" s="3160">
        <v>64.23</v>
      </c>
      <c r="AJ331" s="3160" t="s">
        <v>3760</v>
      </c>
      <c r="AK331" s="3156" t="s">
        <v>3514</v>
      </c>
      <c r="AL331" s="3159" t="s">
        <v>3690</v>
      </c>
      <c r="AM331" s="3160">
        <v>51.52</v>
      </c>
      <c r="AN331" s="3160" t="s">
        <v>3516</v>
      </c>
      <c r="AO331" s="3161" t="s">
        <v>3517</v>
      </c>
      <c r="AP331" s="3159" t="s">
        <v>3750</v>
      </c>
      <c r="AQ331" s="3160">
        <v>51.52</v>
      </c>
      <c r="AR331" s="3160" t="s">
        <v>3516</v>
      </c>
      <c r="AS331" s="3161" t="s">
        <v>3517</v>
      </c>
      <c r="AT331" s="3159" t="s">
        <v>3691</v>
      </c>
      <c r="AU331" s="3160">
        <v>64.52</v>
      </c>
      <c r="AV331" s="3160" t="s">
        <v>3758</v>
      </c>
      <c r="AW331" s="3156" t="s">
        <v>3514</v>
      </c>
    </row>
    <row r="332" spans="1:50" ht="16.5">
      <c r="A332" s="3163" t="s">
        <v>3611</v>
      </c>
      <c r="B332" s="3163"/>
      <c r="C332" s="3164">
        <f>SUM(C324:C331)</f>
        <v>516.16</v>
      </c>
      <c r="D332" s="3164"/>
      <c r="E332" s="3165"/>
      <c r="F332" s="3163"/>
      <c r="G332" s="3164">
        <f>SUM(G324:G331)</f>
        <v>412.15999999999997</v>
      </c>
      <c r="H332" s="3164"/>
      <c r="I332" s="3164"/>
      <c r="J332" s="3163"/>
      <c r="K332" s="3164">
        <f>SUM(K324:K331)</f>
        <v>412.15999999999997</v>
      </c>
      <c r="L332" s="3164"/>
      <c r="M332" s="3165"/>
      <c r="N332" s="3163"/>
      <c r="O332" s="3164">
        <f>SUM(O324:O331)</f>
        <v>513.84</v>
      </c>
      <c r="P332" s="3164"/>
      <c r="Q332" s="3164"/>
      <c r="R332" s="3163"/>
      <c r="S332" s="3164">
        <f>SUM(S324:S331)</f>
        <v>513.84</v>
      </c>
      <c r="T332" s="3164"/>
      <c r="U332" s="3165"/>
      <c r="V332" s="3163"/>
      <c r="W332" s="3164">
        <f>SUM(W324:W331)</f>
        <v>412.15999999999997</v>
      </c>
      <c r="X332" s="3164"/>
      <c r="Y332" s="3164"/>
      <c r="Z332" s="3163"/>
      <c r="AA332" s="3164">
        <f>SUM(AA324:AA331)</f>
        <v>412.15999999999997</v>
      </c>
      <c r="AB332" s="3164"/>
      <c r="AC332" s="3165"/>
      <c r="AD332" s="3163"/>
      <c r="AE332" s="3164">
        <f>SUM(AE324:AE331)</f>
        <v>516.16</v>
      </c>
      <c r="AF332" s="3164"/>
      <c r="AG332" s="3164"/>
      <c r="AH332" s="3163"/>
      <c r="AI332" s="3164">
        <f>SUM(AI324:AI331)</f>
        <v>513.84</v>
      </c>
      <c r="AJ332" s="3164"/>
      <c r="AK332" s="3165"/>
      <c r="AL332" s="3163"/>
      <c r="AM332" s="3164">
        <f>SUM(AM324:AM331)</f>
        <v>412.15999999999997</v>
      </c>
      <c r="AN332" s="3164"/>
      <c r="AO332" s="3164"/>
      <c r="AP332" s="3163"/>
      <c r="AQ332" s="3164">
        <f>SUM(AQ324:AQ331)</f>
        <v>412.15999999999997</v>
      </c>
      <c r="AR332" s="3164"/>
      <c r="AS332" s="3165"/>
      <c r="AT332" s="3163"/>
      <c r="AU332" s="3164">
        <f>SUM(AU324:AU331)</f>
        <v>516.16</v>
      </c>
      <c r="AV332" s="3164"/>
      <c r="AW332" s="3164"/>
      <c r="AX332" s="3167">
        <f>AU332+AQ332+AM332+AI332+AE332+AA332+W332+S332+O332+K332+G332+C332</f>
        <v>5562.9599999999991</v>
      </c>
    </row>
    <row r="333" spans="1:50" ht="31.5">
      <c r="A333" s="3525" t="s">
        <v>3783</v>
      </c>
      <c r="B333" s="3526"/>
      <c r="C333" s="3526"/>
      <c r="D333" s="3526"/>
      <c r="E333" s="3526"/>
      <c r="F333" s="3526"/>
      <c r="G333" s="3526"/>
      <c r="H333" s="3526"/>
      <c r="I333" s="3526"/>
      <c r="J333" s="3526"/>
      <c r="K333" s="3526"/>
      <c r="L333" s="3526"/>
      <c r="M333" s="3526"/>
      <c r="N333" s="3526"/>
      <c r="O333" s="3526"/>
      <c r="P333" s="3526"/>
      <c r="Q333" s="3526"/>
      <c r="R333" s="3526"/>
      <c r="S333" s="3526"/>
      <c r="T333" s="3526"/>
      <c r="U333" s="3526"/>
      <c r="V333" s="3526"/>
      <c r="W333" s="3526"/>
      <c r="X333" s="3526"/>
      <c r="Y333" s="3526"/>
      <c r="Z333" s="3526"/>
      <c r="AA333" s="3526"/>
      <c r="AB333" s="3526"/>
      <c r="AC333" s="3526"/>
      <c r="AD333" s="3526"/>
      <c r="AE333" s="3526"/>
      <c r="AF333" s="3526"/>
      <c r="AG333" s="3526"/>
    </row>
    <row r="334" spans="1:50" ht="17.25">
      <c r="A334" s="3153" t="s">
        <v>3500</v>
      </c>
      <c r="B334" s="3522" t="s">
        <v>3501</v>
      </c>
      <c r="C334" s="3523"/>
      <c r="D334" s="3523"/>
      <c r="E334" s="3523"/>
      <c r="F334" s="3523"/>
      <c r="G334" s="3523"/>
      <c r="H334" s="3523"/>
      <c r="I334" s="3523"/>
      <c r="J334" s="3523"/>
      <c r="K334" s="3523"/>
      <c r="L334" s="3523"/>
      <c r="M334" s="3523"/>
      <c r="N334" s="3523"/>
      <c r="O334" s="3523"/>
      <c r="P334" s="3523"/>
      <c r="Q334" s="3527"/>
      <c r="R334" s="3522" t="s">
        <v>3502</v>
      </c>
      <c r="S334" s="3523"/>
      <c r="T334" s="3523"/>
      <c r="U334" s="3523"/>
      <c r="V334" s="3523"/>
      <c r="W334" s="3523"/>
      <c r="X334" s="3523"/>
      <c r="Y334" s="3523"/>
      <c r="Z334" s="3523"/>
      <c r="AA334" s="3523"/>
      <c r="AB334" s="3523"/>
      <c r="AC334" s="3523"/>
      <c r="AD334" s="3523"/>
      <c r="AE334" s="3523"/>
      <c r="AF334" s="3523"/>
      <c r="AG334" s="3527"/>
    </row>
    <row r="335" spans="1:50" ht="16.5">
      <c r="A335" s="3154" t="s">
        <v>3503</v>
      </c>
      <c r="B335" s="3539" t="s">
        <v>3504</v>
      </c>
      <c r="C335" s="3540"/>
      <c r="D335" s="3540"/>
      <c r="E335" s="3541"/>
      <c r="F335" s="3542" t="s">
        <v>3505</v>
      </c>
      <c r="G335" s="3542"/>
      <c r="H335" s="3542"/>
      <c r="I335" s="3542"/>
      <c r="J335" s="3542" t="s">
        <v>3506</v>
      </c>
      <c r="K335" s="3542"/>
      <c r="L335" s="3542"/>
      <c r="M335" s="3542"/>
      <c r="N335" s="3542" t="s">
        <v>3507</v>
      </c>
      <c r="O335" s="3542"/>
      <c r="P335" s="3542"/>
      <c r="Q335" s="3542"/>
      <c r="R335" s="3542" t="s">
        <v>3504</v>
      </c>
      <c r="S335" s="3542"/>
      <c r="T335" s="3542"/>
      <c r="U335" s="3542"/>
      <c r="V335" s="3542" t="s">
        <v>3505</v>
      </c>
      <c r="W335" s="3542"/>
      <c r="X335" s="3542"/>
      <c r="Y335" s="3542"/>
      <c r="Z335" s="3542" t="s">
        <v>3506</v>
      </c>
      <c r="AA335" s="3542"/>
      <c r="AB335" s="3542"/>
      <c r="AC335" s="3542"/>
      <c r="AD335" s="3542" t="s">
        <v>3507</v>
      </c>
      <c r="AE335" s="3542"/>
      <c r="AF335" s="3542"/>
      <c r="AG335" s="3542"/>
    </row>
    <row r="336" spans="1:50">
      <c r="A336" s="3520" t="s">
        <v>3508</v>
      </c>
      <c r="B336" s="3518" t="s">
        <v>3503</v>
      </c>
      <c r="C336" s="3514" t="s">
        <v>3598</v>
      </c>
      <c r="D336" s="3531" t="s">
        <v>3509</v>
      </c>
      <c r="E336" s="3515" t="s">
        <v>3510</v>
      </c>
      <c r="F336" s="3518" t="s">
        <v>3503</v>
      </c>
      <c r="G336" s="3514" t="s">
        <v>3451</v>
      </c>
      <c r="H336" s="3531" t="s">
        <v>3509</v>
      </c>
      <c r="I336" s="3515" t="s">
        <v>3510</v>
      </c>
      <c r="J336" s="3518" t="s">
        <v>3503</v>
      </c>
      <c r="K336" s="3514" t="s">
        <v>3451</v>
      </c>
      <c r="L336" s="3531" t="s">
        <v>3509</v>
      </c>
      <c r="M336" s="3515" t="s">
        <v>3510</v>
      </c>
      <c r="N336" s="3518" t="s">
        <v>3503</v>
      </c>
      <c r="O336" s="3514" t="s">
        <v>3451</v>
      </c>
      <c r="P336" s="3531" t="s">
        <v>3509</v>
      </c>
      <c r="Q336" s="3515" t="s">
        <v>3510</v>
      </c>
      <c r="R336" s="3518" t="s">
        <v>3503</v>
      </c>
      <c r="S336" s="3514" t="s">
        <v>3451</v>
      </c>
      <c r="T336" s="3531" t="s">
        <v>3509</v>
      </c>
      <c r="U336" s="3515" t="s">
        <v>3510</v>
      </c>
      <c r="V336" s="3518" t="s">
        <v>3503</v>
      </c>
      <c r="W336" s="3514" t="s">
        <v>3451</v>
      </c>
      <c r="X336" s="3531" t="s">
        <v>3509</v>
      </c>
      <c r="Y336" s="3515" t="s">
        <v>3510</v>
      </c>
      <c r="Z336" s="3518" t="s">
        <v>3503</v>
      </c>
      <c r="AA336" s="3514" t="s">
        <v>3451</v>
      </c>
      <c r="AB336" s="3531" t="s">
        <v>3509</v>
      </c>
      <c r="AC336" s="3515" t="s">
        <v>3510</v>
      </c>
      <c r="AD336" s="3518" t="s">
        <v>3503</v>
      </c>
      <c r="AE336" s="3514" t="s">
        <v>3451</v>
      </c>
      <c r="AF336" s="3531" t="s">
        <v>3509</v>
      </c>
      <c r="AG336" s="3515" t="s">
        <v>3510</v>
      </c>
    </row>
    <row r="337" spans="1:37">
      <c r="A337" s="3520"/>
      <c r="B337" s="3518"/>
      <c r="C337" s="3514"/>
      <c r="D337" s="3532"/>
      <c r="E337" s="3515"/>
      <c r="F337" s="3518"/>
      <c r="G337" s="3514"/>
      <c r="H337" s="3532"/>
      <c r="I337" s="3515"/>
      <c r="J337" s="3518"/>
      <c r="K337" s="3514"/>
      <c r="L337" s="3532"/>
      <c r="M337" s="3515"/>
      <c r="N337" s="3518"/>
      <c r="O337" s="3514"/>
      <c r="P337" s="3532"/>
      <c r="Q337" s="3515"/>
      <c r="R337" s="3518"/>
      <c r="S337" s="3514"/>
      <c r="T337" s="3532"/>
      <c r="U337" s="3515"/>
      <c r="V337" s="3518"/>
      <c r="W337" s="3514"/>
      <c r="X337" s="3532"/>
      <c r="Y337" s="3515"/>
      <c r="Z337" s="3518"/>
      <c r="AA337" s="3514"/>
      <c r="AB337" s="3532"/>
      <c r="AC337" s="3515"/>
      <c r="AD337" s="3518"/>
      <c r="AE337" s="3514"/>
      <c r="AF337" s="3532"/>
      <c r="AG337" s="3515"/>
    </row>
    <row r="338" spans="1:37" ht="16.5">
      <c r="A338" s="3166" t="s">
        <v>3756</v>
      </c>
      <c r="B338" s="3159" t="s">
        <v>3757</v>
      </c>
      <c r="C338" s="3160">
        <v>53.68</v>
      </c>
      <c r="D338" s="3160" t="s">
        <v>3614</v>
      </c>
      <c r="E338" s="3156" t="s">
        <v>3779</v>
      </c>
      <c r="F338" s="3159" t="s">
        <v>3759</v>
      </c>
      <c r="G338" s="3160">
        <v>50.54</v>
      </c>
      <c r="H338" s="3160" t="s">
        <v>3516</v>
      </c>
      <c r="I338" s="3161" t="s">
        <v>3517</v>
      </c>
      <c r="J338" s="3159" t="s">
        <v>3693</v>
      </c>
      <c r="K338" s="3160">
        <v>50.54</v>
      </c>
      <c r="L338" s="3160" t="s">
        <v>3516</v>
      </c>
      <c r="M338" s="3161" t="s">
        <v>3517</v>
      </c>
      <c r="N338" s="3159" t="s">
        <v>3617</v>
      </c>
      <c r="O338" s="3160">
        <v>53.68</v>
      </c>
      <c r="P338" s="3160" t="s">
        <v>3618</v>
      </c>
      <c r="Q338" s="3156" t="s">
        <v>3779</v>
      </c>
      <c r="R338" s="3159" t="s">
        <v>3619</v>
      </c>
      <c r="S338" s="3160">
        <v>53.68</v>
      </c>
      <c r="T338" s="3160" t="s">
        <v>3618</v>
      </c>
      <c r="U338" s="3156" t="s">
        <v>3779</v>
      </c>
      <c r="V338" s="3159" t="s">
        <v>3620</v>
      </c>
      <c r="W338" s="3160">
        <v>50.54</v>
      </c>
      <c r="X338" s="3160" t="s">
        <v>3516</v>
      </c>
      <c r="Y338" s="3161" t="s">
        <v>3517</v>
      </c>
      <c r="Z338" s="3159" t="s">
        <v>3621</v>
      </c>
      <c r="AA338" s="3160">
        <v>50.54</v>
      </c>
      <c r="AB338" s="3160" t="s">
        <v>3516</v>
      </c>
      <c r="AC338" s="3161" t="s">
        <v>3517</v>
      </c>
      <c r="AD338" s="3159" t="s">
        <v>3622</v>
      </c>
      <c r="AE338" s="3160">
        <v>55.17</v>
      </c>
      <c r="AF338" s="3160" t="s">
        <v>3784</v>
      </c>
      <c r="AG338" s="3156" t="s">
        <v>3779</v>
      </c>
    </row>
    <row r="339" spans="1:37" ht="16.5">
      <c r="A339" s="3166" t="s">
        <v>3600</v>
      </c>
      <c r="B339" s="3159" t="s">
        <v>3601</v>
      </c>
      <c r="C339" s="3160">
        <v>53.68</v>
      </c>
      <c r="D339" s="3160" t="s">
        <v>3614</v>
      </c>
      <c r="E339" s="3156" t="s">
        <v>3779</v>
      </c>
      <c r="F339" s="3159" t="s">
        <v>3761</v>
      </c>
      <c r="G339" s="3160">
        <v>50.54</v>
      </c>
      <c r="H339" s="3160" t="s">
        <v>3516</v>
      </c>
      <c r="I339" s="3161" t="s">
        <v>3517</v>
      </c>
      <c r="J339" s="3159" t="s">
        <v>3701</v>
      </c>
      <c r="K339" s="3160">
        <v>50.54</v>
      </c>
      <c r="L339" s="3160" t="s">
        <v>3516</v>
      </c>
      <c r="M339" s="3161" t="s">
        <v>3517</v>
      </c>
      <c r="N339" s="3159" t="s">
        <v>3627</v>
      </c>
      <c r="O339" s="3160">
        <v>53.68</v>
      </c>
      <c r="P339" s="3160" t="s">
        <v>3618</v>
      </c>
      <c r="Q339" s="3156" t="s">
        <v>3779</v>
      </c>
      <c r="R339" s="3159" t="s">
        <v>3628</v>
      </c>
      <c r="S339" s="3160">
        <v>53.68</v>
      </c>
      <c r="T339" s="3160" t="s">
        <v>3618</v>
      </c>
      <c r="U339" s="3156" t="s">
        <v>3779</v>
      </c>
      <c r="V339" s="3159" t="s">
        <v>3629</v>
      </c>
      <c r="W339" s="3160">
        <v>50.54</v>
      </c>
      <c r="X339" s="3160" t="s">
        <v>3516</v>
      </c>
      <c r="Y339" s="3161" t="s">
        <v>3517</v>
      </c>
      <c r="Z339" s="3159" t="s">
        <v>3630</v>
      </c>
      <c r="AA339" s="3160">
        <v>50.54</v>
      </c>
      <c r="AB339" s="3160" t="s">
        <v>3516</v>
      </c>
      <c r="AC339" s="3161" t="s">
        <v>3517</v>
      </c>
      <c r="AD339" s="3159" t="s">
        <v>3631</v>
      </c>
      <c r="AE339" s="3160">
        <v>55.17</v>
      </c>
      <c r="AF339" s="3160" t="s">
        <v>3784</v>
      </c>
      <c r="AG339" s="3156" t="s">
        <v>3779</v>
      </c>
    </row>
    <row r="340" spans="1:37" ht="16.5">
      <c r="A340" s="3166" t="s">
        <v>3604</v>
      </c>
      <c r="B340" s="3159" t="s">
        <v>3605</v>
      </c>
      <c r="C340" s="3160">
        <v>53.68</v>
      </c>
      <c r="D340" s="3160" t="s">
        <v>3614</v>
      </c>
      <c r="E340" s="3156" t="s">
        <v>3779</v>
      </c>
      <c r="F340" s="3159" t="s">
        <v>3762</v>
      </c>
      <c r="G340" s="3160">
        <v>50.54</v>
      </c>
      <c r="H340" s="3160" t="s">
        <v>3516</v>
      </c>
      <c r="I340" s="3161" t="s">
        <v>3517</v>
      </c>
      <c r="J340" s="3159" t="s">
        <v>3518</v>
      </c>
      <c r="K340" s="3160">
        <v>50.54</v>
      </c>
      <c r="L340" s="3160" t="s">
        <v>3516</v>
      </c>
      <c r="M340" s="3161" t="s">
        <v>3517</v>
      </c>
      <c r="N340" s="3159" t="s">
        <v>3633</v>
      </c>
      <c r="O340" s="3160">
        <v>53.68</v>
      </c>
      <c r="P340" s="3160" t="s">
        <v>3618</v>
      </c>
      <c r="Q340" s="3156" t="s">
        <v>3779</v>
      </c>
      <c r="R340" s="3159" t="s">
        <v>3634</v>
      </c>
      <c r="S340" s="3160">
        <v>53.68</v>
      </c>
      <c r="T340" s="3160" t="s">
        <v>3618</v>
      </c>
      <c r="U340" s="3156" t="s">
        <v>3779</v>
      </c>
      <c r="V340" s="3159" t="s">
        <v>3635</v>
      </c>
      <c r="W340" s="3160">
        <v>50.54</v>
      </c>
      <c r="X340" s="3160" t="s">
        <v>3516</v>
      </c>
      <c r="Y340" s="3161" t="s">
        <v>3517</v>
      </c>
      <c r="Z340" s="3159" t="s">
        <v>3636</v>
      </c>
      <c r="AA340" s="3160">
        <v>50.54</v>
      </c>
      <c r="AB340" s="3160" t="s">
        <v>3516</v>
      </c>
      <c r="AC340" s="3161" t="s">
        <v>3517</v>
      </c>
      <c r="AD340" s="3159" t="s">
        <v>3637</v>
      </c>
      <c r="AE340" s="3160">
        <v>55.17</v>
      </c>
      <c r="AF340" s="3160" t="s">
        <v>3784</v>
      </c>
      <c r="AG340" s="3156" t="s">
        <v>3779</v>
      </c>
    </row>
    <row r="341" spans="1:37" ht="16.5">
      <c r="A341" s="3166" t="s">
        <v>3606</v>
      </c>
      <c r="B341" s="3159" t="s">
        <v>3526</v>
      </c>
      <c r="C341" s="3160">
        <v>53.68</v>
      </c>
      <c r="D341" s="3160" t="s">
        <v>3614</v>
      </c>
      <c r="E341" s="3156" t="s">
        <v>3779</v>
      </c>
      <c r="F341" s="3159" t="s">
        <v>3527</v>
      </c>
      <c r="G341" s="3160">
        <v>50.54</v>
      </c>
      <c r="H341" s="3160" t="s">
        <v>3516</v>
      </c>
      <c r="I341" s="3161" t="s">
        <v>3517</v>
      </c>
      <c r="J341" s="3159" t="s">
        <v>3528</v>
      </c>
      <c r="K341" s="3160">
        <v>50.54</v>
      </c>
      <c r="L341" s="3160" t="s">
        <v>3516</v>
      </c>
      <c r="M341" s="3161" t="s">
        <v>3517</v>
      </c>
      <c r="N341" s="3159" t="s">
        <v>3529</v>
      </c>
      <c r="O341" s="3160">
        <v>53.68</v>
      </c>
      <c r="P341" s="3160" t="s">
        <v>3618</v>
      </c>
      <c r="Q341" s="3156" t="s">
        <v>3779</v>
      </c>
      <c r="R341" s="3159" t="s">
        <v>3530</v>
      </c>
      <c r="S341" s="3160">
        <v>53.68</v>
      </c>
      <c r="T341" s="3160" t="s">
        <v>3618</v>
      </c>
      <c r="U341" s="3156" t="s">
        <v>3779</v>
      </c>
      <c r="V341" s="3159" t="s">
        <v>3531</v>
      </c>
      <c r="W341" s="3160">
        <v>50.54</v>
      </c>
      <c r="X341" s="3160" t="s">
        <v>3516</v>
      </c>
      <c r="Y341" s="3161" t="s">
        <v>3517</v>
      </c>
      <c r="Z341" s="3159" t="s">
        <v>3639</v>
      </c>
      <c r="AA341" s="3160">
        <v>50.54</v>
      </c>
      <c r="AB341" s="3160" t="s">
        <v>3516</v>
      </c>
      <c r="AC341" s="3161" t="s">
        <v>3517</v>
      </c>
      <c r="AD341" s="3159" t="s">
        <v>3533</v>
      </c>
      <c r="AE341" s="3160">
        <v>55.17</v>
      </c>
      <c r="AF341" s="3160" t="s">
        <v>3784</v>
      </c>
      <c r="AG341" s="3156" t="s">
        <v>3779</v>
      </c>
    </row>
    <row r="342" spans="1:37" ht="16.5">
      <c r="A342" s="3166" t="s">
        <v>3607</v>
      </c>
      <c r="B342" s="3159" t="s">
        <v>3534</v>
      </c>
      <c r="C342" s="3160">
        <v>53.68</v>
      </c>
      <c r="D342" s="3160" t="s">
        <v>3614</v>
      </c>
      <c r="E342" s="3156" t="s">
        <v>3779</v>
      </c>
      <c r="F342" s="3159" t="s">
        <v>3535</v>
      </c>
      <c r="G342" s="3160">
        <v>50.54</v>
      </c>
      <c r="H342" s="3160" t="s">
        <v>3516</v>
      </c>
      <c r="I342" s="3161" t="s">
        <v>3517</v>
      </c>
      <c r="J342" s="3159" t="s">
        <v>3536</v>
      </c>
      <c r="K342" s="3160">
        <v>50.54</v>
      </c>
      <c r="L342" s="3160" t="s">
        <v>3516</v>
      </c>
      <c r="M342" s="3161" t="s">
        <v>3517</v>
      </c>
      <c r="N342" s="3159" t="s">
        <v>3537</v>
      </c>
      <c r="O342" s="3160">
        <v>53.68</v>
      </c>
      <c r="P342" s="3160" t="s">
        <v>3618</v>
      </c>
      <c r="Q342" s="3156" t="s">
        <v>3779</v>
      </c>
      <c r="R342" s="3159" t="s">
        <v>3538</v>
      </c>
      <c r="S342" s="3160">
        <v>53.68</v>
      </c>
      <c r="T342" s="3160" t="s">
        <v>3618</v>
      </c>
      <c r="U342" s="3156" t="s">
        <v>3779</v>
      </c>
      <c r="V342" s="3159" t="s">
        <v>3539</v>
      </c>
      <c r="W342" s="3160">
        <v>50.54</v>
      </c>
      <c r="X342" s="3160" t="s">
        <v>3516</v>
      </c>
      <c r="Y342" s="3161" t="s">
        <v>3517</v>
      </c>
      <c r="Z342" s="3159" t="s">
        <v>3540</v>
      </c>
      <c r="AA342" s="3160">
        <v>50.54</v>
      </c>
      <c r="AB342" s="3160" t="s">
        <v>3516</v>
      </c>
      <c r="AC342" s="3161" t="s">
        <v>3517</v>
      </c>
      <c r="AD342" s="3159" t="s">
        <v>3541</v>
      </c>
      <c r="AE342" s="3160">
        <v>55.17</v>
      </c>
      <c r="AF342" s="3160" t="s">
        <v>3784</v>
      </c>
      <c r="AG342" s="3156" t="s">
        <v>3779</v>
      </c>
    </row>
    <row r="343" spans="1:37" ht="16.5">
      <c r="A343" s="3166" t="s">
        <v>3608</v>
      </c>
      <c r="B343" s="3159" t="s">
        <v>3542</v>
      </c>
      <c r="C343" s="3160">
        <v>53.68</v>
      </c>
      <c r="D343" s="3160" t="s">
        <v>3614</v>
      </c>
      <c r="E343" s="3156" t="s">
        <v>3779</v>
      </c>
      <c r="F343" s="3159" t="s">
        <v>3543</v>
      </c>
      <c r="G343" s="3160">
        <v>50.54</v>
      </c>
      <c r="H343" s="3160" t="s">
        <v>3516</v>
      </c>
      <c r="I343" s="3161" t="s">
        <v>3517</v>
      </c>
      <c r="J343" s="3159" t="s">
        <v>3544</v>
      </c>
      <c r="K343" s="3160">
        <v>50.54</v>
      </c>
      <c r="L343" s="3160" t="s">
        <v>3516</v>
      </c>
      <c r="M343" s="3161" t="s">
        <v>3517</v>
      </c>
      <c r="N343" s="3159" t="s">
        <v>3545</v>
      </c>
      <c r="O343" s="3160">
        <v>53.68</v>
      </c>
      <c r="P343" s="3160" t="s">
        <v>3618</v>
      </c>
      <c r="Q343" s="3156" t="s">
        <v>3779</v>
      </c>
      <c r="R343" s="3159" t="s">
        <v>3546</v>
      </c>
      <c r="S343" s="3160">
        <v>53.68</v>
      </c>
      <c r="T343" s="3160" t="s">
        <v>3618</v>
      </c>
      <c r="U343" s="3156" t="s">
        <v>3779</v>
      </c>
      <c r="V343" s="3159" t="s">
        <v>3547</v>
      </c>
      <c r="W343" s="3160">
        <v>50.54</v>
      </c>
      <c r="X343" s="3160" t="s">
        <v>3516</v>
      </c>
      <c r="Y343" s="3161" t="s">
        <v>3517</v>
      </c>
      <c r="Z343" s="3159" t="s">
        <v>3548</v>
      </c>
      <c r="AA343" s="3160">
        <v>50.54</v>
      </c>
      <c r="AB343" s="3160" t="s">
        <v>3516</v>
      </c>
      <c r="AC343" s="3161" t="s">
        <v>3517</v>
      </c>
      <c r="AD343" s="3159" t="s">
        <v>3549</v>
      </c>
      <c r="AE343" s="3160">
        <v>55.17</v>
      </c>
      <c r="AF343" s="3160" t="s">
        <v>3784</v>
      </c>
      <c r="AG343" s="3156" t="s">
        <v>3779</v>
      </c>
    </row>
    <row r="344" spans="1:37" ht="16.5">
      <c r="A344" s="3166" t="s">
        <v>3609</v>
      </c>
      <c r="B344" s="3159" t="s">
        <v>3550</v>
      </c>
      <c r="C344" s="3160">
        <v>53.68</v>
      </c>
      <c r="D344" s="3160" t="s">
        <v>3614</v>
      </c>
      <c r="E344" s="3156" t="s">
        <v>3779</v>
      </c>
      <c r="F344" s="3159" t="s">
        <v>3551</v>
      </c>
      <c r="G344" s="3160">
        <v>50.54</v>
      </c>
      <c r="H344" s="3160" t="s">
        <v>3516</v>
      </c>
      <c r="I344" s="3161" t="s">
        <v>3517</v>
      </c>
      <c r="J344" s="3159" t="s">
        <v>3552</v>
      </c>
      <c r="K344" s="3160">
        <v>50.54</v>
      </c>
      <c r="L344" s="3160" t="s">
        <v>3516</v>
      </c>
      <c r="M344" s="3161" t="s">
        <v>3517</v>
      </c>
      <c r="N344" s="3159" t="s">
        <v>3553</v>
      </c>
      <c r="O344" s="3160">
        <v>53.68</v>
      </c>
      <c r="P344" s="3160" t="s">
        <v>3618</v>
      </c>
      <c r="Q344" s="3156" t="s">
        <v>3779</v>
      </c>
      <c r="R344" s="3159" t="s">
        <v>3554</v>
      </c>
      <c r="S344" s="3160">
        <v>53.68</v>
      </c>
      <c r="T344" s="3160" t="s">
        <v>3618</v>
      </c>
      <c r="U344" s="3156" t="s">
        <v>3779</v>
      </c>
      <c r="V344" s="3159" t="s">
        <v>3555</v>
      </c>
      <c r="W344" s="3160">
        <v>50.54</v>
      </c>
      <c r="X344" s="3160" t="s">
        <v>3516</v>
      </c>
      <c r="Y344" s="3161" t="s">
        <v>3517</v>
      </c>
      <c r="Z344" s="3159" t="s">
        <v>3556</v>
      </c>
      <c r="AA344" s="3160">
        <v>50.54</v>
      </c>
      <c r="AB344" s="3160" t="s">
        <v>3516</v>
      </c>
      <c r="AC344" s="3161" t="s">
        <v>3517</v>
      </c>
      <c r="AD344" s="3159" t="s">
        <v>3557</v>
      </c>
      <c r="AE344" s="3160">
        <v>55.17</v>
      </c>
      <c r="AF344" s="3160" t="s">
        <v>3784</v>
      </c>
      <c r="AG344" s="3156" t="s">
        <v>3779</v>
      </c>
    </row>
    <row r="345" spans="1:37" ht="16.5">
      <c r="A345" s="3166" t="s">
        <v>3610</v>
      </c>
      <c r="B345" s="3159" t="s">
        <v>3558</v>
      </c>
      <c r="C345" s="3160">
        <v>53.68</v>
      </c>
      <c r="D345" s="3160" t="s">
        <v>3614</v>
      </c>
      <c r="E345" s="3156" t="s">
        <v>3779</v>
      </c>
      <c r="F345" s="3159" t="s">
        <v>3559</v>
      </c>
      <c r="G345" s="3160">
        <v>50.54</v>
      </c>
      <c r="H345" s="3160" t="s">
        <v>3516</v>
      </c>
      <c r="I345" s="3161" t="s">
        <v>3517</v>
      </c>
      <c r="J345" s="3159" t="s">
        <v>3560</v>
      </c>
      <c r="K345" s="3160">
        <v>50.54</v>
      </c>
      <c r="L345" s="3160" t="s">
        <v>3516</v>
      </c>
      <c r="M345" s="3161" t="s">
        <v>3517</v>
      </c>
      <c r="N345" s="3159" t="s">
        <v>3562</v>
      </c>
      <c r="O345" s="3160">
        <v>53.68</v>
      </c>
      <c r="P345" s="3160" t="s">
        <v>3618</v>
      </c>
      <c r="Q345" s="3156" t="s">
        <v>3779</v>
      </c>
      <c r="R345" s="3159" t="s">
        <v>3563</v>
      </c>
      <c r="S345" s="3160">
        <v>53.68</v>
      </c>
      <c r="T345" s="3160" t="s">
        <v>3618</v>
      </c>
      <c r="U345" s="3156" t="s">
        <v>3779</v>
      </c>
      <c r="V345" s="3159" t="s">
        <v>3564</v>
      </c>
      <c r="W345" s="3160">
        <v>50.54</v>
      </c>
      <c r="X345" s="3160" t="s">
        <v>3516</v>
      </c>
      <c r="Y345" s="3161" t="s">
        <v>3517</v>
      </c>
      <c r="Z345" s="3159" t="s">
        <v>3566</v>
      </c>
      <c r="AA345" s="3160">
        <v>50.54</v>
      </c>
      <c r="AB345" s="3160" t="s">
        <v>3516</v>
      </c>
      <c r="AC345" s="3161" t="s">
        <v>3517</v>
      </c>
      <c r="AD345" s="3159" t="s">
        <v>3567</v>
      </c>
      <c r="AE345" s="3160">
        <v>55.17</v>
      </c>
      <c r="AF345" s="3160" t="s">
        <v>3784</v>
      </c>
      <c r="AG345" s="3156" t="s">
        <v>3779</v>
      </c>
    </row>
    <row r="346" spans="1:37" ht="16.5">
      <c r="A346" s="3163" t="s">
        <v>3611</v>
      </c>
      <c r="B346" s="3163"/>
      <c r="C346" s="3164">
        <f>SUM(C338:C345)</f>
        <v>429.44</v>
      </c>
      <c r="D346" s="3164"/>
      <c r="E346" s="3165"/>
      <c r="F346" s="3163"/>
      <c r="G346" s="3164">
        <f>SUM(G338:G345)</f>
        <v>404.32000000000005</v>
      </c>
      <c r="H346" s="3164"/>
      <c r="I346" s="3164"/>
      <c r="J346" s="3163"/>
      <c r="K346" s="3164">
        <f>SUM(K338:K345)</f>
        <v>404.32000000000005</v>
      </c>
      <c r="L346" s="3164"/>
      <c r="M346" s="3165"/>
      <c r="N346" s="3163"/>
      <c r="O346" s="3164">
        <f>SUM(O338:O345)</f>
        <v>429.44</v>
      </c>
      <c r="P346" s="3164"/>
      <c r="Q346" s="3164"/>
      <c r="R346" s="3163"/>
      <c r="S346" s="3164">
        <f>SUM(S338:S345)</f>
        <v>429.44</v>
      </c>
      <c r="T346" s="3164"/>
      <c r="U346" s="3165"/>
      <c r="V346" s="3163"/>
      <c r="W346" s="3164">
        <f>SUM(W338:W345)</f>
        <v>404.32000000000005</v>
      </c>
      <c r="X346" s="3164"/>
      <c r="Y346" s="3164"/>
      <c r="Z346" s="3163"/>
      <c r="AA346" s="3164">
        <f>SUM(AA338:AA345)</f>
        <v>404.32000000000005</v>
      </c>
      <c r="AB346" s="3164"/>
      <c r="AC346" s="3165"/>
      <c r="AD346" s="3163"/>
      <c r="AE346" s="3164">
        <f>SUM(AE338:AE345)</f>
        <v>441.36000000000007</v>
      </c>
      <c r="AF346" s="3164"/>
      <c r="AG346" s="3164"/>
      <c r="AH346" s="3167">
        <f>AE346+AA346+W346+S346+O346+K346+G346+C346</f>
        <v>3346.9600000000005</v>
      </c>
    </row>
    <row r="347" spans="1:37" ht="31.5">
      <c r="A347" s="3525" t="s">
        <v>3785</v>
      </c>
      <c r="B347" s="3526"/>
      <c r="C347" s="3526"/>
      <c r="D347" s="3526"/>
      <c r="E347" s="3526"/>
      <c r="F347" s="3526"/>
      <c r="G347" s="3526"/>
      <c r="H347" s="3526"/>
      <c r="I347" s="3526"/>
      <c r="J347" s="3526"/>
      <c r="K347" s="3526"/>
      <c r="L347" s="3526"/>
      <c r="M347" s="3526"/>
      <c r="N347" s="3526"/>
      <c r="O347" s="3526"/>
      <c r="P347" s="3526"/>
      <c r="Q347" s="3526"/>
      <c r="R347" s="3537"/>
      <c r="S347" s="3537"/>
      <c r="T347" s="3537"/>
      <c r="U347" s="3537"/>
      <c r="V347" s="3537"/>
      <c r="W347" s="3537"/>
      <c r="X347" s="3537"/>
      <c r="Y347" s="3537"/>
      <c r="Z347" s="3537"/>
      <c r="AA347" s="3537"/>
      <c r="AB347" s="3537"/>
      <c r="AC347" s="3537"/>
      <c r="AD347" s="3537"/>
      <c r="AE347" s="3537"/>
      <c r="AF347" s="3537"/>
      <c r="AG347" s="3537"/>
    </row>
    <row r="348" spans="1:37" ht="17.25">
      <c r="A348" s="3153" t="s">
        <v>3500</v>
      </c>
      <c r="B348" s="3522" t="s">
        <v>3501</v>
      </c>
      <c r="C348" s="3523"/>
      <c r="D348" s="3523"/>
      <c r="E348" s="3523"/>
      <c r="F348" s="3523"/>
      <c r="G348" s="3523"/>
      <c r="H348" s="3523"/>
      <c r="I348" s="3523"/>
      <c r="J348" s="3523"/>
      <c r="K348" s="3523"/>
      <c r="L348" s="3523"/>
      <c r="M348" s="3523"/>
      <c r="N348" s="3523"/>
      <c r="O348" s="3523"/>
      <c r="P348" s="3523"/>
      <c r="Q348" s="3527"/>
      <c r="R348" s="3543" t="s">
        <v>3502</v>
      </c>
      <c r="S348" s="3543"/>
      <c r="T348" s="3543"/>
      <c r="U348" s="3543"/>
      <c r="V348" s="3543"/>
      <c r="W348" s="3543"/>
      <c r="X348" s="3543"/>
      <c r="Y348" s="3543"/>
      <c r="Z348" s="3543"/>
      <c r="AA348" s="3543"/>
      <c r="AB348" s="3543"/>
      <c r="AC348" s="3543"/>
      <c r="AD348" s="3543"/>
      <c r="AE348" s="3543"/>
      <c r="AF348" s="3543"/>
      <c r="AG348" s="3543"/>
      <c r="AH348" s="3543"/>
      <c r="AI348" s="3543"/>
      <c r="AJ348" s="3543"/>
      <c r="AK348" s="3543"/>
    </row>
    <row r="349" spans="1:37" ht="16.5">
      <c r="A349" s="3154" t="s">
        <v>3503</v>
      </c>
      <c r="B349" s="3539" t="s">
        <v>3504</v>
      </c>
      <c r="C349" s="3540"/>
      <c r="D349" s="3540"/>
      <c r="E349" s="3541"/>
      <c r="F349" s="3542" t="s">
        <v>3505</v>
      </c>
      <c r="G349" s="3542"/>
      <c r="H349" s="3542"/>
      <c r="I349" s="3542"/>
      <c r="J349" s="3542" t="s">
        <v>3506</v>
      </c>
      <c r="K349" s="3542"/>
      <c r="L349" s="3542"/>
      <c r="M349" s="3542"/>
      <c r="N349" s="3542" t="s">
        <v>3507</v>
      </c>
      <c r="O349" s="3542"/>
      <c r="P349" s="3542"/>
      <c r="Q349" s="3542"/>
      <c r="R349" s="3542" t="s">
        <v>3504</v>
      </c>
      <c r="S349" s="3542"/>
      <c r="T349" s="3542"/>
      <c r="U349" s="3542"/>
      <c r="V349" s="3542" t="s">
        <v>3505</v>
      </c>
      <c r="W349" s="3542"/>
      <c r="X349" s="3542"/>
      <c r="Y349" s="3542"/>
      <c r="Z349" s="3542" t="s">
        <v>3506</v>
      </c>
      <c r="AA349" s="3542"/>
      <c r="AB349" s="3542"/>
      <c r="AC349" s="3542"/>
      <c r="AD349" s="3542" t="s">
        <v>3507</v>
      </c>
      <c r="AE349" s="3542"/>
      <c r="AF349" s="3542"/>
      <c r="AG349" s="3542"/>
      <c r="AH349" s="3542" t="s">
        <v>3776</v>
      </c>
      <c r="AI349" s="3542"/>
      <c r="AJ349" s="3542"/>
      <c r="AK349" s="3542"/>
    </row>
    <row r="350" spans="1:37">
      <c r="A350" s="3520" t="s">
        <v>3508</v>
      </c>
      <c r="B350" s="3518" t="s">
        <v>3503</v>
      </c>
      <c r="C350" s="3514" t="s">
        <v>3598</v>
      </c>
      <c r="D350" s="3531" t="s">
        <v>3509</v>
      </c>
      <c r="E350" s="3515" t="s">
        <v>3510</v>
      </c>
      <c r="F350" s="3518" t="s">
        <v>3503</v>
      </c>
      <c r="G350" s="3514" t="s">
        <v>3451</v>
      </c>
      <c r="H350" s="3531" t="s">
        <v>3509</v>
      </c>
      <c r="I350" s="3515" t="s">
        <v>3510</v>
      </c>
      <c r="J350" s="3518" t="s">
        <v>3503</v>
      </c>
      <c r="K350" s="3514" t="s">
        <v>3451</v>
      </c>
      <c r="L350" s="3531" t="s">
        <v>3509</v>
      </c>
      <c r="M350" s="3515" t="s">
        <v>3510</v>
      </c>
      <c r="N350" s="3518" t="s">
        <v>3503</v>
      </c>
      <c r="O350" s="3514" t="s">
        <v>3451</v>
      </c>
      <c r="P350" s="3531" t="s">
        <v>3509</v>
      </c>
      <c r="Q350" s="3515" t="s">
        <v>3510</v>
      </c>
      <c r="R350" s="3518" t="s">
        <v>3503</v>
      </c>
      <c r="S350" s="3514" t="s">
        <v>3451</v>
      </c>
      <c r="T350" s="3531" t="s">
        <v>3509</v>
      </c>
      <c r="U350" s="3515" t="s">
        <v>3510</v>
      </c>
      <c r="V350" s="3518" t="s">
        <v>3503</v>
      </c>
      <c r="W350" s="3514" t="s">
        <v>3451</v>
      </c>
      <c r="X350" s="3531" t="s">
        <v>3509</v>
      </c>
      <c r="Y350" s="3515" t="s">
        <v>3510</v>
      </c>
      <c r="Z350" s="3518" t="s">
        <v>3503</v>
      </c>
      <c r="AA350" s="3514" t="s">
        <v>3451</v>
      </c>
      <c r="AB350" s="3531" t="s">
        <v>3509</v>
      </c>
      <c r="AC350" s="3515" t="s">
        <v>3510</v>
      </c>
      <c r="AD350" s="3518" t="s">
        <v>3503</v>
      </c>
      <c r="AE350" s="3514" t="s">
        <v>3451</v>
      </c>
      <c r="AF350" s="3531" t="s">
        <v>3509</v>
      </c>
      <c r="AG350" s="3515" t="s">
        <v>3510</v>
      </c>
      <c r="AH350" s="3518" t="s">
        <v>3503</v>
      </c>
      <c r="AI350" s="3514" t="s">
        <v>3451</v>
      </c>
      <c r="AJ350" s="3531" t="s">
        <v>3509</v>
      </c>
      <c r="AK350" s="3515" t="s">
        <v>3510</v>
      </c>
    </row>
    <row r="351" spans="1:37">
      <c r="A351" s="3520"/>
      <c r="B351" s="3518"/>
      <c r="C351" s="3514"/>
      <c r="D351" s="3532"/>
      <c r="E351" s="3515"/>
      <c r="F351" s="3518"/>
      <c r="G351" s="3514"/>
      <c r="H351" s="3532"/>
      <c r="I351" s="3515"/>
      <c r="J351" s="3518"/>
      <c r="K351" s="3514"/>
      <c r="L351" s="3532"/>
      <c r="M351" s="3515"/>
      <c r="N351" s="3518"/>
      <c r="O351" s="3514"/>
      <c r="P351" s="3532"/>
      <c r="Q351" s="3515"/>
      <c r="R351" s="3518"/>
      <c r="S351" s="3514"/>
      <c r="T351" s="3532"/>
      <c r="U351" s="3515"/>
      <c r="V351" s="3518"/>
      <c r="W351" s="3514"/>
      <c r="X351" s="3532"/>
      <c r="Y351" s="3515"/>
      <c r="Z351" s="3518"/>
      <c r="AA351" s="3514"/>
      <c r="AB351" s="3532"/>
      <c r="AC351" s="3515"/>
      <c r="AD351" s="3518"/>
      <c r="AE351" s="3514"/>
      <c r="AF351" s="3532"/>
      <c r="AG351" s="3515"/>
      <c r="AH351" s="3518"/>
      <c r="AI351" s="3514"/>
      <c r="AJ351" s="3532"/>
      <c r="AK351" s="3515"/>
    </row>
    <row r="352" spans="1:37" ht="16.5">
      <c r="A352" s="3166" t="s">
        <v>3756</v>
      </c>
      <c r="B352" s="3159" t="s">
        <v>3757</v>
      </c>
      <c r="C352" s="3160">
        <v>61.88</v>
      </c>
      <c r="D352" s="3160" t="s">
        <v>3758</v>
      </c>
      <c r="E352" s="3156" t="s">
        <v>3514</v>
      </c>
      <c r="F352" s="3159" t="s">
        <v>3759</v>
      </c>
      <c r="G352" s="3160">
        <v>49.41</v>
      </c>
      <c r="H352" s="3160" t="s">
        <v>3516</v>
      </c>
      <c r="I352" s="3161" t="s">
        <v>3517</v>
      </c>
      <c r="J352" s="3159" t="s">
        <v>3693</v>
      </c>
      <c r="K352" s="3160">
        <v>49.41</v>
      </c>
      <c r="L352" s="3160" t="s">
        <v>3516</v>
      </c>
      <c r="M352" s="3161" t="s">
        <v>3517</v>
      </c>
      <c r="N352" s="3159" t="s">
        <v>3617</v>
      </c>
      <c r="O352" s="3160">
        <v>61.61</v>
      </c>
      <c r="P352" s="3160" t="s">
        <v>3760</v>
      </c>
      <c r="Q352" s="3156" t="s">
        <v>3514</v>
      </c>
      <c r="R352" s="3159" t="s">
        <v>3619</v>
      </c>
      <c r="S352" s="3160">
        <v>62.56</v>
      </c>
      <c r="T352" s="3160" t="s">
        <v>3575</v>
      </c>
      <c r="U352" s="3156" t="s">
        <v>3514</v>
      </c>
      <c r="V352" s="3159" t="s">
        <v>3620</v>
      </c>
      <c r="W352" s="3160">
        <v>49.41</v>
      </c>
      <c r="X352" s="3160" t="s">
        <v>3516</v>
      </c>
      <c r="Y352" s="3161" t="s">
        <v>3517</v>
      </c>
      <c r="Z352" s="3159" t="s">
        <v>3621</v>
      </c>
      <c r="AA352" s="3160">
        <v>49.41</v>
      </c>
      <c r="AB352" s="3160" t="s">
        <v>3516</v>
      </c>
      <c r="AC352" s="3161" t="s">
        <v>3517</v>
      </c>
      <c r="AD352" s="3159" t="s">
        <v>3622</v>
      </c>
      <c r="AE352" s="3160">
        <v>49.41</v>
      </c>
      <c r="AF352" s="3160" t="s">
        <v>3516</v>
      </c>
      <c r="AG352" s="3161" t="s">
        <v>3517</v>
      </c>
      <c r="AH352" s="3159" t="s">
        <v>3700</v>
      </c>
      <c r="AI352" s="3160">
        <v>63.69</v>
      </c>
      <c r="AJ352" s="3160" t="s">
        <v>3656</v>
      </c>
      <c r="AK352" s="3156" t="s">
        <v>3514</v>
      </c>
    </row>
    <row r="353" spans="1:38" ht="16.5">
      <c r="A353" s="3166" t="s">
        <v>3600</v>
      </c>
      <c r="B353" s="3159" t="s">
        <v>3601</v>
      </c>
      <c r="C353" s="3160">
        <v>61.88</v>
      </c>
      <c r="D353" s="3160" t="s">
        <v>3758</v>
      </c>
      <c r="E353" s="3156" t="s">
        <v>3514</v>
      </c>
      <c r="F353" s="3159" t="s">
        <v>3761</v>
      </c>
      <c r="G353" s="3160">
        <v>49.41</v>
      </c>
      <c r="H353" s="3160" t="s">
        <v>3516</v>
      </c>
      <c r="I353" s="3161" t="s">
        <v>3517</v>
      </c>
      <c r="J353" s="3159" t="s">
        <v>3701</v>
      </c>
      <c r="K353" s="3160">
        <v>49.41</v>
      </c>
      <c r="L353" s="3160" t="s">
        <v>3516</v>
      </c>
      <c r="M353" s="3161" t="s">
        <v>3517</v>
      </c>
      <c r="N353" s="3159" t="s">
        <v>3627</v>
      </c>
      <c r="O353" s="3160">
        <v>61.61</v>
      </c>
      <c r="P353" s="3160" t="s">
        <v>3760</v>
      </c>
      <c r="Q353" s="3156" t="s">
        <v>3514</v>
      </c>
      <c r="R353" s="3159" t="s">
        <v>3628</v>
      </c>
      <c r="S353" s="3160">
        <v>62.56</v>
      </c>
      <c r="T353" s="3160" t="s">
        <v>3575</v>
      </c>
      <c r="U353" s="3156" t="s">
        <v>3514</v>
      </c>
      <c r="V353" s="3159" t="s">
        <v>3629</v>
      </c>
      <c r="W353" s="3160">
        <v>49.41</v>
      </c>
      <c r="X353" s="3160" t="s">
        <v>3516</v>
      </c>
      <c r="Y353" s="3161" t="s">
        <v>3517</v>
      </c>
      <c r="Z353" s="3159" t="s">
        <v>3630</v>
      </c>
      <c r="AA353" s="3160">
        <v>49.41</v>
      </c>
      <c r="AB353" s="3160" t="s">
        <v>3516</v>
      </c>
      <c r="AC353" s="3161" t="s">
        <v>3517</v>
      </c>
      <c r="AD353" s="3159" t="s">
        <v>3631</v>
      </c>
      <c r="AE353" s="3160">
        <v>49.41</v>
      </c>
      <c r="AF353" s="3160" t="s">
        <v>3516</v>
      </c>
      <c r="AG353" s="3161" t="s">
        <v>3517</v>
      </c>
      <c r="AH353" s="3159" t="s">
        <v>3708</v>
      </c>
      <c r="AI353" s="3160">
        <v>63.69</v>
      </c>
      <c r="AJ353" s="3160" t="s">
        <v>3656</v>
      </c>
      <c r="AK353" s="3156" t="s">
        <v>3514</v>
      </c>
    </row>
    <row r="354" spans="1:38" ht="16.5">
      <c r="A354" s="3166" t="s">
        <v>3604</v>
      </c>
      <c r="B354" s="3159" t="s">
        <v>3605</v>
      </c>
      <c r="C354" s="3160">
        <v>61.88</v>
      </c>
      <c r="D354" s="3160" t="s">
        <v>3758</v>
      </c>
      <c r="E354" s="3156" t="s">
        <v>3514</v>
      </c>
      <c r="F354" s="3159" t="s">
        <v>3762</v>
      </c>
      <c r="G354" s="3160">
        <v>49.41</v>
      </c>
      <c r="H354" s="3160" t="s">
        <v>3516</v>
      </c>
      <c r="I354" s="3161" t="s">
        <v>3517</v>
      </c>
      <c r="J354" s="3159" t="s">
        <v>3518</v>
      </c>
      <c r="K354" s="3160">
        <v>49.41</v>
      </c>
      <c r="L354" s="3160" t="s">
        <v>3516</v>
      </c>
      <c r="M354" s="3161" t="s">
        <v>3517</v>
      </c>
      <c r="N354" s="3159" t="s">
        <v>3633</v>
      </c>
      <c r="O354" s="3160">
        <v>61.61</v>
      </c>
      <c r="P354" s="3160" t="s">
        <v>3760</v>
      </c>
      <c r="Q354" s="3156" t="s">
        <v>3514</v>
      </c>
      <c r="R354" s="3159" t="s">
        <v>3634</v>
      </c>
      <c r="S354" s="3160">
        <v>62.56</v>
      </c>
      <c r="T354" s="3160" t="s">
        <v>3575</v>
      </c>
      <c r="U354" s="3156" t="s">
        <v>3514</v>
      </c>
      <c r="V354" s="3159" t="s">
        <v>3635</v>
      </c>
      <c r="W354" s="3160">
        <v>49.41</v>
      </c>
      <c r="X354" s="3160" t="s">
        <v>3516</v>
      </c>
      <c r="Y354" s="3161" t="s">
        <v>3517</v>
      </c>
      <c r="Z354" s="3159" t="s">
        <v>3636</v>
      </c>
      <c r="AA354" s="3160">
        <v>49.41</v>
      </c>
      <c r="AB354" s="3160" t="s">
        <v>3516</v>
      </c>
      <c r="AC354" s="3161" t="s">
        <v>3517</v>
      </c>
      <c r="AD354" s="3159" t="s">
        <v>3637</v>
      </c>
      <c r="AE354" s="3160">
        <v>49.41</v>
      </c>
      <c r="AF354" s="3160" t="s">
        <v>3516</v>
      </c>
      <c r="AG354" s="3161" t="s">
        <v>3517</v>
      </c>
      <c r="AH354" s="3159" t="s">
        <v>3576</v>
      </c>
      <c r="AI354" s="3160">
        <v>63.69</v>
      </c>
      <c r="AJ354" s="3160" t="s">
        <v>3656</v>
      </c>
      <c r="AK354" s="3156" t="s">
        <v>3514</v>
      </c>
    </row>
    <row r="355" spans="1:38" ht="16.5">
      <c r="A355" s="3166" t="s">
        <v>3606</v>
      </c>
      <c r="B355" s="3159" t="s">
        <v>3526</v>
      </c>
      <c r="C355" s="3160">
        <v>61.88</v>
      </c>
      <c r="D355" s="3160" t="s">
        <v>3758</v>
      </c>
      <c r="E355" s="3156" t="s">
        <v>3514</v>
      </c>
      <c r="F355" s="3159" t="s">
        <v>3527</v>
      </c>
      <c r="G355" s="3160">
        <v>49.41</v>
      </c>
      <c r="H355" s="3160" t="s">
        <v>3516</v>
      </c>
      <c r="I355" s="3161" t="s">
        <v>3517</v>
      </c>
      <c r="J355" s="3159" t="s">
        <v>3528</v>
      </c>
      <c r="K355" s="3160">
        <v>49.41</v>
      </c>
      <c r="L355" s="3160" t="s">
        <v>3516</v>
      </c>
      <c r="M355" s="3161" t="s">
        <v>3517</v>
      </c>
      <c r="N355" s="3159" t="s">
        <v>3529</v>
      </c>
      <c r="O355" s="3160">
        <v>61.61</v>
      </c>
      <c r="P355" s="3160" t="s">
        <v>3760</v>
      </c>
      <c r="Q355" s="3156" t="s">
        <v>3514</v>
      </c>
      <c r="R355" s="3159" t="s">
        <v>3530</v>
      </c>
      <c r="S355" s="3160">
        <v>62.56</v>
      </c>
      <c r="T355" s="3160" t="s">
        <v>3575</v>
      </c>
      <c r="U355" s="3156" t="s">
        <v>3514</v>
      </c>
      <c r="V355" s="3159" t="s">
        <v>3531</v>
      </c>
      <c r="W355" s="3160">
        <v>49.41</v>
      </c>
      <c r="X355" s="3160" t="s">
        <v>3516</v>
      </c>
      <c r="Y355" s="3161" t="s">
        <v>3517</v>
      </c>
      <c r="Z355" s="3159" t="s">
        <v>3639</v>
      </c>
      <c r="AA355" s="3160">
        <v>49.41</v>
      </c>
      <c r="AB355" s="3160" t="s">
        <v>3516</v>
      </c>
      <c r="AC355" s="3161" t="s">
        <v>3517</v>
      </c>
      <c r="AD355" s="3159" t="s">
        <v>3533</v>
      </c>
      <c r="AE355" s="3160">
        <v>49.41</v>
      </c>
      <c r="AF355" s="3160" t="s">
        <v>3516</v>
      </c>
      <c r="AG355" s="3161" t="s">
        <v>3517</v>
      </c>
      <c r="AH355" s="3159" t="s">
        <v>3580</v>
      </c>
      <c r="AI355" s="3160">
        <v>63.69</v>
      </c>
      <c r="AJ355" s="3160" t="s">
        <v>3656</v>
      </c>
      <c r="AK355" s="3156" t="s">
        <v>3514</v>
      </c>
    </row>
    <row r="356" spans="1:38" ht="16.5">
      <c r="A356" s="3166" t="s">
        <v>3607</v>
      </c>
      <c r="B356" s="3159" t="s">
        <v>3534</v>
      </c>
      <c r="C356" s="3160">
        <v>61.88</v>
      </c>
      <c r="D356" s="3160" t="s">
        <v>3758</v>
      </c>
      <c r="E356" s="3156" t="s">
        <v>3514</v>
      </c>
      <c r="F356" s="3159" t="s">
        <v>3535</v>
      </c>
      <c r="G356" s="3160">
        <v>49.41</v>
      </c>
      <c r="H356" s="3160" t="s">
        <v>3516</v>
      </c>
      <c r="I356" s="3161" t="s">
        <v>3517</v>
      </c>
      <c r="J356" s="3159" t="s">
        <v>3536</v>
      </c>
      <c r="K356" s="3160">
        <v>49.41</v>
      </c>
      <c r="L356" s="3160" t="s">
        <v>3516</v>
      </c>
      <c r="M356" s="3161" t="s">
        <v>3517</v>
      </c>
      <c r="N356" s="3159" t="s">
        <v>3537</v>
      </c>
      <c r="O356" s="3160">
        <v>61.61</v>
      </c>
      <c r="P356" s="3160" t="s">
        <v>3760</v>
      </c>
      <c r="Q356" s="3156" t="s">
        <v>3514</v>
      </c>
      <c r="R356" s="3159" t="s">
        <v>3538</v>
      </c>
      <c r="S356" s="3160">
        <v>62.56</v>
      </c>
      <c r="T356" s="3160" t="s">
        <v>3575</v>
      </c>
      <c r="U356" s="3156" t="s">
        <v>3514</v>
      </c>
      <c r="V356" s="3159" t="s">
        <v>3539</v>
      </c>
      <c r="W356" s="3160">
        <v>49.41</v>
      </c>
      <c r="X356" s="3160" t="s">
        <v>3516</v>
      </c>
      <c r="Y356" s="3161" t="s">
        <v>3517</v>
      </c>
      <c r="Z356" s="3159" t="s">
        <v>3540</v>
      </c>
      <c r="AA356" s="3160">
        <v>49.41</v>
      </c>
      <c r="AB356" s="3160" t="s">
        <v>3516</v>
      </c>
      <c r="AC356" s="3161" t="s">
        <v>3517</v>
      </c>
      <c r="AD356" s="3159" t="s">
        <v>3541</v>
      </c>
      <c r="AE356" s="3160">
        <v>49.41</v>
      </c>
      <c r="AF356" s="3160" t="s">
        <v>3516</v>
      </c>
      <c r="AG356" s="3161" t="s">
        <v>3517</v>
      </c>
      <c r="AH356" s="3159" t="s">
        <v>3584</v>
      </c>
      <c r="AI356" s="3160">
        <v>63.69</v>
      </c>
      <c r="AJ356" s="3160" t="s">
        <v>3656</v>
      </c>
      <c r="AK356" s="3156" t="s">
        <v>3514</v>
      </c>
    </row>
    <row r="357" spans="1:38" ht="16.5">
      <c r="A357" s="3166" t="s">
        <v>3608</v>
      </c>
      <c r="B357" s="3159" t="s">
        <v>3542</v>
      </c>
      <c r="C357" s="3160">
        <v>61.88</v>
      </c>
      <c r="D357" s="3160" t="s">
        <v>3758</v>
      </c>
      <c r="E357" s="3156" t="s">
        <v>3514</v>
      </c>
      <c r="F357" s="3159" t="s">
        <v>3543</v>
      </c>
      <c r="G357" s="3160">
        <v>49.41</v>
      </c>
      <c r="H357" s="3160" t="s">
        <v>3516</v>
      </c>
      <c r="I357" s="3161" t="s">
        <v>3517</v>
      </c>
      <c r="J357" s="3159" t="s">
        <v>3544</v>
      </c>
      <c r="K357" s="3160">
        <v>49.41</v>
      </c>
      <c r="L357" s="3160" t="s">
        <v>3516</v>
      </c>
      <c r="M357" s="3161" t="s">
        <v>3517</v>
      </c>
      <c r="N357" s="3159" t="s">
        <v>3545</v>
      </c>
      <c r="O357" s="3160">
        <v>61.61</v>
      </c>
      <c r="P357" s="3160" t="s">
        <v>3760</v>
      </c>
      <c r="Q357" s="3156" t="s">
        <v>3514</v>
      </c>
      <c r="R357" s="3159" t="s">
        <v>3546</v>
      </c>
      <c r="S357" s="3160">
        <v>62.56</v>
      </c>
      <c r="T357" s="3160" t="s">
        <v>3575</v>
      </c>
      <c r="U357" s="3156" t="s">
        <v>3514</v>
      </c>
      <c r="V357" s="3159" t="s">
        <v>3547</v>
      </c>
      <c r="W357" s="3160">
        <v>49.41</v>
      </c>
      <c r="X357" s="3160" t="s">
        <v>3516</v>
      </c>
      <c r="Y357" s="3161" t="s">
        <v>3517</v>
      </c>
      <c r="Z357" s="3159" t="s">
        <v>3548</v>
      </c>
      <c r="AA357" s="3160">
        <v>49.41</v>
      </c>
      <c r="AB357" s="3160" t="s">
        <v>3516</v>
      </c>
      <c r="AC357" s="3161" t="s">
        <v>3517</v>
      </c>
      <c r="AD357" s="3159" t="s">
        <v>3549</v>
      </c>
      <c r="AE357" s="3160">
        <v>49.41</v>
      </c>
      <c r="AF357" s="3160" t="s">
        <v>3516</v>
      </c>
      <c r="AG357" s="3161" t="s">
        <v>3517</v>
      </c>
      <c r="AH357" s="3159" t="s">
        <v>3588</v>
      </c>
      <c r="AI357" s="3160">
        <v>63.69</v>
      </c>
      <c r="AJ357" s="3160" t="s">
        <v>3656</v>
      </c>
      <c r="AK357" s="3156" t="s">
        <v>3514</v>
      </c>
    </row>
    <row r="358" spans="1:38" ht="16.5">
      <c r="A358" s="3166" t="s">
        <v>3609</v>
      </c>
      <c r="B358" s="3159" t="s">
        <v>3550</v>
      </c>
      <c r="C358" s="3160">
        <v>61.88</v>
      </c>
      <c r="D358" s="3160" t="s">
        <v>3758</v>
      </c>
      <c r="E358" s="3156" t="s">
        <v>3514</v>
      </c>
      <c r="F358" s="3159" t="s">
        <v>3551</v>
      </c>
      <c r="G358" s="3160">
        <v>49.41</v>
      </c>
      <c r="H358" s="3160" t="s">
        <v>3516</v>
      </c>
      <c r="I358" s="3161" t="s">
        <v>3517</v>
      </c>
      <c r="J358" s="3159" t="s">
        <v>3552</v>
      </c>
      <c r="K358" s="3160">
        <v>49.41</v>
      </c>
      <c r="L358" s="3160" t="s">
        <v>3516</v>
      </c>
      <c r="M358" s="3161" t="s">
        <v>3517</v>
      </c>
      <c r="N358" s="3159" t="s">
        <v>3553</v>
      </c>
      <c r="O358" s="3160">
        <v>61.61</v>
      </c>
      <c r="P358" s="3160" t="s">
        <v>3760</v>
      </c>
      <c r="Q358" s="3156" t="s">
        <v>3514</v>
      </c>
      <c r="R358" s="3159" t="s">
        <v>3554</v>
      </c>
      <c r="S358" s="3160">
        <v>62.56</v>
      </c>
      <c r="T358" s="3160" t="s">
        <v>3575</v>
      </c>
      <c r="U358" s="3156" t="s">
        <v>3514</v>
      </c>
      <c r="V358" s="3159" t="s">
        <v>3555</v>
      </c>
      <c r="W358" s="3160">
        <v>49.41</v>
      </c>
      <c r="X358" s="3160" t="s">
        <v>3516</v>
      </c>
      <c r="Y358" s="3161" t="s">
        <v>3517</v>
      </c>
      <c r="Z358" s="3159" t="s">
        <v>3556</v>
      </c>
      <c r="AA358" s="3160">
        <v>49.41</v>
      </c>
      <c r="AB358" s="3160" t="s">
        <v>3516</v>
      </c>
      <c r="AC358" s="3161" t="s">
        <v>3517</v>
      </c>
      <c r="AD358" s="3159" t="s">
        <v>3557</v>
      </c>
      <c r="AE358" s="3160">
        <v>49.41</v>
      </c>
      <c r="AF358" s="3160" t="s">
        <v>3516</v>
      </c>
      <c r="AG358" s="3161" t="s">
        <v>3517</v>
      </c>
      <c r="AH358" s="3159" t="s">
        <v>3592</v>
      </c>
      <c r="AI358" s="3160">
        <v>63.69</v>
      </c>
      <c r="AJ358" s="3160" t="s">
        <v>3656</v>
      </c>
      <c r="AK358" s="3156" t="s">
        <v>3514</v>
      </c>
    </row>
    <row r="359" spans="1:38" ht="16.5">
      <c r="A359" s="3166" t="s">
        <v>3610</v>
      </c>
      <c r="B359" s="3159" t="s">
        <v>3558</v>
      </c>
      <c r="C359" s="3160">
        <v>61.88</v>
      </c>
      <c r="D359" s="3160" t="s">
        <v>3758</v>
      </c>
      <c r="E359" s="3156" t="s">
        <v>3514</v>
      </c>
      <c r="F359" s="3159" t="s">
        <v>3559</v>
      </c>
      <c r="G359" s="3160">
        <v>49.41</v>
      </c>
      <c r="H359" s="3160" t="s">
        <v>3516</v>
      </c>
      <c r="I359" s="3161" t="s">
        <v>3517</v>
      </c>
      <c r="J359" s="3159" t="s">
        <v>3560</v>
      </c>
      <c r="K359" s="3160">
        <v>49.41</v>
      </c>
      <c r="L359" s="3160" t="s">
        <v>3516</v>
      </c>
      <c r="M359" s="3161" t="s">
        <v>3517</v>
      </c>
      <c r="N359" s="3159" t="s">
        <v>3562</v>
      </c>
      <c r="O359" s="3160">
        <v>61.61</v>
      </c>
      <c r="P359" s="3160" t="s">
        <v>3760</v>
      </c>
      <c r="Q359" s="3156" t="s">
        <v>3514</v>
      </c>
      <c r="R359" s="3159" t="s">
        <v>3563</v>
      </c>
      <c r="S359" s="3160">
        <v>62.56</v>
      </c>
      <c r="T359" s="3160" t="s">
        <v>3575</v>
      </c>
      <c r="U359" s="3156" t="s">
        <v>3514</v>
      </c>
      <c r="V359" s="3159" t="s">
        <v>3564</v>
      </c>
      <c r="W359" s="3160">
        <v>49.41</v>
      </c>
      <c r="X359" s="3160" t="s">
        <v>3516</v>
      </c>
      <c r="Y359" s="3161" t="s">
        <v>3517</v>
      </c>
      <c r="Z359" s="3159" t="s">
        <v>3566</v>
      </c>
      <c r="AA359" s="3160">
        <v>49.41</v>
      </c>
      <c r="AB359" s="3160" t="s">
        <v>3516</v>
      </c>
      <c r="AC359" s="3161" t="s">
        <v>3517</v>
      </c>
      <c r="AD359" s="3159" t="s">
        <v>3567</v>
      </c>
      <c r="AE359" s="3160">
        <v>49.41</v>
      </c>
      <c r="AF359" s="3160" t="s">
        <v>3516</v>
      </c>
      <c r="AG359" s="3161" t="s">
        <v>3517</v>
      </c>
      <c r="AH359" s="3159" t="s">
        <v>3596</v>
      </c>
      <c r="AI359" s="3160">
        <v>63.69</v>
      </c>
      <c r="AJ359" s="3160" t="s">
        <v>3656</v>
      </c>
      <c r="AK359" s="3156" t="s">
        <v>3514</v>
      </c>
    </row>
    <row r="360" spans="1:38" ht="16.5">
      <c r="A360" s="3163" t="s">
        <v>3611</v>
      </c>
      <c r="B360" s="3163"/>
      <c r="C360" s="3164">
        <f>SUM(C352:C359)</f>
        <v>495.04</v>
      </c>
      <c r="D360" s="3164"/>
      <c r="E360" s="3165"/>
      <c r="F360" s="3163"/>
      <c r="G360" s="3164">
        <f>SUM(G352:G359)</f>
        <v>395.28</v>
      </c>
      <c r="H360" s="3164"/>
      <c r="I360" s="3164"/>
      <c r="J360" s="3163"/>
      <c r="K360" s="3164">
        <f>SUM(K352:K359)</f>
        <v>395.28</v>
      </c>
      <c r="L360" s="3164"/>
      <c r="M360" s="3165"/>
      <c r="N360" s="3163"/>
      <c r="O360" s="3164">
        <f>SUM(O352:O359)</f>
        <v>492.88000000000005</v>
      </c>
      <c r="P360" s="3164"/>
      <c r="Q360" s="3164"/>
      <c r="R360" s="3163"/>
      <c r="S360" s="3164">
        <f>SUM(S352:S359)</f>
        <v>500.48</v>
      </c>
      <c r="T360" s="3164"/>
      <c r="U360" s="3165"/>
      <c r="V360" s="3163"/>
      <c r="W360" s="3164">
        <f>SUM(W352:W359)</f>
        <v>395.28</v>
      </c>
      <c r="X360" s="3164"/>
      <c r="Y360" s="3164"/>
      <c r="Z360" s="3163"/>
      <c r="AA360" s="3164">
        <f>SUM(AA352:AA359)</f>
        <v>395.28</v>
      </c>
      <c r="AB360" s="3164"/>
      <c r="AC360" s="3165"/>
      <c r="AD360" s="3163"/>
      <c r="AE360" s="3164">
        <f>SUM(AE352:AE359)</f>
        <v>395.28</v>
      </c>
      <c r="AF360" s="3164"/>
      <c r="AG360" s="3164"/>
      <c r="AH360" s="3163"/>
      <c r="AI360" s="3164">
        <f>SUM(AI352:AI359)</f>
        <v>509.52</v>
      </c>
      <c r="AJ360" s="3164"/>
      <c r="AK360" s="3164"/>
      <c r="AL360" s="3167">
        <f>AI360+AE360+AA360+W360+S360+O360+K360+G360+C360</f>
        <v>3974.3199999999997</v>
      </c>
    </row>
    <row r="361" spans="1:38" ht="31.5">
      <c r="A361" s="3525" t="s">
        <v>3786</v>
      </c>
      <c r="B361" s="3526"/>
      <c r="C361" s="3526"/>
      <c r="D361" s="3526"/>
      <c r="E361" s="3526"/>
      <c r="F361" s="3526"/>
      <c r="G361" s="3526"/>
      <c r="H361" s="3526"/>
      <c r="I361" s="3526"/>
      <c r="J361" s="3526"/>
      <c r="K361" s="3526"/>
      <c r="L361" s="3526"/>
      <c r="M361" s="3526"/>
      <c r="N361" s="3526"/>
      <c r="O361" s="3526"/>
      <c r="P361" s="3526"/>
      <c r="Q361" s="3526"/>
      <c r="R361" s="3526"/>
      <c r="S361" s="3526"/>
      <c r="T361" s="3526"/>
      <c r="U361" s="3526"/>
      <c r="V361" s="3526"/>
      <c r="W361" s="3526"/>
      <c r="X361" s="3526"/>
      <c r="Y361" s="3526"/>
      <c r="Z361" s="3526"/>
      <c r="AA361" s="3526"/>
      <c r="AB361" s="3526"/>
      <c r="AC361" s="3526"/>
      <c r="AD361" s="3526"/>
      <c r="AE361" s="3526"/>
      <c r="AF361" s="3526"/>
      <c r="AG361" s="3526"/>
    </row>
    <row r="362" spans="1:38" ht="17.25">
      <c r="A362" s="3153" t="s">
        <v>3500</v>
      </c>
      <c r="B362" s="3522" t="s">
        <v>3501</v>
      </c>
      <c r="C362" s="3523"/>
      <c r="D362" s="3523"/>
      <c r="E362" s="3523"/>
      <c r="F362" s="3523"/>
      <c r="G362" s="3523"/>
      <c r="H362" s="3523"/>
      <c r="I362" s="3523"/>
      <c r="J362" s="3523" t="s">
        <v>3502</v>
      </c>
      <c r="K362" s="3523"/>
      <c r="L362" s="3523"/>
      <c r="M362" s="3523"/>
      <c r="N362" s="3523"/>
      <c r="O362" s="3523"/>
      <c r="P362" s="3523"/>
      <c r="Q362" s="3527"/>
      <c r="R362" s="3522" t="s">
        <v>3655</v>
      </c>
      <c r="S362" s="3523"/>
      <c r="T362" s="3523"/>
      <c r="U362" s="3523"/>
      <c r="V362" s="3523"/>
      <c r="W362" s="3523"/>
      <c r="X362" s="3523"/>
      <c r="Y362" s="3523"/>
      <c r="Z362" s="3523" t="s">
        <v>3711</v>
      </c>
      <c r="AA362" s="3523"/>
      <c r="AB362" s="3523"/>
      <c r="AC362" s="3523"/>
      <c r="AD362" s="3523"/>
      <c r="AE362" s="3523"/>
      <c r="AF362" s="3523"/>
      <c r="AG362" s="3527"/>
    </row>
    <row r="363" spans="1:38" ht="16.5">
      <c r="A363" s="3154" t="s">
        <v>3503</v>
      </c>
      <c r="B363" s="3539" t="s">
        <v>3504</v>
      </c>
      <c r="C363" s="3540"/>
      <c r="D363" s="3540"/>
      <c r="E363" s="3541"/>
      <c r="F363" s="3542" t="s">
        <v>3505</v>
      </c>
      <c r="G363" s="3542"/>
      <c r="H363" s="3542"/>
      <c r="I363" s="3542"/>
      <c r="J363" s="3539" t="s">
        <v>3504</v>
      </c>
      <c r="K363" s="3540"/>
      <c r="L363" s="3540"/>
      <c r="M363" s="3541"/>
      <c r="N363" s="3542" t="s">
        <v>3505</v>
      </c>
      <c r="O363" s="3542"/>
      <c r="P363" s="3542"/>
      <c r="Q363" s="3542"/>
      <c r="R363" s="3539" t="s">
        <v>3504</v>
      </c>
      <c r="S363" s="3540"/>
      <c r="T363" s="3540"/>
      <c r="U363" s="3541"/>
      <c r="V363" s="3542" t="s">
        <v>3505</v>
      </c>
      <c r="W363" s="3542"/>
      <c r="X363" s="3542"/>
      <c r="Y363" s="3542"/>
      <c r="Z363" s="3539" t="s">
        <v>3504</v>
      </c>
      <c r="AA363" s="3540"/>
      <c r="AB363" s="3540"/>
      <c r="AC363" s="3541"/>
      <c r="AD363" s="3542" t="s">
        <v>3505</v>
      </c>
      <c r="AE363" s="3542"/>
      <c r="AF363" s="3542"/>
      <c r="AG363" s="3542"/>
    </row>
    <row r="364" spans="1:38">
      <c r="A364" s="3520" t="s">
        <v>3508</v>
      </c>
      <c r="B364" s="3518" t="s">
        <v>3503</v>
      </c>
      <c r="C364" s="3514" t="s">
        <v>3598</v>
      </c>
      <c r="D364" s="3531" t="s">
        <v>3509</v>
      </c>
      <c r="E364" s="3515" t="s">
        <v>3510</v>
      </c>
      <c r="F364" s="3518" t="s">
        <v>3503</v>
      </c>
      <c r="G364" s="3514" t="s">
        <v>3451</v>
      </c>
      <c r="H364" s="3531" t="s">
        <v>3509</v>
      </c>
      <c r="I364" s="3515" t="s">
        <v>3510</v>
      </c>
      <c r="J364" s="3518" t="s">
        <v>3503</v>
      </c>
      <c r="K364" s="3514" t="s">
        <v>3451</v>
      </c>
      <c r="L364" s="3531" t="s">
        <v>3509</v>
      </c>
      <c r="M364" s="3515" t="s">
        <v>3510</v>
      </c>
      <c r="N364" s="3518" t="s">
        <v>3503</v>
      </c>
      <c r="O364" s="3514" t="s">
        <v>3451</v>
      </c>
      <c r="P364" s="3531" t="s">
        <v>3509</v>
      </c>
      <c r="Q364" s="3515" t="s">
        <v>3510</v>
      </c>
      <c r="R364" s="3518" t="s">
        <v>3503</v>
      </c>
      <c r="S364" s="3514" t="s">
        <v>3451</v>
      </c>
      <c r="T364" s="3531" t="s">
        <v>3509</v>
      </c>
      <c r="U364" s="3515" t="s">
        <v>3510</v>
      </c>
      <c r="V364" s="3518" t="s">
        <v>3503</v>
      </c>
      <c r="W364" s="3514" t="s">
        <v>3451</v>
      </c>
      <c r="X364" s="3531" t="s">
        <v>3509</v>
      </c>
      <c r="Y364" s="3515" t="s">
        <v>3510</v>
      </c>
      <c r="Z364" s="3518" t="s">
        <v>3503</v>
      </c>
      <c r="AA364" s="3514" t="s">
        <v>3451</v>
      </c>
      <c r="AB364" s="3531" t="s">
        <v>3509</v>
      </c>
      <c r="AC364" s="3515" t="s">
        <v>3510</v>
      </c>
      <c r="AD364" s="3518" t="s">
        <v>3503</v>
      </c>
      <c r="AE364" s="3514" t="s">
        <v>3451</v>
      </c>
      <c r="AF364" s="3531" t="s">
        <v>3509</v>
      </c>
      <c r="AG364" s="3515" t="s">
        <v>3510</v>
      </c>
    </row>
    <row r="365" spans="1:38">
      <c r="A365" s="3520"/>
      <c r="B365" s="3518"/>
      <c r="C365" s="3514"/>
      <c r="D365" s="3532"/>
      <c r="E365" s="3515"/>
      <c r="F365" s="3518"/>
      <c r="G365" s="3514"/>
      <c r="H365" s="3532"/>
      <c r="I365" s="3515"/>
      <c r="J365" s="3518"/>
      <c r="K365" s="3514"/>
      <c r="L365" s="3532"/>
      <c r="M365" s="3515"/>
      <c r="N365" s="3518"/>
      <c r="O365" s="3514"/>
      <c r="P365" s="3532"/>
      <c r="Q365" s="3515"/>
      <c r="R365" s="3518"/>
      <c r="S365" s="3514"/>
      <c r="T365" s="3532"/>
      <c r="U365" s="3515"/>
      <c r="V365" s="3518"/>
      <c r="W365" s="3514"/>
      <c r="X365" s="3532"/>
      <c r="Y365" s="3515"/>
      <c r="Z365" s="3518"/>
      <c r="AA365" s="3514"/>
      <c r="AB365" s="3532"/>
      <c r="AC365" s="3515"/>
      <c r="AD365" s="3518"/>
      <c r="AE365" s="3514"/>
      <c r="AF365" s="3532"/>
      <c r="AG365" s="3515"/>
    </row>
    <row r="366" spans="1:38" ht="16.5">
      <c r="A366" s="3166" t="s">
        <v>3756</v>
      </c>
      <c r="B366" s="3159" t="s">
        <v>3757</v>
      </c>
      <c r="C366" s="3160">
        <v>93.08</v>
      </c>
      <c r="D366" s="3160" t="s">
        <v>113</v>
      </c>
      <c r="E366" s="3156" t="s">
        <v>3787</v>
      </c>
      <c r="F366" s="3159" t="s">
        <v>3759</v>
      </c>
      <c r="G366" s="3160">
        <v>93.63</v>
      </c>
      <c r="H366" s="3160" t="s">
        <v>3788</v>
      </c>
      <c r="I366" s="3156" t="s">
        <v>3787</v>
      </c>
      <c r="J366" s="3159" t="s">
        <v>3619</v>
      </c>
      <c r="K366" s="3160">
        <v>93.08</v>
      </c>
      <c r="L366" s="3160" t="s">
        <v>113</v>
      </c>
      <c r="M366" s="3156" t="s">
        <v>3787</v>
      </c>
      <c r="N366" s="3159" t="s">
        <v>3620</v>
      </c>
      <c r="O366" s="3160">
        <v>93.63</v>
      </c>
      <c r="P366" s="3160" t="s">
        <v>3788</v>
      </c>
      <c r="Q366" s="3156" t="s">
        <v>3787</v>
      </c>
      <c r="R366" s="3159" t="s">
        <v>3658</v>
      </c>
      <c r="S366" s="3160">
        <v>93.08</v>
      </c>
      <c r="T366" s="3160" t="s">
        <v>113</v>
      </c>
      <c r="U366" s="3156" t="s">
        <v>3787</v>
      </c>
      <c r="V366" s="3159" t="s">
        <v>3659</v>
      </c>
      <c r="W366" s="3160">
        <v>93.63</v>
      </c>
      <c r="X366" s="3160" t="s">
        <v>3788</v>
      </c>
      <c r="Y366" s="3156" t="s">
        <v>3787</v>
      </c>
      <c r="Z366" s="3159" t="s">
        <v>3714</v>
      </c>
      <c r="AA366" s="3160">
        <v>93.08</v>
      </c>
      <c r="AB366" s="3160" t="s">
        <v>113</v>
      </c>
      <c r="AC366" s="3156" t="s">
        <v>3787</v>
      </c>
      <c r="AD366" s="3159" t="s">
        <v>3716</v>
      </c>
      <c r="AE366" s="3160">
        <v>93.63</v>
      </c>
      <c r="AF366" s="3160" t="s">
        <v>3788</v>
      </c>
      <c r="AG366" s="3156" t="s">
        <v>3787</v>
      </c>
    </row>
    <row r="367" spans="1:38" ht="16.5">
      <c r="A367" s="3166" t="s">
        <v>3600</v>
      </c>
      <c r="B367" s="3159" t="s">
        <v>3601</v>
      </c>
      <c r="C367" s="3160">
        <v>93.08</v>
      </c>
      <c r="D367" s="3160" t="s">
        <v>113</v>
      </c>
      <c r="E367" s="3156" t="s">
        <v>3787</v>
      </c>
      <c r="F367" s="3159" t="s">
        <v>3761</v>
      </c>
      <c r="G367" s="3160">
        <v>93.63</v>
      </c>
      <c r="H367" s="3160" t="s">
        <v>3788</v>
      </c>
      <c r="I367" s="3156" t="s">
        <v>3787</v>
      </c>
      <c r="J367" s="3159" t="s">
        <v>3628</v>
      </c>
      <c r="K367" s="3160">
        <v>93.08</v>
      </c>
      <c r="L367" s="3160" t="s">
        <v>113</v>
      </c>
      <c r="M367" s="3156" t="s">
        <v>3787</v>
      </c>
      <c r="N367" s="3159" t="s">
        <v>3629</v>
      </c>
      <c r="O367" s="3160">
        <v>93.63</v>
      </c>
      <c r="P367" s="3160" t="s">
        <v>3788</v>
      </c>
      <c r="Q367" s="3156" t="s">
        <v>3787</v>
      </c>
      <c r="R367" s="3159" t="s">
        <v>3665</v>
      </c>
      <c r="S367" s="3160">
        <v>93.08</v>
      </c>
      <c r="T367" s="3160" t="s">
        <v>113</v>
      </c>
      <c r="U367" s="3156" t="s">
        <v>3787</v>
      </c>
      <c r="V367" s="3159" t="s">
        <v>3666</v>
      </c>
      <c r="W367" s="3160">
        <v>93.63</v>
      </c>
      <c r="X367" s="3160" t="s">
        <v>3788</v>
      </c>
      <c r="Y367" s="3156" t="s">
        <v>3787</v>
      </c>
      <c r="Z367" s="3159" t="s">
        <v>3719</v>
      </c>
      <c r="AA367" s="3160">
        <v>93.08</v>
      </c>
      <c r="AB367" s="3160" t="s">
        <v>113</v>
      </c>
      <c r="AC367" s="3156" t="s">
        <v>3787</v>
      </c>
      <c r="AD367" s="3159" t="s">
        <v>3720</v>
      </c>
      <c r="AE367" s="3160">
        <v>93.63</v>
      </c>
      <c r="AF367" s="3160" t="s">
        <v>3788</v>
      </c>
      <c r="AG367" s="3156" t="s">
        <v>3787</v>
      </c>
    </row>
    <row r="368" spans="1:38" ht="16.5">
      <c r="A368" s="3166" t="s">
        <v>3604</v>
      </c>
      <c r="B368" s="3159" t="s">
        <v>3605</v>
      </c>
      <c r="C368" s="3160">
        <v>93.08</v>
      </c>
      <c r="D368" s="3160" t="s">
        <v>113</v>
      </c>
      <c r="E368" s="3156" t="s">
        <v>3787</v>
      </c>
      <c r="F368" s="3159" t="s">
        <v>3762</v>
      </c>
      <c r="G368" s="3160">
        <v>93.63</v>
      </c>
      <c r="H368" s="3160" t="s">
        <v>3788</v>
      </c>
      <c r="I368" s="3156" t="s">
        <v>3787</v>
      </c>
      <c r="J368" s="3159" t="s">
        <v>3634</v>
      </c>
      <c r="K368" s="3160">
        <v>93.08</v>
      </c>
      <c r="L368" s="3160" t="s">
        <v>113</v>
      </c>
      <c r="M368" s="3156" t="s">
        <v>3787</v>
      </c>
      <c r="N368" s="3159" t="s">
        <v>3635</v>
      </c>
      <c r="O368" s="3160">
        <v>93.63</v>
      </c>
      <c r="P368" s="3160" t="s">
        <v>3788</v>
      </c>
      <c r="Q368" s="3156" t="s">
        <v>3787</v>
      </c>
      <c r="R368" s="3159" t="s">
        <v>3669</v>
      </c>
      <c r="S368" s="3160">
        <v>93.08</v>
      </c>
      <c r="T368" s="3160" t="s">
        <v>113</v>
      </c>
      <c r="U368" s="3156" t="s">
        <v>3787</v>
      </c>
      <c r="V368" s="3159" t="s">
        <v>3670</v>
      </c>
      <c r="W368" s="3160">
        <v>93.63</v>
      </c>
      <c r="X368" s="3160" t="s">
        <v>3788</v>
      </c>
      <c r="Y368" s="3156" t="s">
        <v>3787</v>
      </c>
      <c r="Z368" s="3159" t="s">
        <v>3723</v>
      </c>
      <c r="AA368" s="3160">
        <v>93.08</v>
      </c>
      <c r="AB368" s="3160" t="s">
        <v>113</v>
      </c>
      <c r="AC368" s="3156" t="s">
        <v>3787</v>
      </c>
      <c r="AD368" s="3159" t="s">
        <v>3724</v>
      </c>
      <c r="AE368" s="3160">
        <v>93.63</v>
      </c>
      <c r="AF368" s="3160" t="s">
        <v>3788</v>
      </c>
      <c r="AG368" s="3156" t="s">
        <v>3787</v>
      </c>
    </row>
    <row r="369" spans="1:37" ht="16.5">
      <c r="A369" s="3166" t="s">
        <v>3606</v>
      </c>
      <c r="B369" s="3159" t="s">
        <v>3526</v>
      </c>
      <c r="C369" s="3160">
        <v>93.08</v>
      </c>
      <c r="D369" s="3160" t="s">
        <v>113</v>
      </c>
      <c r="E369" s="3156" t="s">
        <v>3787</v>
      </c>
      <c r="F369" s="3159" t="s">
        <v>3527</v>
      </c>
      <c r="G369" s="3160">
        <v>93.63</v>
      </c>
      <c r="H369" s="3160" t="s">
        <v>3788</v>
      </c>
      <c r="I369" s="3156" t="s">
        <v>3787</v>
      </c>
      <c r="J369" s="3159" t="s">
        <v>3530</v>
      </c>
      <c r="K369" s="3160">
        <v>93.08</v>
      </c>
      <c r="L369" s="3160" t="s">
        <v>113</v>
      </c>
      <c r="M369" s="3156" t="s">
        <v>3787</v>
      </c>
      <c r="N369" s="3159" t="s">
        <v>3531</v>
      </c>
      <c r="O369" s="3160">
        <v>93.63</v>
      </c>
      <c r="P369" s="3160" t="s">
        <v>3788</v>
      </c>
      <c r="Q369" s="3156" t="s">
        <v>3787</v>
      </c>
      <c r="R369" s="3159" t="s">
        <v>3673</v>
      </c>
      <c r="S369" s="3160">
        <v>93.08</v>
      </c>
      <c r="T369" s="3160" t="s">
        <v>113</v>
      </c>
      <c r="U369" s="3156" t="s">
        <v>3787</v>
      </c>
      <c r="V369" s="3159" t="s">
        <v>3674</v>
      </c>
      <c r="W369" s="3160">
        <v>93.63</v>
      </c>
      <c r="X369" s="3160" t="s">
        <v>3788</v>
      </c>
      <c r="Y369" s="3156" t="s">
        <v>3787</v>
      </c>
      <c r="Z369" s="3159" t="s">
        <v>3727</v>
      </c>
      <c r="AA369" s="3160">
        <v>93.08</v>
      </c>
      <c r="AB369" s="3160" t="s">
        <v>113</v>
      </c>
      <c r="AC369" s="3156" t="s">
        <v>3787</v>
      </c>
      <c r="AD369" s="3159" t="s">
        <v>3728</v>
      </c>
      <c r="AE369" s="3160">
        <v>93.63</v>
      </c>
      <c r="AF369" s="3160" t="s">
        <v>3788</v>
      </c>
      <c r="AG369" s="3156" t="s">
        <v>3787</v>
      </c>
    </row>
    <row r="370" spans="1:37" ht="16.5">
      <c r="A370" s="3166" t="s">
        <v>3607</v>
      </c>
      <c r="B370" s="3159" t="s">
        <v>3534</v>
      </c>
      <c r="C370" s="3160">
        <v>93.08</v>
      </c>
      <c r="D370" s="3160" t="s">
        <v>113</v>
      </c>
      <c r="E370" s="3156" t="s">
        <v>3787</v>
      </c>
      <c r="F370" s="3159" t="s">
        <v>3535</v>
      </c>
      <c r="G370" s="3160">
        <v>93.63</v>
      </c>
      <c r="H370" s="3160" t="s">
        <v>3788</v>
      </c>
      <c r="I370" s="3156" t="s">
        <v>3787</v>
      </c>
      <c r="J370" s="3159" t="s">
        <v>3538</v>
      </c>
      <c r="K370" s="3160">
        <v>93.08</v>
      </c>
      <c r="L370" s="3160" t="s">
        <v>113</v>
      </c>
      <c r="M370" s="3156" t="s">
        <v>3787</v>
      </c>
      <c r="N370" s="3159" t="s">
        <v>3539</v>
      </c>
      <c r="O370" s="3160">
        <v>93.63</v>
      </c>
      <c r="P370" s="3160" t="s">
        <v>3788</v>
      </c>
      <c r="Q370" s="3156" t="s">
        <v>3787</v>
      </c>
      <c r="R370" s="3159" t="s">
        <v>3677</v>
      </c>
      <c r="S370" s="3160">
        <v>93.08</v>
      </c>
      <c r="T370" s="3160" t="s">
        <v>113</v>
      </c>
      <c r="U370" s="3156" t="s">
        <v>3787</v>
      </c>
      <c r="V370" s="3159" t="s">
        <v>3678</v>
      </c>
      <c r="W370" s="3160">
        <v>93.63</v>
      </c>
      <c r="X370" s="3160" t="s">
        <v>3788</v>
      </c>
      <c r="Y370" s="3156" t="s">
        <v>3787</v>
      </c>
      <c r="Z370" s="3159" t="s">
        <v>3731</v>
      </c>
      <c r="AA370" s="3160">
        <v>93.08</v>
      </c>
      <c r="AB370" s="3160" t="s">
        <v>113</v>
      </c>
      <c r="AC370" s="3156" t="s">
        <v>3787</v>
      </c>
      <c r="AD370" s="3159" t="s">
        <v>3732</v>
      </c>
      <c r="AE370" s="3160">
        <v>93.63</v>
      </c>
      <c r="AF370" s="3160" t="s">
        <v>3788</v>
      </c>
      <c r="AG370" s="3156" t="s">
        <v>3787</v>
      </c>
    </row>
    <row r="371" spans="1:37" ht="16.5">
      <c r="A371" s="3166" t="s">
        <v>3608</v>
      </c>
      <c r="B371" s="3159" t="s">
        <v>3542</v>
      </c>
      <c r="C371" s="3160">
        <v>93.08</v>
      </c>
      <c r="D371" s="3160" t="s">
        <v>113</v>
      </c>
      <c r="E371" s="3156" t="s">
        <v>3787</v>
      </c>
      <c r="F371" s="3159" t="s">
        <v>3543</v>
      </c>
      <c r="G371" s="3160">
        <v>93.63</v>
      </c>
      <c r="H371" s="3160" t="s">
        <v>3788</v>
      </c>
      <c r="I371" s="3156" t="s">
        <v>3787</v>
      </c>
      <c r="J371" s="3159" t="s">
        <v>3546</v>
      </c>
      <c r="K371" s="3160">
        <v>93.08</v>
      </c>
      <c r="L371" s="3160" t="s">
        <v>113</v>
      </c>
      <c r="M371" s="3156" t="s">
        <v>3787</v>
      </c>
      <c r="N371" s="3159" t="s">
        <v>3547</v>
      </c>
      <c r="O371" s="3160">
        <v>93.63</v>
      </c>
      <c r="P371" s="3160" t="s">
        <v>3788</v>
      </c>
      <c r="Q371" s="3156" t="s">
        <v>3787</v>
      </c>
      <c r="R371" s="3159" t="s">
        <v>3681</v>
      </c>
      <c r="S371" s="3160">
        <v>93.08</v>
      </c>
      <c r="T371" s="3160" t="s">
        <v>113</v>
      </c>
      <c r="U371" s="3156" t="s">
        <v>3787</v>
      </c>
      <c r="V371" s="3159" t="s">
        <v>3682</v>
      </c>
      <c r="W371" s="3160">
        <v>93.63</v>
      </c>
      <c r="X371" s="3160" t="s">
        <v>3788</v>
      </c>
      <c r="Y371" s="3156" t="s">
        <v>3787</v>
      </c>
      <c r="Z371" s="3159" t="s">
        <v>3735</v>
      </c>
      <c r="AA371" s="3160">
        <v>93.08</v>
      </c>
      <c r="AB371" s="3160" t="s">
        <v>113</v>
      </c>
      <c r="AC371" s="3156" t="s">
        <v>3787</v>
      </c>
      <c r="AD371" s="3159" t="s">
        <v>3736</v>
      </c>
      <c r="AE371" s="3160">
        <v>93.63</v>
      </c>
      <c r="AF371" s="3160" t="s">
        <v>3788</v>
      </c>
      <c r="AG371" s="3156" t="s">
        <v>3787</v>
      </c>
    </row>
    <row r="372" spans="1:37" ht="16.5">
      <c r="A372" s="3166" t="s">
        <v>3609</v>
      </c>
      <c r="B372" s="3159" t="s">
        <v>3550</v>
      </c>
      <c r="C372" s="3160">
        <v>93.08</v>
      </c>
      <c r="D372" s="3160" t="s">
        <v>113</v>
      </c>
      <c r="E372" s="3156" t="s">
        <v>3787</v>
      </c>
      <c r="F372" s="3159" t="s">
        <v>3551</v>
      </c>
      <c r="G372" s="3160">
        <v>93.63</v>
      </c>
      <c r="H372" s="3160" t="s">
        <v>3788</v>
      </c>
      <c r="I372" s="3156" t="s">
        <v>3787</v>
      </c>
      <c r="J372" s="3159" t="s">
        <v>3554</v>
      </c>
      <c r="K372" s="3160">
        <v>93.08</v>
      </c>
      <c r="L372" s="3160" t="s">
        <v>113</v>
      </c>
      <c r="M372" s="3156" t="s">
        <v>3787</v>
      </c>
      <c r="N372" s="3159" t="s">
        <v>3555</v>
      </c>
      <c r="O372" s="3160">
        <v>93.63</v>
      </c>
      <c r="P372" s="3160" t="s">
        <v>3788</v>
      </c>
      <c r="Q372" s="3156" t="s">
        <v>3787</v>
      </c>
      <c r="R372" s="3159" t="s">
        <v>3685</v>
      </c>
      <c r="S372" s="3160">
        <v>93.08</v>
      </c>
      <c r="T372" s="3160" t="s">
        <v>113</v>
      </c>
      <c r="U372" s="3156" t="s">
        <v>3787</v>
      </c>
      <c r="V372" s="3159" t="s">
        <v>3686</v>
      </c>
      <c r="W372" s="3160">
        <v>93.63</v>
      </c>
      <c r="X372" s="3160" t="s">
        <v>3788</v>
      </c>
      <c r="Y372" s="3156" t="s">
        <v>3787</v>
      </c>
      <c r="Z372" s="3159" t="s">
        <v>3739</v>
      </c>
      <c r="AA372" s="3160">
        <v>93.08</v>
      </c>
      <c r="AB372" s="3160" t="s">
        <v>113</v>
      </c>
      <c r="AC372" s="3156" t="s">
        <v>3787</v>
      </c>
      <c r="AD372" s="3159" t="s">
        <v>3740</v>
      </c>
      <c r="AE372" s="3160">
        <v>93.63</v>
      </c>
      <c r="AF372" s="3160" t="s">
        <v>3788</v>
      </c>
      <c r="AG372" s="3156" t="s">
        <v>3787</v>
      </c>
    </row>
    <row r="373" spans="1:37" ht="16.5">
      <c r="A373" s="3166" t="s">
        <v>3610</v>
      </c>
      <c r="B373" s="3159" t="s">
        <v>3558</v>
      </c>
      <c r="C373" s="3160">
        <v>93.08</v>
      </c>
      <c r="D373" s="3160" t="s">
        <v>113</v>
      </c>
      <c r="E373" s="3156" t="s">
        <v>3787</v>
      </c>
      <c r="F373" s="3159" t="s">
        <v>3559</v>
      </c>
      <c r="G373" s="3160">
        <v>93.63</v>
      </c>
      <c r="H373" s="3160" t="s">
        <v>3788</v>
      </c>
      <c r="I373" s="3156" t="s">
        <v>3787</v>
      </c>
      <c r="J373" s="3159" t="s">
        <v>3563</v>
      </c>
      <c r="K373" s="3160">
        <v>93.08</v>
      </c>
      <c r="L373" s="3160" t="s">
        <v>113</v>
      </c>
      <c r="M373" s="3156" t="s">
        <v>3787</v>
      </c>
      <c r="N373" s="3159" t="s">
        <v>3564</v>
      </c>
      <c r="O373" s="3160">
        <v>93.63</v>
      </c>
      <c r="P373" s="3160" t="s">
        <v>3788</v>
      </c>
      <c r="Q373" s="3156" t="s">
        <v>3787</v>
      </c>
      <c r="R373" s="3159" t="s">
        <v>3689</v>
      </c>
      <c r="S373" s="3160">
        <v>93.08</v>
      </c>
      <c r="T373" s="3160" t="s">
        <v>113</v>
      </c>
      <c r="U373" s="3156" t="s">
        <v>3787</v>
      </c>
      <c r="V373" s="3159" t="s">
        <v>3690</v>
      </c>
      <c r="W373" s="3160">
        <v>93.63</v>
      </c>
      <c r="X373" s="3160" t="s">
        <v>3788</v>
      </c>
      <c r="Y373" s="3156" t="s">
        <v>3787</v>
      </c>
      <c r="Z373" s="3159" t="s">
        <v>3743</v>
      </c>
      <c r="AA373" s="3160">
        <v>93.08</v>
      </c>
      <c r="AB373" s="3160" t="s">
        <v>113</v>
      </c>
      <c r="AC373" s="3156" t="s">
        <v>3787</v>
      </c>
      <c r="AD373" s="3159" t="s">
        <v>3744</v>
      </c>
      <c r="AE373" s="3160">
        <v>93.63</v>
      </c>
      <c r="AF373" s="3160" t="s">
        <v>3788</v>
      </c>
      <c r="AG373" s="3156" t="s">
        <v>3787</v>
      </c>
    </row>
    <row r="374" spans="1:37" ht="16.5">
      <c r="A374" s="3163" t="s">
        <v>3611</v>
      </c>
      <c r="B374" s="3163"/>
      <c r="C374" s="3164">
        <f>SUM(C366:C373)</f>
        <v>744.6400000000001</v>
      </c>
      <c r="D374" s="3164"/>
      <c r="E374" s="3165"/>
      <c r="F374" s="3163"/>
      <c r="G374" s="3164">
        <f>SUM(G366:G373)</f>
        <v>749.04</v>
      </c>
      <c r="H374" s="3164"/>
      <c r="I374" s="3164"/>
      <c r="J374" s="3163"/>
      <c r="K374" s="3164">
        <f>SUM(K366:K373)</f>
        <v>744.6400000000001</v>
      </c>
      <c r="L374" s="3164"/>
      <c r="M374" s="3165"/>
      <c r="N374" s="3163"/>
      <c r="O374" s="3164">
        <f>SUM(O366:O373)</f>
        <v>749.04</v>
      </c>
      <c r="P374" s="3164"/>
      <c r="Q374" s="3164"/>
      <c r="R374" s="3163"/>
      <c r="S374" s="3164">
        <f>SUM(S366:S373)</f>
        <v>744.6400000000001</v>
      </c>
      <c r="T374" s="3164"/>
      <c r="U374" s="3165"/>
      <c r="V374" s="3163"/>
      <c r="W374" s="3164">
        <f>SUM(W366:W373)</f>
        <v>749.04</v>
      </c>
      <c r="X374" s="3164"/>
      <c r="Y374" s="3164"/>
      <c r="Z374" s="3163"/>
      <c r="AA374" s="3164">
        <f>SUM(AA366:AA373)</f>
        <v>744.6400000000001</v>
      </c>
      <c r="AB374" s="3164"/>
      <c r="AC374" s="3165"/>
      <c r="AD374" s="3163"/>
      <c r="AE374" s="3164">
        <f>SUM(AE366:AE373)</f>
        <v>749.04</v>
      </c>
      <c r="AF374" s="3164"/>
      <c r="AG374" s="3164"/>
      <c r="AH374" s="3167">
        <f>AE374+AA374+W374+S374+O374+K374+G374+C374</f>
        <v>5974.7200000000012</v>
      </c>
    </row>
    <row r="375" spans="1:37" ht="31.5">
      <c r="A375" s="3525" t="s">
        <v>3789</v>
      </c>
      <c r="B375" s="3526"/>
      <c r="C375" s="3526"/>
      <c r="D375" s="3526"/>
      <c r="E375" s="3526"/>
      <c r="F375" s="3526"/>
      <c r="G375" s="3526"/>
      <c r="H375" s="3526"/>
      <c r="I375" s="3526"/>
      <c r="J375" s="3526"/>
      <c r="K375" s="3526"/>
      <c r="L375" s="3526"/>
      <c r="M375" s="3526"/>
      <c r="N375" s="3526"/>
      <c r="O375" s="3526"/>
      <c r="P375" s="3526"/>
      <c r="Q375" s="3526"/>
      <c r="R375" s="3526"/>
      <c r="S375" s="3526"/>
      <c r="T375" s="3526"/>
      <c r="U375" s="3526"/>
      <c r="V375" s="3526"/>
      <c r="W375" s="3526"/>
      <c r="X375" s="3526"/>
      <c r="Y375" s="3526"/>
      <c r="Z375" s="3526"/>
      <c r="AA375" s="3526"/>
      <c r="AB375" s="3526"/>
      <c r="AC375" s="3526"/>
      <c r="AD375" s="3526"/>
      <c r="AE375" s="3526"/>
      <c r="AF375" s="3526"/>
      <c r="AG375" s="3526"/>
      <c r="AH375" s="3526"/>
      <c r="AI375" s="3526"/>
      <c r="AJ375" s="3526"/>
      <c r="AK375" s="3526"/>
    </row>
    <row r="376" spans="1:37" ht="17.25">
      <c r="A376" s="3153" t="s">
        <v>3500</v>
      </c>
      <c r="B376" s="3522" t="s">
        <v>3501</v>
      </c>
      <c r="C376" s="3523"/>
      <c r="D376" s="3523"/>
      <c r="E376" s="3523"/>
      <c r="F376" s="3523"/>
      <c r="G376" s="3523"/>
      <c r="H376" s="3523"/>
      <c r="I376" s="3523"/>
      <c r="J376" s="3523"/>
      <c r="K376" s="3523"/>
      <c r="L376" s="3523"/>
      <c r="M376" s="3523"/>
      <c r="N376" s="3523"/>
      <c r="O376" s="3523"/>
      <c r="P376" s="3523"/>
      <c r="Q376" s="3523"/>
      <c r="R376" s="3523"/>
      <c r="S376" s="3523"/>
      <c r="T376" s="3523"/>
      <c r="U376" s="3527"/>
      <c r="V376" s="3522" t="s">
        <v>3502</v>
      </c>
      <c r="W376" s="3523"/>
      <c r="X376" s="3523"/>
      <c r="Y376" s="3523"/>
      <c r="Z376" s="3523"/>
      <c r="AA376" s="3523"/>
      <c r="AB376" s="3523"/>
      <c r="AC376" s="3523"/>
      <c r="AD376" s="3523"/>
      <c r="AE376" s="3523"/>
      <c r="AF376" s="3523"/>
      <c r="AG376" s="3523"/>
      <c r="AH376" s="3523"/>
      <c r="AI376" s="3523"/>
      <c r="AJ376" s="3523"/>
      <c r="AK376" s="3527"/>
    </row>
    <row r="377" spans="1:37" ht="16.5">
      <c r="A377" s="3154" t="s">
        <v>3503</v>
      </c>
      <c r="B377" s="3539" t="s">
        <v>3504</v>
      </c>
      <c r="C377" s="3540"/>
      <c r="D377" s="3540"/>
      <c r="E377" s="3541"/>
      <c r="F377" s="3542" t="s">
        <v>3505</v>
      </c>
      <c r="G377" s="3542"/>
      <c r="H377" s="3542"/>
      <c r="I377" s="3542"/>
      <c r="J377" s="3542" t="s">
        <v>3506</v>
      </c>
      <c r="K377" s="3542"/>
      <c r="L377" s="3542"/>
      <c r="M377" s="3542"/>
      <c r="N377" s="3542" t="s">
        <v>3507</v>
      </c>
      <c r="O377" s="3542"/>
      <c r="P377" s="3542"/>
      <c r="Q377" s="3542"/>
      <c r="R377" s="3542" t="s">
        <v>3776</v>
      </c>
      <c r="S377" s="3542"/>
      <c r="T377" s="3542"/>
      <c r="U377" s="3542"/>
      <c r="V377" s="3542" t="s">
        <v>3504</v>
      </c>
      <c r="W377" s="3542"/>
      <c r="X377" s="3542"/>
      <c r="Y377" s="3542"/>
      <c r="Z377" s="3542" t="s">
        <v>3505</v>
      </c>
      <c r="AA377" s="3542"/>
      <c r="AB377" s="3542"/>
      <c r="AC377" s="3542"/>
      <c r="AD377" s="3542" t="s">
        <v>3506</v>
      </c>
      <c r="AE377" s="3542"/>
      <c r="AF377" s="3542"/>
      <c r="AG377" s="3542"/>
      <c r="AH377" s="3542" t="s">
        <v>3507</v>
      </c>
      <c r="AI377" s="3542"/>
      <c r="AJ377" s="3542"/>
      <c r="AK377" s="3542"/>
    </row>
    <row r="378" spans="1:37">
      <c r="A378" s="3520" t="s">
        <v>3508</v>
      </c>
      <c r="B378" s="3518" t="s">
        <v>3503</v>
      </c>
      <c r="C378" s="3514" t="s">
        <v>3598</v>
      </c>
      <c r="D378" s="3531" t="s">
        <v>3509</v>
      </c>
      <c r="E378" s="3515" t="s">
        <v>3510</v>
      </c>
      <c r="F378" s="3518" t="s">
        <v>3503</v>
      </c>
      <c r="G378" s="3514" t="s">
        <v>3451</v>
      </c>
      <c r="H378" s="3531" t="s">
        <v>3509</v>
      </c>
      <c r="I378" s="3515" t="s">
        <v>3510</v>
      </c>
      <c r="J378" s="3518" t="s">
        <v>3503</v>
      </c>
      <c r="K378" s="3514" t="s">
        <v>3451</v>
      </c>
      <c r="L378" s="3531" t="s">
        <v>3509</v>
      </c>
      <c r="M378" s="3515" t="s">
        <v>3510</v>
      </c>
      <c r="N378" s="3518" t="s">
        <v>3503</v>
      </c>
      <c r="O378" s="3514" t="s">
        <v>3451</v>
      </c>
      <c r="P378" s="3531" t="s">
        <v>3509</v>
      </c>
      <c r="Q378" s="3515" t="s">
        <v>3510</v>
      </c>
      <c r="R378" s="3518" t="s">
        <v>3503</v>
      </c>
      <c r="S378" s="3514" t="s">
        <v>3451</v>
      </c>
      <c r="T378" s="3531" t="s">
        <v>3509</v>
      </c>
      <c r="U378" s="3515" t="s">
        <v>3510</v>
      </c>
      <c r="V378" s="3518" t="s">
        <v>3503</v>
      </c>
      <c r="W378" s="3514" t="s">
        <v>3451</v>
      </c>
      <c r="X378" s="3531" t="s">
        <v>3509</v>
      </c>
      <c r="Y378" s="3515" t="s">
        <v>3510</v>
      </c>
      <c r="Z378" s="3518" t="s">
        <v>3503</v>
      </c>
      <c r="AA378" s="3514" t="s">
        <v>3451</v>
      </c>
      <c r="AB378" s="3531" t="s">
        <v>3509</v>
      </c>
      <c r="AC378" s="3515" t="s">
        <v>3510</v>
      </c>
      <c r="AD378" s="3518" t="s">
        <v>3503</v>
      </c>
      <c r="AE378" s="3514" t="s">
        <v>3451</v>
      </c>
      <c r="AF378" s="3531" t="s">
        <v>3509</v>
      </c>
      <c r="AG378" s="3515" t="s">
        <v>3510</v>
      </c>
      <c r="AH378" s="3518" t="s">
        <v>3503</v>
      </c>
      <c r="AI378" s="3514" t="s">
        <v>3451</v>
      </c>
      <c r="AJ378" s="3531" t="s">
        <v>3509</v>
      </c>
      <c r="AK378" s="3515" t="s">
        <v>3510</v>
      </c>
    </row>
    <row r="379" spans="1:37">
      <c r="A379" s="3520"/>
      <c r="B379" s="3518"/>
      <c r="C379" s="3514"/>
      <c r="D379" s="3532"/>
      <c r="E379" s="3515"/>
      <c r="F379" s="3518"/>
      <c r="G379" s="3514"/>
      <c r="H379" s="3532"/>
      <c r="I379" s="3515"/>
      <c r="J379" s="3518"/>
      <c r="K379" s="3514"/>
      <c r="L379" s="3532"/>
      <c r="M379" s="3515"/>
      <c r="N379" s="3518"/>
      <c r="O379" s="3514"/>
      <c r="P379" s="3532"/>
      <c r="Q379" s="3515"/>
      <c r="R379" s="3518"/>
      <c r="S379" s="3514"/>
      <c r="T379" s="3532"/>
      <c r="U379" s="3515"/>
      <c r="V379" s="3518"/>
      <c r="W379" s="3514"/>
      <c r="X379" s="3532"/>
      <c r="Y379" s="3515"/>
      <c r="Z379" s="3518"/>
      <c r="AA379" s="3514"/>
      <c r="AB379" s="3532"/>
      <c r="AC379" s="3515"/>
      <c r="AD379" s="3518"/>
      <c r="AE379" s="3514"/>
      <c r="AF379" s="3532"/>
      <c r="AG379" s="3515"/>
      <c r="AH379" s="3518"/>
      <c r="AI379" s="3514"/>
      <c r="AJ379" s="3532"/>
      <c r="AK379" s="3515"/>
    </row>
    <row r="380" spans="1:37" ht="16.5">
      <c r="A380" s="3166" t="s">
        <v>3756</v>
      </c>
      <c r="B380" s="3159" t="s">
        <v>3757</v>
      </c>
      <c r="C380" s="3160">
        <v>53.99</v>
      </c>
      <c r="D380" s="3160" t="s">
        <v>3614</v>
      </c>
      <c r="E380" s="3156" t="s">
        <v>3779</v>
      </c>
      <c r="F380" s="3159" t="s">
        <v>3759</v>
      </c>
      <c r="G380" s="3160">
        <v>50.83</v>
      </c>
      <c r="H380" s="3160" t="s">
        <v>3516</v>
      </c>
      <c r="I380" s="3161" t="s">
        <v>3517</v>
      </c>
      <c r="J380" s="3159" t="s">
        <v>3693</v>
      </c>
      <c r="K380" s="3160">
        <v>50.83</v>
      </c>
      <c r="L380" s="3160" t="s">
        <v>3516</v>
      </c>
      <c r="M380" s="3161" t="s">
        <v>3517</v>
      </c>
      <c r="N380" s="3159" t="s">
        <v>3617</v>
      </c>
      <c r="O380" s="3160">
        <v>50.83</v>
      </c>
      <c r="P380" s="3160" t="s">
        <v>3516</v>
      </c>
      <c r="Q380" s="3161" t="s">
        <v>3517</v>
      </c>
      <c r="R380" s="3159" t="s">
        <v>3695</v>
      </c>
      <c r="S380" s="3160">
        <v>53.99</v>
      </c>
      <c r="T380" s="3160" t="s">
        <v>3618</v>
      </c>
      <c r="U380" s="3156" t="s">
        <v>3779</v>
      </c>
      <c r="V380" s="3159" t="s">
        <v>3619</v>
      </c>
      <c r="W380" s="3160">
        <v>53.99</v>
      </c>
      <c r="X380" s="3160" t="s">
        <v>3618</v>
      </c>
      <c r="Y380" s="3156" t="s">
        <v>3779</v>
      </c>
      <c r="Z380" s="3159" t="s">
        <v>3620</v>
      </c>
      <c r="AA380" s="3160">
        <v>50.83</v>
      </c>
      <c r="AB380" s="3160" t="s">
        <v>3516</v>
      </c>
      <c r="AC380" s="3161" t="s">
        <v>3517</v>
      </c>
      <c r="AD380" s="3159" t="s">
        <v>3621</v>
      </c>
      <c r="AE380" s="3160">
        <v>50.83</v>
      </c>
      <c r="AF380" s="3160" t="s">
        <v>3516</v>
      </c>
      <c r="AG380" s="3161" t="s">
        <v>3517</v>
      </c>
      <c r="AH380" s="3159" t="s">
        <v>3622</v>
      </c>
      <c r="AI380" s="3160">
        <v>53.99</v>
      </c>
      <c r="AJ380" s="3160" t="s">
        <v>3614</v>
      </c>
      <c r="AK380" s="3156" t="s">
        <v>3779</v>
      </c>
    </row>
    <row r="381" spans="1:37" ht="16.5">
      <c r="A381" s="3166" t="s">
        <v>3600</v>
      </c>
      <c r="B381" s="3159" t="s">
        <v>3601</v>
      </c>
      <c r="C381" s="3160">
        <v>53.99</v>
      </c>
      <c r="D381" s="3160" t="s">
        <v>3614</v>
      </c>
      <c r="E381" s="3156" t="s">
        <v>3779</v>
      </c>
      <c r="F381" s="3159" t="s">
        <v>3761</v>
      </c>
      <c r="G381" s="3160">
        <v>50.83</v>
      </c>
      <c r="H381" s="3160" t="s">
        <v>3516</v>
      </c>
      <c r="I381" s="3161" t="s">
        <v>3517</v>
      </c>
      <c r="J381" s="3159" t="s">
        <v>3701</v>
      </c>
      <c r="K381" s="3160">
        <v>50.83</v>
      </c>
      <c r="L381" s="3160" t="s">
        <v>3516</v>
      </c>
      <c r="M381" s="3161" t="s">
        <v>3517</v>
      </c>
      <c r="N381" s="3159" t="s">
        <v>3627</v>
      </c>
      <c r="O381" s="3160">
        <v>50.83</v>
      </c>
      <c r="P381" s="3160" t="s">
        <v>3516</v>
      </c>
      <c r="Q381" s="3161" t="s">
        <v>3517</v>
      </c>
      <c r="R381" s="3159" t="s">
        <v>3703</v>
      </c>
      <c r="S381" s="3160">
        <v>53.99</v>
      </c>
      <c r="T381" s="3160" t="s">
        <v>3618</v>
      </c>
      <c r="U381" s="3156" t="s">
        <v>3779</v>
      </c>
      <c r="V381" s="3159" t="s">
        <v>3628</v>
      </c>
      <c r="W381" s="3160">
        <v>53.99</v>
      </c>
      <c r="X381" s="3160" t="s">
        <v>3618</v>
      </c>
      <c r="Y381" s="3156" t="s">
        <v>3779</v>
      </c>
      <c r="Z381" s="3159" t="s">
        <v>3629</v>
      </c>
      <c r="AA381" s="3160">
        <v>50.83</v>
      </c>
      <c r="AB381" s="3160" t="s">
        <v>3516</v>
      </c>
      <c r="AC381" s="3161" t="s">
        <v>3517</v>
      </c>
      <c r="AD381" s="3159" t="s">
        <v>3630</v>
      </c>
      <c r="AE381" s="3160">
        <v>50.83</v>
      </c>
      <c r="AF381" s="3160" t="s">
        <v>3516</v>
      </c>
      <c r="AG381" s="3161" t="s">
        <v>3517</v>
      </c>
      <c r="AH381" s="3159" t="s">
        <v>3631</v>
      </c>
      <c r="AI381" s="3160">
        <v>53.99</v>
      </c>
      <c r="AJ381" s="3160" t="s">
        <v>3614</v>
      </c>
      <c r="AK381" s="3156" t="s">
        <v>3779</v>
      </c>
    </row>
    <row r="382" spans="1:37" ht="16.5">
      <c r="A382" s="3166" t="s">
        <v>3604</v>
      </c>
      <c r="B382" s="3159" t="s">
        <v>3605</v>
      </c>
      <c r="C382" s="3160">
        <v>53.99</v>
      </c>
      <c r="D382" s="3160" t="s">
        <v>3614</v>
      </c>
      <c r="E382" s="3156" t="s">
        <v>3779</v>
      </c>
      <c r="F382" s="3159" t="s">
        <v>3762</v>
      </c>
      <c r="G382" s="3160">
        <v>50.83</v>
      </c>
      <c r="H382" s="3160" t="s">
        <v>3516</v>
      </c>
      <c r="I382" s="3161" t="s">
        <v>3517</v>
      </c>
      <c r="J382" s="3159" t="s">
        <v>3518</v>
      </c>
      <c r="K382" s="3160">
        <v>50.83</v>
      </c>
      <c r="L382" s="3160" t="s">
        <v>3516</v>
      </c>
      <c r="M382" s="3161" t="s">
        <v>3517</v>
      </c>
      <c r="N382" s="3159" t="s">
        <v>3633</v>
      </c>
      <c r="O382" s="3160">
        <v>50.83</v>
      </c>
      <c r="P382" s="3160" t="s">
        <v>3516</v>
      </c>
      <c r="Q382" s="3161" t="s">
        <v>3517</v>
      </c>
      <c r="R382" s="3159" t="s">
        <v>3574</v>
      </c>
      <c r="S382" s="3160">
        <v>53.99</v>
      </c>
      <c r="T382" s="3160" t="s">
        <v>3618</v>
      </c>
      <c r="U382" s="3156" t="s">
        <v>3779</v>
      </c>
      <c r="V382" s="3159" t="s">
        <v>3634</v>
      </c>
      <c r="W382" s="3160">
        <v>53.99</v>
      </c>
      <c r="X382" s="3160" t="s">
        <v>3618</v>
      </c>
      <c r="Y382" s="3156" t="s">
        <v>3779</v>
      </c>
      <c r="Z382" s="3159" t="s">
        <v>3635</v>
      </c>
      <c r="AA382" s="3160">
        <v>50.83</v>
      </c>
      <c r="AB382" s="3160" t="s">
        <v>3516</v>
      </c>
      <c r="AC382" s="3161" t="s">
        <v>3517</v>
      </c>
      <c r="AD382" s="3159" t="s">
        <v>3636</v>
      </c>
      <c r="AE382" s="3160">
        <v>50.83</v>
      </c>
      <c r="AF382" s="3160" t="s">
        <v>3516</v>
      </c>
      <c r="AG382" s="3161" t="s">
        <v>3517</v>
      </c>
      <c r="AH382" s="3159" t="s">
        <v>3637</v>
      </c>
      <c r="AI382" s="3160">
        <v>53.99</v>
      </c>
      <c r="AJ382" s="3160" t="s">
        <v>3614</v>
      </c>
      <c r="AK382" s="3156" t="s">
        <v>3779</v>
      </c>
    </row>
    <row r="383" spans="1:37" ht="16.5">
      <c r="A383" s="3166" t="s">
        <v>3606</v>
      </c>
      <c r="B383" s="3159" t="s">
        <v>3526</v>
      </c>
      <c r="C383" s="3160">
        <v>53.99</v>
      </c>
      <c r="D383" s="3160" t="s">
        <v>3614</v>
      </c>
      <c r="E383" s="3156" t="s">
        <v>3779</v>
      </c>
      <c r="F383" s="3159" t="s">
        <v>3527</v>
      </c>
      <c r="G383" s="3160">
        <v>50.83</v>
      </c>
      <c r="H383" s="3160" t="s">
        <v>3516</v>
      </c>
      <c r="I383" s="3161" t="s">
        <v>3517</v>
      </c>
      <c r="J383" s="3159" t="s">
        <v>3528</v>
      </c>
      <c r="K383" s="3160">
        <v>50.83</v>
      </c>
      <c r="L383" s="3160" t="s">
        <v>3516</v>
      </c>
      <c r="M383" s="3161" t="s">
        <v>3517</v>
      </c>
      <c r="N383" s="3159" t="s">
        <v>3529</v>
      </c>
      <c r="O383" s="3160">
        <v>50.83</v>
      </c>
      <c r="P383" s="3160" t="s">
        <v>3516</v>
      </c>
      <c r="Q383" s="3161" t="s">
        <v>3517</v>
      </c>
      <c r="R383" s="3159" t="s">
        <v>3790</v>
      </c>
      <c r="S383" s="3160">
        <v>53.99</v>
      </c>
      <c r="T383" s="3160" t="s">
        <v>3618</v>
      </c>
      <c r="U383" s="3156" t="s">
        <v>3779</v>
      </c>
      <c r="V383" s="3159" t="s">
        <v>3530</v>
      </c>
      <c r="W383" s="3160">
        <v>53.99</v>
      </c>
      <c r="X383" s="3160" t="s">
        <v>3618</v>
      </c>
      <c r="Y383" s="3156" t="s">
        <v>3779</v>
      </c>
      <c r="Z383" s="3159" t="s">
        <v>3531</v>
      </c>
      <c r="AA383" s="3160">
        <v>50.83</v>
      </c>
      <c r="AB383" s="3160" t="s">
        <v>3516</v>
      </c>
      <c r="AC383" s="3161" t="s">
        <v>3517</v>
      </c>
      <c r="AD383" s="3159" t="s">
        <v>3639</v>
      </c>
      <c r="AE383" s="3160">
        <v>50.83</v>
      </c>
      <c r="AF383" s="3160" t="s">
        <v>3516</v>
      </c>
      <c r="AG383" s="3161" t="s">
        <v>3517</v>
      </c>
      <c r="AH383" s="3159" t="s">
        <v>3533</v>
      </c>
      <c r="AI383" s="3160">
        <v>53.99</v>
      </c>
      <c r="AJ383" s="3160" t="s">
        <v>3614</v>
      </c>
      <c r="AK383" s="3156" t="s">
        <v>3779</v>
      </c>
    </row>
    <row r="384" spans="1:37" ht="16.5">
      <c r="A384" s="3166" t="s">
        <v>3607</v>
      </c>
      <c r="B384" s="3159" t="s">
        <v>3534</v>
      </c>
      <c r="C384" s="3160">
        <v>53.99</v>
      </c>
      <c r="D384" s="3160" t="s">
        <v>3614</v>
      </c>
      <c r="E384" s="3156" t="s">
        <v>3779</v>
      </c>
      <c r="F384" s="3159" t="s">
        <v>3535</v>
      </c>
      <c r="G384" s="3160">
        <v>50.83</v>
      </c>
      <c r="H384" s="3160" t="s">
        <v>3516</v>
      </c>
      <c r="I384" s="3161" t="s">
        <v>3517</v>
      </c>
      <c r="J384" s="3159" t="s">
        <v>3536</v>
      </c>
      <c r="K384" s="3160">
        <v>50.83</v>
      </c>
      <c r="L384" s="3160" t="s">
        <v>3516</v>
      </c>
      <c r="M384" s="3161" t="s">
        <v>3517</v>
      </c>
      <c r="N384" s="3159" t="s">
        <v>3537</v>
      </c>
      <c r="O384" s="3160">
        <v>50.83</v>
      </c>
      <c r="P384" s="3160" t="s">
        <v>3516</v>
      </c>
      <c r="Q384" s="3161" t="s">
        <v>3517</v>
      </c>
      <c r="R384" s="3159" t="s">
        <v>3791</v>
      </c>
      <c r="S384" s="3160">
        <v>53.99</v>
      </c>
      <c r="T384" s="3160" t="s">
        <v>3618</v>
      </c>
      <c r="U384" s="3156" t="s">
        <v>3779</v>
      </c>
      <c r="V384" s="3159" t="s">
        <v>3538</v>
      </c>
      <c r="W384" s="3160">
        <v>53.99</v>
      </c>
      <c r="X384" s="3160" t="s">
        <v>3618</v>
      </c>
      <c r="Y384" s="3156" t="s">
        <v>3779</v>
      </c>
      <c r="Z384" s="3159" t="s">
        <v>3539</v>
      </c>
      <c r="AA384" s="3160">
        <v>50.83</v>
      </c>
      <c r="AB384" s="3160" t="s">
        <v>3516</v>
      </c>
      <c r="AC384" s="3161" t="s">
        <v>3517</v>
      </c>
      <c r="AD384" s="3159" t="s">
        <v>3540</v>
      </c>
      <c r="AE384" s="3160">
        <v>50.83</v>
      </c>
      <c r="AF384" s="3160" t="s">
        <v>3516</v>
      </c>
      <c r="AG384" s="3161" t="s">
        <v>3517</v>
      </c>
      <c r="AH384" s="3159" t="s">
        <v>3541</v>
      </c>
      <c r="AI384" s="3160">
        <v>53.99</v>
      </c>
      <c r="AJ384" s="3160" t="s">
        <v>3614</v>
      </c>
      <c r="AK384" s="3156" t="s">
        <v>3779</v>
      </c>
    </row>
    <row r="385" spans="1:53" ht="16.5">
      <c r="A385" s="3166" t="s">
        <v>3608</v>
      </c>
      <c r="B385" s="3159" t="s">
        <v>3542</v>
      </c>
      <c r="C385" s="3160">
        <v>53.99</v>
      </c>
      <c r="D385" s="3160" t="s">
        <v>3614</v>
      </c>
      <c r="E385" s="3156" t="s">
        <v>3779</v>
      </c>
      <c r="F385" s="3159" t="s">
        <v>3543</v>
      </c>
      <c r="G385" s="3160">
        <v>50.83</v>
      </c>
      <c r="H385" s="3160" t="s">
        <v>3516</v>
      </c>
      <c r="I385" s="3161" t="s">
        <v>3517</v>
      </c>
      <c r="J385" s="3159" t="s">
        <v>3544</v>
      </c>
      <c r="K385" s="3160">
        <v>50.83</v>
      </c>
      <c r="L385" s="3160" t="s">
        <v>3516</v>
      </c>
      <c r="M385" s="3161" t="s">
        <v>3517</v>
      </c>
      <c r="N385" s="3159" t="s">
        <v>3545</v>
      </c>
      <c r="O385" s="3160">
        <v>50.83</v>
      </c>
      <c r="P385" s="3160" t="s">
        <v>3516</v>
      </c>
      <c r="Q385" s="3161" t="s">
        <v>3517</v>
      </c>
      <c r="R385" s="3159" t="s">
        <v>3792</v>
      </c>
      <c r="S385" s="3160">
        <v>53.99</v>
      </c>
      <c r="T385" s="3160" t="s">
        <v>3618</v>
      </c>
      <c r="U385" s="3156" t="s">
        <v>3779</v>
      </c>
      <c r="V385" s="3159" t="s">
        <v>3546</v>
      </c>
      <c r="W385" s="3160">
        <v>53.99</v>
      </c>
      <c r="X385" s="3160" t="s">
        <v>3618</v>
      </c>
      <c r="Y385" s="3156" t="s">
        <v>3779</v>
      </c>
      <c r="Z385" s="3159" t="s">
        <v>3547</v>
      </c>
      <c r="AA385" s="3160">
        <v>50.83</v>
      </c>
      <c r="AB385" s="3160" t="s">
        <v>3516</v>
      </c>
      <c r="AC385" s="3161" t="s">
        <v>3517</v>
      </c>
      <c r="AD385" s="3159" t="s">
        <v>3548</v>
      </c>
      <c r="AE385" s="3160">
        <v>50.83</v>
      </c>
      <c r="AF385" s="3160" t="s">
        <v>3516</v>
      </c>
      <c r="AG385" s="3161" t="s">
        <v>3517</v>
      </c>
      <c r="AH385" s="3159" t="s">
        <v>3549</v>
      </c>
      <c r="AI385" s="3160">
        <v>53.99</v>
      </c>
      <c r="AJ385" s="3160" t="s">
        <v>3614</v>
      </c>
      <c r="AK385" s="3156" t="s">
        <v>3779</v>
      </c>
    </row>
    <row r="386" spans="1:53" ht="16.5">
      <c r="A386" s="3166" t="s">
        <v>3609</v>
      </c>
      <c r="B386" s="3159" t="s">
        <v>3550</v>
      </c>
      <c r="C386" s="3160">
        <v>53.99</v>
      </c>
      <c r="D386" s="3160" t="s">
        <v>3614</v>
      </c>
      <c r="E386" s="3156" t="s">
        <v>3779</v>
      </c>
      <c r="F386" s="3159" t="s">
        <v>3551</v>
      </c>
      <c r="G386" s="3160">
        <v>50.83</v>
      </c>
      <c r="H386" s="3160" t="s">
        <v>3516</v>
      </c>
      <c r="I386" s="3161" t="s">
        <v>3517</v>
      </c>
      <c r="J386" s="3159" t="s">
        <v>3552</v>
      </c>
      <c r="K386" s="3160">
        <v>50.83</v>
      </c>
      <c r="L386" s="3160" t="s">
        <v>3516</v>
      </c>
      <c r="M386" s="3161" t="s">
        <v>3517</v>
      </c>
      <c r="N386" s="3159" t="s">
        <v>3553</v>
      </c>
      <c r="O386" s="3160">
        <v>50.83</v>
      </c>
      <c r="P386" s="3160" t="s">
        <v>3516</v>
      </c>
      <c r="Q386" s="3161" t="s">
        <v>3517</v>
      </c>
      <c r="R386" s="3159" t="s">
        <v>3793</v>
      </c>
      <c r="S386" s="3160">
        <v>53.99</v>
      </c>
      <c r="T386" s="3160" t="s">
        <v>3618</v>
      </c>
      <c r="U386" s="3156" t="s">
        <v>3779</v>
      </c>
      <c r="V386" s="3159" t="s">
        <v>3554</v>
      </c>
      <c r="W386" s="3160">
        <v>53.99</v>
      </c>
      <c r="X386" s="3160" t="s">
        <v>3618</v>
      </c>
      <c r="Y386" s="3156" t="s">
        <v>3779</v>
      </c>
      <c r="Z386" s="3159" t="s">
        <v>3555</v>
      </c>
      <c r="AA386" s="3160">
        <v>50.83</v>
      </c>
      <c r="AB386" s="3160" t="s">
        <v>3516</v>
      </c>
      <c r="AC386" s="3161" t="s">
        <v>3517</v>
      </c>
      <c r="AD386" s="3159" t="s">
        <v>3556</v>
      </c>
      <c r="AE386" s="3160">
        <v>50.83</v>
      </c>
      <c r="AF386" s="3160" t="s">
        <v>3516</v>
      </c>
      <c r="AG386" s="3161" t="s">
        <v>3517</v>
      </c>
      <c r="AH386" s="3159" t="s">
        <v>3557</v>
      </c>
      <c r="AI386" s="3160">
        <v>53.99</v>
      </c>
      <c r="AJ386" s="3160" t="s">
        <v>3614</v>
      </c>
      <c r="AK386" s="3156" t="s">
        <v>3779</v>
      </c>
    </row>
    <row r="387" spans="1:53" ht="16.5">
      <c r="A387" s="3166" t="s">
        <v>3610</v>
      </c>
      <c r="B387" s="3159" t="s">
        <v>3558</v>
      </c>
      <c r="C387" s="3160">
        <v>53.99</v>
      </c>
      <c r="D387" s="3160" t="s">
        <v>3614</v>
      </c>
      <c r="E387" s="3156" t="s">
        <v>3779</v>
      </c>
      <c r="F387" s="3159" t="s">
        <v>3559</v>
      </c>
      <c r="G387" s="3160">
        <v>50.83</v>
      </c>
      <c r="H387" s="3160" t="s">
        <v>3516</v>
      </c>
      <c r="I387" s="3161" t="s">
        <v>3517</v>
      </c>
      <c r="J387" s="3159" t="s">
        <v>3560</v>
      </c>
      <c r="K387" s="3160">
        <v>50.83</v>
      </c>
      <c r="L387" s="3160" t="s">
        <v>3516</v>
      </c>
      <c r="M387" s="3161" t="s">
        <v>3517</v>
      </c>
      <c r="N387" s="3159" t="s">
        <v>3562</v>
      </c>
      <c r="O387" s="3160">
        <v>50.83</v>
      </c>
      <c r="P387" s="3160" t="s">
        <v>3516</v>
      </c>
      <c r="Q387" s="3161" t="s">
        <v>3517</v>
      </c>
      <c r="R387" s="3159" t="s">
        <v>3794</v>
      </c>
      <c r="S387" s="3160">
        <v>53.99</v>
      </c>
      <c r="T387" s="3160" t="s">
        <v>3618</v>
      </c>
      <c r="U387" s="3156" t="s">
        <v>3779</v>
      </c>
      <c r="V387" s="3159" t="s">
        <v>3563</v>
      </c>
      <c r="W387" s="3160">
        <v>53.99</v>
      </c>
      <c r="X387" s="3160" t="s">
        <v>3618</v>
      </c>
      <c r="Y387" s="3156" t="s">
        <v>3779</v>
      </c>
      <c r="Z387" s="3159" t="s">
        <v>3564</v>
      </c>
      <c r="AA387" s="3160">
        <v>50.83</v>
      </c>
      <c r="AB387" s="3160" t="s">
        <v>3516</v>
      </c>
      <c r="AC387" s="3161" t="s">
        <v>3517</v>
      </c>
      <c r="AD387" s="3159" t="s">
        <v>3566</v>
      </c>
      <c r="AE387" s="3160">
        <v>50.83</v>
      </c>
      <c r="AF387" s="3160" t="s">
        <v>3516</v>
      </c>
      <c r="AG387" s="3161" t="s">
        <v>3517</v>
      </c>
      <c r="AH387" s="3159" t="s">
        <v>3567</v>
      </c>
      <c r="AI387" s="3160">
        <v>53.99</v>
      </c>
      <c r="AJ387" s="3160" t="s">
        <v>3614</v>
      </c>
      <c r="AK387" s="3156" t="s">
        <v>3779</v>
      </c>
    </row>
    <row r="388" spans="1:53" ht="16.5">
      <c r="A388" s="3163" t="s">
        <v>3611</v>
      </c>
      <c r="B388" s="3163"/>
      <c r="C388" s="3164">
        <f>SUM(C380:C387)</f>
        <v>431.92</v>
      </c>
      <c r="D388" s="3164"/>
      <c r="E388" s="3165"/>
      <c r="F388" s="3163"/>
      <c r="G388" s="3164">
        <f>SUM(G380:G387)</f>
        <v>406.63999999999993</v>
      </c>
      <c r="H388" s="3164"/>
      <c r="I388" s="3164"/>
      <c r="J388" s="3163"/>
      <c r="K388" s="3164">
        <f>SUM(K380:K387)</f>
        <v>406.63999999999993</v>
      </c>
      <c r="L388" s="3164"/>
      <c r="M388" s="3165"/>
      <c r="N388" s="3163"/>
      <c r="O388" s="3164">
        <f>SUM(O380:O387)</f>
        <v>406.63999999999993</v>
      </c>
      <c r="P388" s="3164"/>
      <c r="Q388" s="3164"/>
      <c r="R388" s="3163"/>
      <c r="S388" s="3164">
        <f>SUM(S380:S387)</f>
        <v>431.92</v>
      </c>
      <c r="T388" s="3164"/>
      <c r="U388" s="3164"/>
      <c r="V388" s="3163"/>
      <c r="W388" s="3164">
        <f>SUM(W380:W387)</f>
        <v>431.92</v>
      </c>
      <c r="X388" s="3164"/>
      <c r="Y388" s="3165"/>
      <c r="Z388" s="3163"/>
      <c r="AA388" s="3164">
        <f>SUM(AA380:AA387)</f>
        <v>406.63999999999993</v>
      </c>
      <c r="AB388" s="3164"/>
      <c r="AC388" s="3164"/>
      <c r="AD388" s="3163"/>
      <c r="AE388" s="3164">
        <f>SUM(AE380:AE387)</f>
        <v>406.63999999999993</v>
      </c>
      <c r="AF388" s="3164"/>
      <c r="AG388" s="3165"/>
      <c r="AH388" s="3163"/>
      <c r="AI388" s="3164">
        <f>SUM(AI380:AI387)</f>
        <v>431.92</v>
      </c>
      <c r="AJ388" s="3164"/>
      <c r="AK388" s="3164"/>
      <c r="AL388" s="3167">
        <f>AI388+AE388+AA388+W388+S388+O388+K388+G388+C388</f>
        <v>3760.8799999999997</v>
      </c>
    </row>
    <row r="389" spans="1:53" ht="31.5">
      <c r="A389" s="3525" t="s">
        <v>3795</v>
      </c>
      <c r="B389" s="3526"/>
      <c r="C389" s="3526"/>
      <c r="D389" s="3526"/>
      <c r="E389" s="3526"/>
      <c r="F389" s="3526"/>
      <c r="G389" s="3526"/>
      <c r="H389" s="3526"/>
      <c r="I389" s="3526"/>
      <c r="J389" s="3526"/>
      <c r="K389" s="3526"/>
      <c r="L389" s="3526"/>
      <c r="M389" s="3526"/>
      <c r="N389" s="3526"/>
      <c r="O389" s="3526"/>
      <c r="P389" s="3526"/>
      <c r="Q389" s="3526"/>
      <c r="R389" s="3526"/>
      <c r="S389" s="3526"/>
      <c r="T389" s="3526"/>
      <c r="U389" s="3526"/>
      <c r="V389" s="3526"/>
      <c r="W389" s="3526"/>
      <c r="X389" s="3526"/>
      <c r="Y389" s="3526"/>
      <c r="Z389" s="3526"/>
      <c r="AA389" s="3526"/>
      <c r="AB389" s="3526"/>
      <c r="AC389" s="3526"/>
      <c r="AD389" s="3526"/>
      <c r="AE389" s="3526"/>
      <c r="AF389" s="3526"/>
      <c r="AG389" s="3526"/>
      <c r="AH389" s="3526"/>
      <c r="AI389" s="3526"/>
      <c r="AJ389" s="3526"/>
      <c r="AK389" s="3526"/>
      <c r="AL389" s="3526"/>
      <c r="AM389" s="3526"/>
      <c r="AN389" s="3526"/>
      <c r="AO389" s="3526"/>
      <c r="AP389" s="3526"/>
      <c r="AQ389" s="3526"/>
      <c r="AR389" s="3526"/>
      <c r="AS389" s="3526"/>
      <c r="AT389" s="3526"/>
      <c r="AU389" s="3526"/>
      <c r="AV389" s="3526"/>
      <c r="AW389" s="3526"/>
      <c r="AX389" s="3526"/>
      <c r="AY389" s="3526"/>
      <c r="AZ389" s="3526"/>
      <c r="BA389" s="3526"/>
    </row>
    <row r="390" spans="1:53" ht="17.25">
      <c r="A390" s="3153" t="s">
        <v>3500</v>
      </c>
      <c r="B390" s="3522" t="s">
        <v>3501</v>
      </c>
      <c r="C390" s="3523"/>
      <c r="D390" s="3523"/>
      <c r="E390" s="3523"/>
      <c r="F390" s="3523"/>
      <c r="G390" s="3523"/>
      <c r="H390" s="3523"/>
      <c r="I390" s="3523"/>
      <c r="J390" s="3523"/>
      <c r="K390" s="3523"/>
      <c r="L390" s="3523"/>
      <c r="M390" s="3523"/>
      <c r="N390" s="3523"/>
      <c r="O390" s="3523"/>
      <c r="P390" s="3523"/>
      <c r="Q390" s="3523"/>
      <c r="R390" s="3523"/>
      <c r="S390" s="3523"/>
      <c r="T390" s="3523"/>
      <c r="U390" s="3527"/>
      <c r="V390" s="3522" t="s">
        <v>3502</v>
      </c>
      <c r="W390" s="3523"/>
      <c r="X390" s="3523"/>
      <c r="Y390" s="3523"/>
      <c r="Z390" s="3523"/>
      <c r="AA390" s="3523"/>
      <c r="AB390" s="3523"/>
      <c r="AC390" s="3523"/>
      <c r="AD390" s="3523"/>
      <c r="AE390" s="3523"/>
      <c r="AF390" s="3523"/>
      <c r="AG390" s="3523"/>
      <c r="AH390" s="3523"/>
      <c r="AI390" s="3523"/>
      <c r="AJ390" s="3523"/>
      <c r="AK390" s="3527"/>
      <c r="AL390" s="3522" t="s">
        <v>3655</v>
      </c>
      <c r="AM390" s="3523"/>
      <c r="AN390" s="3523"/>
      <c r="AO390" s="3523"/>
      <c r="AP390" s="3523"/>
      <c r="AQ390" s="3523"/>
      <c r="AR390" s="3523"/>
      <c r="AS390" s="3523"/>
      <c r="AT390" s="3523"/>
      <c r="AU390" s="3523"/>
      <c r="AV390" s="3523"/>
      <c r="AW390" s="3523"/>
      <c r="AX390" s="3523"/>
      <c r="AY390" s="3523"/>
      <c r="AZ390" s="3523"/>
      <c r="BA390" s="3527"/>
    </row>
    <row r="391" spans="1:53" ht="16.5">
      <c r="A391" s="3154" t="s">
        <v>3503</v>
      </c>
      <c r="B391" s="3539" t="s">
        <v>3504</v>
      </c>
      <c r="C391" s="3540"/>
      <c r="D391" s="3540"/>
      <c r="E391" s="3541"/>
      <c r="F391" s="3542" t="s">
        <v>3505</v>
      </c>
      <c r="G391" s="3542"/>
      <c r="H391" s="3542"/>
      <c r="I391" s="3542"/>
      <c r="J391" s="3542" t="s">
        <v>3506</v>
      </c>
      <c r="K391" s="3542"/>
      <c r="L391" s="3542"/>
      <c r="M391" s="3542"/>
      <c r="N391" s="3542" t="s">
        <v>3507</v>
      </c>
      <c r="O391" s="3542"/>
      <c r="P391" s="3542"/>
      <c r="Q391" s="3542"/>
      <c r="R391" s="3542" t="s">
        <v>3776</v>
      </c>
      <c r="S391" s="3542"/>
      <c r="T391" s="3542"/>
      <c r="U391" s="3542"/>
      <c r="V391" s="3539" t="s">
        <v>3504</v>
      </c>
      <c r="W391" s="3540"/>
      <c r="X391" s="3540"/>
      <c r="Y391" s="3541"/>
      <c r="Z391" s="3542" t="s">
        <v>3505</v>
      </c>
      <c r="AA391" s="3542"/>
      <c r="AB391" s="3542"/>
      <c r="AC391" s="3542"/>
      <c r="AD391" s="3542" t="s">
        <v>3506</v>
      </c>
      <c r="AE391" s="3542"/>
      <c r="AF391" s="3542"/>
      <c r="AG391" s="3542"/>
      <c r="AH391" s="3542" t="s">
        <v>3507</v>
      </c>
      <c r="AI391" s="3542"/>
      <c r="AJ391" s="3542"/>
      <c r="AK391" s="3542"/>
      <c r="AL391" s="3542" t="s">
        <v>3504</v>
      </c>
      <c r="AM391" s="3542"/>
      <c r="AN391" s="3542"/>
      <c r="AO391" s="3542"/>
      <c r="AP391" s="3542" t="s">
        <v>3505</v>
      </c>
      <c r="AQ391" s="3542"/>
      <c r="AR391" s="3542"/>
      <c r="AS391" s="3542"/>
      <c r="AT391" s="3542" t="s">
        <v>3506</v>
      </c>
      <c r="AU391" s="3542"/>
      <c r="AV391" s="3542"/>
      <c r="AW391" s="3542"/>
      <c r="AX391" s="3542" t="s">
        <v>3507</v>
      </c>
      <c r="AY391" s="3542"/>
      <c r="AZ391" s="3542"/>
      <c r="BA391" s="3542"/>
    </row>
    <row r="392" spans="1:53">
      <c r="A392" s="3520" t="s">
        <v>3508</v>
      </c>
      <c r="B392" s="3518" t="s">
        <v>3503</v>
      </c>
      <c r="C392" s="3514" t="s">
        <v>3598</v>
      </c>
      <c r="D392" s="3531" t="s">
        <v>3509</v>
      </c>
      <c r="E392" s="3515" t="s">
        <v>3510</v>
      </c>
      <c r="F392" s="3518" t="s">
        <v>3503</v>
      </c>
      <c r="G392" s="3514" t="s">
        <v>3451</v>
      </c>
      <c r="H392" s="3531" t="s">
        <v>3509</v>
      </c>
      <c r="I392" s="3515" t="s">
        <v>3510</v>
      </c>
      <c r="J392" s="3518" t="s">
        <v>3503</v>
      </c>
      <c r="K392" s="3514" t="s">
        <v>3451</v>
      </c>
      <c r="L392" s="3531" t="s">
        <v>3509</v>
      </c>
      <c r="M392" s="3515" t="s">
        <v>3510</v>
      </c>
      <c r="N392" s="3518" t="s">
        <v>3503</v>
      </c>
      <c r="O392" s="3514" t="s">
        <v>3451</v>
      </c>
      <c r="P392" s="3531" t="s">
        <v>3509</v>
      </c>
      <c r="Q392" s="3515" t="s">
        <v>3510</v>
      </c>
      <c r="R392" s="3518" t="s">
        <v>3503</v>
      </c>
      <c r="S392" s="3514" t="s">
        <v>3451</v>
      </c>
      <c r="T392" s="3531" t="s">
        <v>3509</v>
      </c>
      <c r="U392" s="3515" t="s">
        <v>3510</v>
      </c>
      <c r="V392" s="3518" t="s">
        <v>3503</v>
      </c>
      <c r="W392" s="3514" t="s">
        <v>3598</v>
      </c>
      <c r="X392" s="3531" t="s">
        <v>3509</v>
      </c>
      <c r="Y392" s="3515" t="s">
        <v>3510</v>
      </c>
      <c r="Z392" s="3518" t="s">
        <v>3503</v>
      </c>
      <c r="AA392" s="3514" t="s">
        <v>3451</v>
      </c>
      <c r="AB392" s="3531" t="s">
        <v>3509</v>
      </c>
      <c r="AC392" s="3515" t="s">
        <v>3510</v>
      </c>
      <c r="AD392" s="3518" t="s">
        <v>3503</v>
      </c>
      <c r="AE392" s="3514" t="s">
        <v>3451</v>
      </c>
      <c r="AF392" s="3531" t="s">
        <v>3509</v>
      </c>
      <c r="AG392" s="3515" t="s">
        <v>3510</v>
      </c>
      <c r="AH392" s="3518" t="s">
        <v>3503</v>
      </c>
      <c r="AI392" s="3514" t="s">
        <v>3451</v>
      </c>
      <c r="AJ392" s="3531" t="s">
        <v>3509</v>
      </c>
      <c r="AK392" s="3515" t="s">
        <v>3510</v>
      </c>
      <c r="AL392" s="3518" t="s">
        <v>3503</v>
      </c>
      <c r="AM392" s="3514" t="s">
        <v>3451</v>
      </c>
      <c r="AN392" s="3531" t="s">
        <v>3509</v>
      </c>
      <c r="AO392" s="3515" t="s">
        <v>3510</v>
      </c>
      <c r="AP392" s="3518" t="s">
        <v>3503</v>
      </c>
      <c r="AQ392" s="3514" t="s">
        <v>3451</v>
      </c>
      <c r="AR392" s="3531" t="s">
        <v>3509</v>
      </c>
      <c r="AS392" s="3515" t="s">
        <v>3510</v>
      </c>
      <c r="AT392" s="3518" t="s">
        <v>3503</v>
      </c>
      <c r="AU392" s="3514" t="s">
        <v>3451</v>
      </c>
      <c r="AV392" s="3531" t="s">
        <v>3509</v>
      </c>
      <c r="AW392" s="3515" t="s">
        <v>3510</v>
      </c>
      <c r="AX392" s="3518" t="s">
        <v>3503</v>
      </c>
      <c r="AY392" s="3514" t="s">
        <v>3451</v>
      </c>
      <c r="AZ392" s="3531" t="s">
        <v>3509</v>
      </c>
      <c r="BA392" s="3515" t="s">
        <v>3510</v>
      </c>
    </row>
    <row r="393" spans="1:53">
      <c r="A393" s="3520"/>
      <c r="B393" s="3518"/>
      <c r="C393" s="3514"/>
      <c r="D393" s="3532"/>
      <c r="E393" s="3515"/>
      <c r="F393" s="3518"/>
      <c r="G393" s="3514"/>
      <c r="H393" s="3532"/>
      <c r="I393" s="3515"/>
      <c r="J393" s="3518"/>
      <c r="K393" s="3514"/>
      <c r="L393" s="3532"/>
      <c r="M393" s="3515"/>
      <c r="N393" s="3518"/>
      <c r="O393" s="3514"/>
      <c r="P393" s="3532"/>
      <c r="Q393" s="3515"/>
      <c r="R393" s="3518"/>
      <c r="S393" s="3514"/>
      <c r="T393" s="3532"/>
      <c r="U393" s="3515"/>
      <c r="V393" s="3518"/>
      <c r="W393" s="3514"/>
      <c r="X393" s="3532"/>
      <c r="Y393" s="3515"/>
      <c r="Z393" s="3518"/>
      <c r="AA393" s="3514"/>
      <c r="AB393" s="3532"/>
      <c r="AC393" s="3515"/>
      <c r="AD393" s="3518"/>
      <c r="AE393" s="3514"/>
      <c r="AF393" s="3532"/>
      <c r="AG393" s="3515"/>
      <c r="AH393" s="3518"/>
      <c r="AI393" s="3514"/>
      <c r="AJ393" s="3532"/>
      <c r="AK393" s="3515"/>
      <c r="AL393" s="3518"/>
      <c r="AM393" s="3514"/>
      <c r="AN393" s="3532"/>
      <c r="AO393" s="3515"/>
      <c r="AP393" s="3518"/>
      <c r="AQ393" s="3514"/>
      <c r="AR393" s="3532"/>
      <c r="AS393" s="3515"/>
      <c r="AT393" s="3518"/>
      <c r="AU393" s="3514"/>
      <c r="AV393" s="3532"/>
      <c r="AW393" s="3515"/>
      <c r="AX393" s="3518"/>
      <c r="AY393" s="3514"/>
      <c r="AZ393" s="3532"/>
      <c r="BA393" s="3515"/>
    </row>
    <row r="394" spans="1:53" ht="16.5">
      <c r="A394" s="3166" t="s">
        <v>3756</v>
      </c>
      <c r="B394" s="3159" t="s">
        <v>3757</v>
      </c>
      <c r="C394" s="3160">
        <v>64.010000000000005</v>
      </c>
      <c r="D394" s="3160" t="s">
        <v>3656</v>
      </c>
      <c r="E394" s="3156" t="s">
        <v>3514</v>
      </c>
      <c r="F394" s="3159" t="s">
        <v>3759</v>
      </c>
      <c r="G394" s="3160">
        <v>49.66</v>
      </c>
      <c r="H394" s="3160" t="s">
        <v>3516</v>
      </c>
      <c r="I394" s="3161" t="s">
        <v>3517</v>
      </c>
      <c r="J394" s="3159" t="s">
        <v>3693</v>
      </c>
      <c r="K394" s="3160">
        <v>49.66</v>
      </c>
      <c r="L394" s="3160" t="s">
        <v>3516</v>
      </c>
      <c r="M394" s="3161" t="s">
        <v>3517</v>
      </c>
      <c r="N394" s="3159" t="s">
        <v>3617</v>
      </c>
      <c r="O394" s="3160">
        <v>49.66</v>
      </c>
      <c r="P394" s="3160" t="s">
        <v>3516</v>
      </c>
      <c r="Q394" s="3161" t="s">
        <v>3517</v>
      </c>
      <c r="R394" s="3159" t="s">
        <v>3695</v>
      </c>
      <c r="S394" s="3160">
        <v>62.88</v>
      </c>
      <c r="T394" s="3160" t="s">
        <v>3575</v>
      </c>
      <c r="U394" s="3156" t="s">
        <v>3514</v>
      </c>
      <c r="V394" s="3159" t="s">
        <v>3619</v>
      </c>
      <c r="W394" s="3160">
        <v>61.92</v>
      </c>
      <c r="X394" s="3160" t="s">
        <v>3760</v>
      </c>
      <c r="Y394" s="3156" t="s">
        <v>3514</v>
      </c>
      <c r="Z394" s="3159" t="s">
        <v>3620</v>
      </c>
      <c r="AA394" s="3160">
        <v>49.66</v>
      </c>
      <c r="AB394" s="3160" t="s">
        <v>3516</v>
      </c>
      <c r="AC394" s="3161" t="s">
        <v>3517</v>
      </c>
      <c r="AD394" s="3159" t="s">
        <v>3621</v>
      </c>
      <c r="AE394" s="3160">
        <v>49.66</v>
      </c>
      <c r="AF394" s="3160" t="s">
        <v>3516</v>
      </c>
      <c r="AG394" s="3161" t="s">
        <v>3517</v>
      </c>
      <c r="AH394" s="3159" t="s">
        <v>3622</v>
      </c>
      <c r="AI394" s="3160">
        <v>61.92</v>
      </c>
      <c r="AJ394" s="3160" t="s">
        <v>3760</v>
      </c>
      <c r="AK394" s="3156" t="s">
        <v>3514</v>
      </c>
      <c r="AL394" s="3159" t="s">
        <v>3658</v>
      </c>
      <c r="AM394" s="3160">
        <v>61.92</v>
      </c>
      <c r="AN394" s="3160" t="s">
        <v>3760</v>
      </c>
      <c r="AO394" s="3156" t="s">
        <v>3514</v>
      </c>
      <c r="AP394" s="3159" t="s">
        <v>3659</v>
      </c>
      <c r="AQ394" s="3160">
        <v>49.66</v>
      </c>
      <c r="AR394" s="3160" t="s">
        <v>3516</v>
      </c>
      <c r="AS394" s="3161" t="s">
        <v>3517</v>
      </c>
      <c r="AT394" s="3159" t="s">
        <v>3661</v>
      </c>
      <c r="AU394" s="3160">
        <v>49.66</v>
      </c>
      <c r="AV394" s="3160" t="s">
        <v>3516</v>
      </c>
      <c r="AW394" s="3161" t="s">
        <v>3517</v>
      </c>
      <c r="AX394" s="3159" t="s">
        <v>3662</v>
      </c>
      <c r="AY394" s="3160">
        <v>62.52</v>
      </c>
      <c r="AZ394" s="3160" t="s">
        <v>3758</v>
      </c>
      <c r="BA394" s="3156" t="s">
        <v>3514</v>
      </c>
    </row>
    <row r="395" spans="1:53" ht="16.5">
      <c r="A395" s="3166" t="s">
        <v>3600</v>
      </c>
      <c r="B395" s="3159" t="s">
        <v>3601</v>
      </c>
      <c r="C395" s="3160">
        <v>64.010000000000005</v>
      </c>
      <c r="D395" s="3160" t="s">
        <v>3656</v>
      </c>
      <c r="E395" s="3156" t="s">
        <v>3514</v>
      </c>
      <c r="F395" s="3159" t="s">
        <v>3761</v>
      </c>
      <c r="G395" s="3160">
        <v>49.66</v>
      </c>
      <c r="H395" s="3160" t="s">
        <v>3516</v>
      </c>
      <c r="I395" s="3161" t="s">
        <v>3517</v>
      </c>
      <c r="J395" s="3159" t="s">
        <v>3701</v>
      </c>
      <c r="K395" s="3160">
        <v>49.66</v>
      </c>
      <c r="L395" s="3160" t="s">
        <v>3516</v>
      </c>
      <c r="M395" s="3161" t="s">
        <v>3517</v>
      </c>
      <c r="N395" s="3159" t="s">
        <v>3627</v>
      </c>
      <c r="O395" s="3160">
        <v>49.66</v>
      </c>
      <c r="P395" s="3160" t="s">
        <v>3516</v>
      </c>
      <c r="Q395" s="3161" t="s">
        <v>3517</v>
      </c>
      <c r="R395" s="3159" t="s">
        <v>3703</v>
      </c>
      <c r="S395" s="3160">
        <v>62.88</v>
      </c>
      <c r="T395" s="3160" t="s">
        <v>3575</v>
      </c>
      <c r="U395" s="3156" t="s">
        <v>3514</v>
      </c>
      <c r="V395" s="3159" t="s">
        <v>3628</v>
      </c>
      <c r="W395" s="3160">
        <v>61.92</v>
      </c>
      <c r="X395" s="3160" t="s">
        <v>3760</v>
      </c>
      <c r="Y395" s="3156" t="s">
        <v>3514</v>
      </c>
      <c r="Z395" s="3159" t="s">
        <v>3629</v>
      </c>
      <c r="AA395" s="3160">
        <v>49.66</v>
      </c>
      <c r="AB395" s="3160" t="s">
        <v>3516</v>
      </c>
      <c r="AC395" s="3161" t="s">
        <v>3517</v>
      </c>
      <c r="AD395" s="3159" t="s">
        <v>3630</v>
      </c>
      <c r="AE395" s="3160">
        <v>49.66</v>
      </c>
      <c r="AF395" s="3160" t="s">
        <v>3516</v>
      </c>
      <c r="AG395" s="3161" t="s">
        <v>3517</v>
      </c>
      <c r="AH395" s="3159" t="s">
        <v>3631</v>
      </c>
      <c r="AI395" s="3160">
        <v>61.92</v>
      </c>
      <c r="AJ395" s="3160" t="s">
        <v>3760</v>
      </c>
      <c r="AK395" s="3156" t="s">
        <v>3514</v>
      </c>
      <c r="AL395" s="3159" t="s">
        <v>3665</v>
      </c>
      <c r="AM395" s="3160">
        <v>61.92</v>
      </c>
      <c r="AN395" s="3160" t="s">
        <v>3760</v>
      </c>
      <c r="AO395" s="3156" t="s">
        <v>3514</v>
      </c>
      <c r="AP395" s="3159" t="s">
        <v>3666</v>
      </c>
      <c r="AQ395" s="3160">
        <v>49.66</v>
      </c>
      <c r="AR395" s="3160" t="s">
        <v>3516</v>
      </c>
      <c r="AS395" s="3161" t="s">
        <v>3517</v>
      </c>
      <c r="AT395" s="3159" t="s">
        <v>3667</v>
      </c>
      <c r="AU395" s="3160">
        <v>49.66</v>
      </c>
      <c r="AV395" s="3160" t="s">
        <v>3516</v>
      </c>
      <c r="AW395" s="3161" t="s">
        <v>3517</v>
      </c>
      <c r="AX395" s="3159" t="s">
        <v>3668</v>
      </c>
      <c r="AY395" s="3160">
        <v>62.52</v>
      </c>
      <c r="AZ395" s="3160" t="s">
        <v>3758</v>
      </c>
      <c r="BA395" s="3156" t="s">
        <v>3514</v>
      </c>
    </row>
    <row r="396" spans="1:53" ht="16.5">
      <c r="A396" s="3166" t="s">
        <v>3604</v>
      </c>
      <c r="B396" s="3159" t="s">
        <v>3605</v>
      </c>
      <c r="C396" s="3160">
        <v>64.010000000000005</v>
      </c>
      <c r="D396" s="3160" t="s">
        <v>3656</v>
      </c>
      <c r="E396" s="3156" t="s">
        <v>3514</v>
      </c>
      <c r="F396" s="3159" t="s">
        <v>3762</v>
      </c>
      <c r="G396" s="3160">
        <v>49.66</v>
      </c>
      <c r="H396" s="3160" t="s">
        <v>3516</v>
      </c>
      <c r="I396" s="3161" t="s">
        <v>3517</v>
      </c>
      <c r="J396" s="3159" t="s">
        <v>3518</v>
      </c>
      <c r="K396" s="3160">
        <v>49.66</v>
      </c>
      <c r="L396" s="3160" t="s">
        <v>3516</v>
      </c>
      <c r="M396" s="3161" t="s">
        <v>3517</v>
      </c>
      <c r="N396" s="3159" t="s">
        <v>3633</v>
      </c>
      <c r="O396" s="3160">
        <v>49.66</v>
      </c>
      <c r="P396" s="3160" t="s">
        <v>3516</v>
      </c>
      <c r="Q396" s="3161" t="s">
        <v>3517</v>
      </c>
      <c r="R396" s="3159" t="s">
        <v>3574</v>
      </c>
      <c r="S396" s="3160">
        <v>62.88</v>
      </c>
      <c r="T396" s="3160" t="s">
        <v>3575</v>
      </c>
      <c r="U396" s="3156" t="s">
        <v>3514</v>
      </c>
      <c r="V396" s="3159" t="s">
        <v>3634</v>
      </c>
      <c r="W396" s="3160">
        <v>61.92</v>
      </c>
      <c r="X396" s="3160" t="s">
        <v>3760</v>
      </c>
      <c r="Y396" s="3156" t="s">
        <v>3514</v>
      </c>
      <c r="Z396" s="3159" t="s">
        <v>3635</v>
      </c>
      <c r="AA396" s="3160">
        <v>49.66</v>
      </c>
      <c r="AB396" s="3160" t="s">
        <v>3516</v>
      </c>
      <c r="AC396" s="3161" t="s">
        <v>3517</v>
      </c>
      <c r="AD396" s="3159" t="s">
        <v>3636</v>
      </c>
      <c r="AE396" s="3160">
        <v>49.66</v>
      </c>
      <c r="AF396" s="3160" t="s">
        <v>3516</v>
      </c>
      <c r="AG396" s="3161" t="s">
        <v>3517</v>
      </c>
      <c r="AH396" s="3159" t="s">
        <v>3637</v>
      </c>
      <c r="AI396" s="3160">
        <v>61.92</v>
      </c>
      <c r="AJ396" s="3160" t="s">
        <v>3760</v>
      </c>
      <c r="AK396" s="3156" t="s">
        <v>3514</v>
      </c>
      <c r="AL396" s="3159" t="s">
        <v>3669</v>
      </c>
      <c r="AM396" s="3160">
        <v>61.92</v>
      </c>
      <c r="AN396" s="3160" t="s">
        <v>3760</v>
      </c>
      <c r="AO396" s="3156" t="s">
        <v>3514</v>
      </c>
      <c r="AP396" s="3159" t="s">
        <v>3670</v>
      </c>
      <c r="AQ396" s="3160">
        <v>49.66</v>
      </c>
      <c r="AR396" s="3160" t="s">
        <v>3516</v>
      </c>
      <c r="AS396" s="3161" t="s">
        <v>3517</v>
      </c>
      <c r="AT396" s="3159" t="s">
        <v>3671</v>
      </c>
      <c r="AU396" s="3160">
        <v>49.66</v>
      </c>
      <c r="AV396" s="3160" t="s">
        <v>3516</v>
      </c>
      <c r="AW396" s="3161" t="s">
        <v>3517</v>
      </c>
      <c r="AX396" s="3159" t="s">
        <v>3672</v>
      </c>
      <c r="AY396" s="3160">
        <v>62.52</v>
      </c>
      <c r="AZ396" s="3160" t="s">
        <v>3758</v>
      </c>
      <c r="BA396" s="3156" t="s">
        <v>3514</v>
      </c>
    </row>
    <row r="397" spans="1:53" ht="16.5">
      <c r="A397" s="3166" t="s">
        <v>3606</v>
      </c>
      <c r="B397" s="3159" t="s">
        <v>3526</v>
      </c>
      <c r="C397" s="3160">
        <v>64.010000000000005</v>
      </c>
      <c r="D397" s="3160" t="s">
        <v>3656</v>
      </c>
      <c r="E397" s="3156" t="s">
        <v>3514</v>
      </c>
      <c r="F397" s="3159" t="s">
        <v>3527</v>
      </c>
      <c r="G397" s="3160">
        <v>49.66</v>
      </c>
      <c r="H397" s="3160" t="s">
        <v>3516</v>
      </c>
      <c r="I397" s="3161" t="s">
        <v>3517</v>
      </c>
      <c r="J397" s="3159" t="s">
        <v>3528</v>
      </c>
      <c r="K397" s="3160">
        <v>49.66</v>
      </c>
      <c r="L397" s="3160" t="s">
        <v>3516</v>
      </c>
      <c r="M397" s="3161" t="s">
        <v>3517</v>
      </c>
      <c r="N397" s="3159" t="s">
        <v>3529</v>
      </c>
      <c r="O397" s="3160">
        <v>49.66</v>
      </c>
      <c r="P397" s="3160" t="s">
        <v>3516</v>
      </c>
      <c r="Q397" s="3161" t="s">
        <v>3517</v>
      </c>
      <c r="R397" s="3159" t="s">
        <v>3790</v>
      </c>
      <c r="S397" s="3160">
        <v>62.88</v>
      </c>
      <c r="T397" s="3160" t="s">
        <v>3575</v>
      </c>
      <c r="U397" s="3156" t="s">
        <v>3514</v>
      </c>
      <c r="V397" s="3159" t="s">
        <v>3530</v>
      </c>
      <c r="W397" s="3160">
        <v>61.92</v>
      </c>
      <c r="X397" s="3160" t="s">
        <v>3760</v>
      </c>
      <c r="Y397" s="3156" t="s">
        <v>3514</v>
      </c>
      <c r="Z397" s="3159" t="s">
        <v>3531</v>
      </c>
      <c r="AA397" s="3160">
        <v>49.66</v>
      </c>
      <c r="AB397" s="3160" t="s">
        <v>3516</v>
      </c>
      <c r="AC397" s="3161" t="s">
        <v>3517</v>
      </c>
      <c r="AD397" s="3159" t="s">
        <v>3639</v>
      </c>
      <c r="AE397" s="3160">
        <v>49.66</v>
      </c>
      <c r="AF397" s="3160" t="s">
        <v>3516</v>
      </c>
      <c r="AG397" s="3161" t="s">
        <v>3517</v>
      </c>
      <c r="AH397" s="3159" t="s">
        <v>3533</v>
      </c>
      <c r="AI397" s="3160">
        <v>61.92</v>
      </c>
      <c r="AJ397" s="3160" t="s">
        <v>3760</v>
      </c>
      <c r="AK397" s="3156" t="s">
        <v>3514</v>
      </c>
      <c r="AL397" s="3159" t="s">
        <v>3673</v>
      </c>
      <c r="AM397" s="3160">
        <v>61.92</v>
      </c>
      <c r="AN397" s="3160" t="s">
        <v>3760</v>
      </c>
      <c r="AO397" s="3156" t="s">
        <v>3514</v>
      </c>
      <c r="AP397" s="3159" t="s">
        <v>3674</v>
      </c>
      <c r="AQ397" s="3160">
        <v>49.66</v>
      </c>
      <c r="AR397" s="3160" t="s">
        <v>3516</v>
      </c>
      <c r="AS397" s="3161" t="s">
        <v>3517</v>
      </c>
      <c r="AT397" s="3159" t="s">
        <v>3675</v>
      </c>
      <c r="AU397" s="3160">
        <v>49.66</v>
      </c>
      <c r="AV397" s="3160" t="s">
        <v>3516</v>
      </c>
      <c r="AW397" s="3161" t="s">
        <v>3517</v>
      </c>
      <c r="AX397" s="3159" t="s">
        <v>3676</v>
      </c>
      <c r="AY397" s="3160">
        <v>62.52</v>
      </c>
      <c r="AZ397" s="3160" t="s">
        <v>3758</v>
      </c>
      <c r="BA397" s="3156" t="s">
        <v>3514</v>
      </c>
    </row>
    <row r="398" spans="1:53" ht="16.5">
      <c r="A398" s="3166" t="s">
        <v>3607</v>
      </c>
      <c r="B398" s="3159" t="s">
        <v>3534</v>
      </c>
      <c r="C398" s="3160">
        <v>64.010000000000005</v>
      </c>
      <c r="D398" s="3160" t="s">
        <v>3656</v>
      </c>
      <c r="E398" s="3156" t="s">
        <v>3514</v>
      </c>
      <c r="F398" s="3159" t="s">
        <v>3535</v>
      </c>
      <c r="G398" s="3160">
        <v>49.66</v>
      </c>
      <c r="H398" s="3160" t="s">
        <v>3516</v>
      </c>
      <c r="I398" s="3161" t="s">
        <v>3517</v>
      </c>
      <c r="J398" s="3159" t="s">
        <v>3536</v>
      </c>
      <c r="K398" s="3160">
        <v>49.66</v>
      </c>
      <c r="L398" s="3160" t="s">
        <v>3516</v>
      </c>
      <c r="M398" s="3161" t="s">
        <v>3517</v>
      </c>
      <c r="N398" s="3159" t="s">
        <v>3537</v>
      </c>
      <c r="O398" s="3160">
        <v>49.66</v>
      </c>
      <c r="P398" s="3160" t="s">
        <v>3516</v>
      </c>
      <c r="Q398" s="3161" t="s">
        <v>3517</v>
      </c>
      <c r="R398" s="3159" t="s">
        <v>3791</v>
      </c>
      <c r="S398" s="3160">
        <v>62.88</v>
      </c>
      <c r="T398" s="3160" t="s">
        <v>3575</v>
      </c>
      <c r="U398" s="3156" t="s">
        <v>3514</v>
      </c>
      <c r="V398" s="3159" t="s">
        <v>3538</v>
      </c>
      <c r="W398" s="3160">
        <v>61.92</v>
      </c>
      <c r="X398" s="3160" t="s">
        <v>3760</v>
      </c>
      <c r="Y398" s="3156" t="s">
        <v>3514</v>
      </c>
      <c r="Z398" s="3159" t="s">
        <v>3539</v>
      </c>
      <c r="AA398" s="3160">
        <v>49.66</v>
      </c>
      <c r="AB398" s="3160" t="s">
        <v>3516</v>
      </c>
      <c r="AC398" s="3161" t="s">
        <v>3517</v>
      </c>
      <c r="AD398" s="3159" t="s">
        <v>3540</v>
      </c>
      <c r="AE398" s="3160">
        <v>49.66</v>
      </c>
      <c r="AF398" s="3160" t="s">
        <v>3516</v>
      </c>
      <c r="AG398" s="3161" t="s">
        <v>3517</v>
      </c>
      <c r="AH398" s="3159" t="s">
        <v>3541</v>
      </c>
      <c r="AI398" s="3160">
        <v>61.92</v>
      </c>
      <c r="AJ398" s="3160" t="s">
        <v>3760</v>
      </c>
      <c r="AK398" s="3156" t="s">
        <v>3514</v>
      </c>
      <c r="AL398" s="3159" t="s">
        <v>3677</v>
      </c>
      <c r="AM398" s="3160">
        <v>61.92</v>
      </c>
      <c r="AN398" s="3160" t="s">
        <v>3760</v>
      </c>
      <c r="AO398" s="3156" t="s">
        <v>3514</v>
      </c>
      <c r="AP398" s="3159" t="s">
        <v>3678</v>
      </c>
      <c r="AQ398" s="3160">
        <v>49.66</v>
      </c>
      <c r="AR398" s="3160" t="s">
        <v>3516</v>
      </c>
      <c r="AS398" s="3161" t="s">
        <v>3517</v>
      </c>
      <c r="AT398" s="3159" t="s">
        <v>3679</v>
      </c>
      <c r="AU398" s="3160">
        <v>49.66</v>
      </c>
      <c r="AV398" s="3160" t="s">
        <v>3516</v>
      </c>
      <c r="AW398" s="3161" t="s">
        <v>3517</v>
      </c>
      <c r="AX398" s="3159" t="s">
        <v>3680</v>
      </c>
      <c r="AY398" s="3160">
        <v>62.52</v>
      </c>
      <c r="AZ398" s="3160" t="s">
        <v>3758</v>
      </c>
      <c r="BA398" s="3156" t="s">
        <v>3514</v>
      </c>
    </row>
    <row r="399" spans="1:53" ht="16.5">
      <c r="A399" s="3166" t="s">
        <v>3608</v>
      </c>
      <c r="B399" s="3159" t="s">
        <v>3542</v>
      </c>
      <c r="C399" s="3160">
        <v>64.010000000000005</v>
      </c>
      <c r="D399" s="3160" t="s">
        <v>3656</v>
      </c>
      <c r="E399" s="3156" t="s">
        <v>3514</v>
      </c>
      <c r="F399" s="3159" t="s">
        <v>3543</v>
      </c>
      <c r="G399" s="3160">
        <v>49.66</v>
      </c>
      <c r="H399" s="3160" t="s">
        <v>3516</v>
      </c>
      <c r="I399" s="3161" t="s">
        <v>3517</v>
      </c>
      <c r="J399" s="3159" t="s">
        <v>3544</v>
      </c>
      <c r="K399" s="3160">
        <v>49.66</v>
      </c>
      <c r="L399" s="3160" t="s">
        <v>3516</v>
      </c>
      <c r="M399" s="3161" t="s">
        <v>3517</v>
      </c>
      <c r="N399" s="3159" t="s">
        <v>3545</v>
      </c>
      <c r="O399" s="3160">
        <v>49.66</v>
      </c>
      <c r="P399" s="3160" t="s">
        <v>3516</v>
      </c>
      <c r="Q399" s="3161" t="s">
        <v>3517</v>
      </c>
      <c r="R399" s="3159" t="s">
        <v>3792</v>
      </c>
      <c r="S399" s="3160">
        <v>62.88</v>
      </c>
      <c r="T399" s="3160" t="s">
        <v>3575</v>
      </c>
      <c r="U399" s="3156" t="s">
        <v>3514</v>
      </c>
      <c r="V399" s="3159" t="s">
        <v>3546</v>
      </c>
      <c r="W399" s="3160">
        <v>61.92</v>
      </c>
      <c r="X399" s="3160" t="s">
        <v>3760</v>
      </c>
      <c r="Y399" s="3156" t="s">
        <v>3514</v>
      </c>
      <c r="Z399" s="3159" t="s">
        <v>3547</v>
      </c>
      <c r="AA399" s="3160">
        <v>49.66</v>
      </c>
      <c r="AB399" s="3160" t="s">
        <v>3516</v>
      </c>
      <c r="AC399" s="3161" t="s">
        <v>3517</v>
      </c>
      <c r="AD399" s="3159" t="s">
        <v>3548</v>
      </c>
      <c r="AE399" s="3160">
        <v>49.66</v>
      </c>
      <c r="AF399" s="3160" t="s">
        <v>3516</v>
      </c>
      <c r="AG399" s="3161" t="s">
        <v>3517</v>
      </c>
      <c r="AH399" s="3159" t="s">
        <v>3549</v>
      </c>
      <c r="AI399" s="3160">
        <v>61.92</v>
      </c>
      <c r="AJ399" s="3160" t="s">
        <v>3760</v>
      </c>
      <c r="AK399" s="3156" t="s">
        <v>3514</v>
      </c>
      <c r="AL399" s="3159" t="s">
        <v>3681</v>
      </c>
      <c r="AM399" s="3160">
        <v>61.92</v>
      </c>
      <c r="AN399" s="3160" t="s">
        <v>3760</v>
      </c>
      <c r="AO399" s="3156" t="s">
        <v>3514</v>
      </c>
      <c r="AP399" s="3159" t="s">
        <v>3682</v>
      </c>
      <c r="AQ399" s="3160">
        <v>49.66</v>
      </c>
      <c r="AR399" s="3160" t="s">
        <v>3516</v>
      </c>
      <c r="AS399" s="3161" t="s">
        <v>3517</v>
      </c>
      <c r="AT399" s="3159" t="s">
        <v>3683</v>
      </c>
      <c r="AU399" s="3160">
        <v>49.66</v>
      </c>
      <c r="AV399" s="3160" t="s">
        <v>3516</v>
      </c>
      <c r="AW399" s="3161" t="s">
        <v>3517</v>
      </c>
      <c r="AX399" s="3159" t="s">
        <v>3684</v>
      </c>
      <c r="AY399" s="3160">
        <v>62.52</v>
      </c>
      <c r="AZ399" s="3160" t="s">
        <v>3758</v>
      </c>
      <c r="BA399" s="3156" t="s">
        <v>3514</v>
      </c>
    </row>
    <row r="400" spans="1:53" ht="16.5">
      <c r="A400" s="3166" t="s">
        <v>3609</v>
      </c>
      <c r="B400" s="3159" t="s">
        <v>3550</v>
      </c>
      <c r="C400" s="3160">
        <v>64.010000000000005</v>
      </c>
      <c r="D400" s="3160" t="s">
        <v>3656</v>
      </c>
      <c r="E400" s="3156" t="s">
        <v>3514</v>
      </c>
      <c r="F400" s="3159" t="s">
        <v>3551</v>
      </c>
      <c r="G400" s="3160">
        <v>49.66</v>
      </c>
      <c r="H400" s="3160" t="s">
        <v>3516</v>
      </c>
      <c r="I400" s="3161" t="s">
        <v>3517</v>
      </c>
      <c r="J400" s="3159" t="s">
        <v>3552</v>
      </c>
      <c r="K400" s="3160">
        <v>49.66</v>
      </c>
      <c r="L400" s="3160" t="s">
        <v>3516</v>
      </c>
      <c r="M400" s="3161" t="s">
        <v>3517</v>
      </c>
      <c r="N400" s="3159" t="s">
        <v>3553</v>
      </c>
      <c r="O400" s="3160">
        <v>49.66</v>
      </c>
      <c r="P400" s="3160" t="s">
        <v>3516</v>
      </c>
      <c r="Q400" s="3161" t="s">
        <v>3517</v>
      </c>
      <c r="R400" s="3159" t="s">
        <v>3793</v>
      </c>
      <c r="S400" s="3160">
        <v>62.88</v>
      </c>
      <c r="T400" s="3160" t="s">
        <v>3575</v>
      </c>
      <c r="U400" s="3156" t="s">
        <v>3514</v>
      </c>
      <c r="V400" s="3159" t="s">
        <v>3554</v>
      </c>
      <c r="W400" s="3160">
        <v>61.92</v>
      </c>
      <c r="X400" s="3160" t="s">
        <v>3760</v>
      </c>
      <c r="Y400" s="3156" t="s">
        <v>3514</v>
      </c>
      <c r="Z400" s="3159" t="s">
        <v>3555</v>
      </c>
      <c r="AA400" s="3160">
        <v>49.66</v>
      </c>
      <c r="AB400" s="3160" t="s">
        <v>3516</v>
      </c>
      <c r="AC400" s="3161" t="s">
        <v>3517</v>
      </c>
      <c r="AD400" s="3159" t="s">
        <v>3556</v>
      </c>
      <c r="AE400" s="3160">
        <v>49.66</v>
      </c>
      <c r="AF400" s="3160" t="s">
        <v>3516</v>
      </c>
      <c r="AG400" s="3161" t="s">
        <v>3517</v>
      </c>
      <c r="AH400" s="3159" t="s">
        <v>3557</v>
      </c>
      <c r="AI400" s="3160">
        <v>61.92</v>
      </c>
      <c r="AJ400" s="3160" t="s">
        <v>3760</v>
      </c>
      <c r="AK400" s="3156" t="s">
        <v>3514</v>
      </c>
      <c r="AL400" s="3159" t="s">
        <v>3685</v>
      </c>
      <c r="AM400" s="3160">
        <v>61.92</v>
      </c>
      <c r="AN400" s="3160" t="s">
        <v>3760</v>
      </c>
      <c r="AO400" s="3156" t="s">
        <v>3514</v>
      </c>
      <c r="AP400" s="3159" t="s">
        <v>3686</v>
      </c>
      <c r="AQ400" s="3160">
        <v>49.66</v>
      </c>
      <c r="AR400" s="3160" t="s">
        <v>3516</v>
      </c>
      <c r="AS400" s="3161" t="s">
        <v>3517</v>
      </c>
      <c r="AT400" s="3159" t="s">
        <v>3687</v>
      </c>
      <c r="AU400" s="3160">
        <v>49.66</v>
      </c>
      <c r="AV400" s="3160" t="s">
        <v>3516</v>
      </c>
      <c r="AW400" s="3161" t="s">
        <v>3517</v>
      </c>
      <c r="AX400" s="3159" t="s">
        <v>3688</v>
      </c>
      <c r="AY400" s="3160">
        <v>62.52</v>
      </c>
      <c r="AZ400" s="3160" t="s">
        <v>3758</v>
      </c>
      <c r="BA400" s="3156" t="s">
        <v>3514</v>
      </c>
    </row>
    <row r="401" spans="1:54" ht="16.5">
      <c r="A401" s="3166" t="s">
        <v>3610</v>
      </c>
      <c r="B401" s="3159" t="s">
        <v>3558</v>
      </c>
      <c r="C401" s="3160">
        <v>64.010000000000005</v>
      </c>
      <c r="D401" s="3160" t="s">
        <v>3656</v>
      </c>
      <c r="E401" s="3156" t="s">
        <v>3514</v>
      </c>
      <c r="F401" s="3159" t="s">
        <v>3559</v>
      </c>
      <c r="G401" s="3160">
        <v>49.66</v>
      </c>
      <c r="H401" s="3160" t="s">
        <v>3516</v>
      </c>
      <c r="I401" s="3161" t="s">
        <v>3517</v>
      </c>
      <c r="J401" s="3159" t="s">
        <v>3560</v>
      </c>
      <c r="K401" s="3160">
        <v>49.66</v>
      </c>
      <c r="L401" s="3160" t="s">
        <v>3516</v>
      </c>
      <c r="M401" s="3161" t="s">
        <v>3517</v>
      </c>
      <c r="N401" s="3159" t="s">
        <v>3562</v>
      </c>
      <c r="O401" s="3160">
        <v>49.66</v>
      </c>
      <c r="P401" s="3160" t="s">
        <v>3516</v>
      </c>
      <c r="Q401" s="3161" t="s">
        <v>3517</v>
      </c>
      <c r="R401" s="3159" t="s">
        <v>3794</v>
      </c>
      <c r="S401" s="3160">
        <v>62.88</v>
      </c>
      <c r="T401" s="3160" t="s">
        <v>3575</v>
      </c>
      <c r="U401" s="3156" t="s">
        <v>3514</v>
      </c>
      <c r="V401" s="3159" t="s">
        <v>3563</v>
      </c>
      <c r="W401" s="3160">
        <v>61.92</v>
      </c>
      <c r="X401" s="3160" t="s">
        <v>3760</v>
      </c>
      <c r="Y401" s="3156" t="s">
        <v>3514</v>
      </c>
      <c r="Z401" s="3159" t="s">
        <v>3564</v>
      </c>
      <c r="AA401" s="3160">
        <v>49.66</v>
      </c>
      <c r="AB401" s="3160" t="s">
        <v>3516</v>
      </c>
      <c r="AC401" s="3161" t="s">
        <v>3517</v>
      </c>
      <c r="AD401" s="3159" t="s">
        <v>3566</v>
      </c>
      <c r="AE401" s="3160">
        <v>49.66</v>
      </c>
      <c r="AF401" s="3160" t="s">
        <v>3516</v>
      </c>
      <c r="AG401" s="3161" t="s">
        <v>3517</v>
      </c>
      <c r="AH401" s="3159" t="s">
        <v>3567</v>
      </c>
      <c r="AI401" s="3160">
        <v>61.92</v>
      </c>
      <c r="AJ401" s="3160" t="s">
        <v>3760</v>
      </c>
      <c r="AK401" s="3156" t="s">
        <v>3514</v>
      </c>
      <c r="AL401" s="3159" t="s">
        <v>3689</v>
      </c>
      <c r="AM401" s="3160">
        <v>61.92</v>
      </c>
      <c r="AN401" s="3160" t="s">
        <v>3760</v>
      </c>
      <c r="AO401" s="3156" t="s">
        <v>3514</v>
      </c>
      <c r="AP401" s="3159" t="s">
        <v>3690</v>
      </c>
      <c r="AQ401" s="3160">
        <v>49.66</v>
      </c>
      <c r="AR401" s="3160" t="s">
        <v>3516</v>
      </c>
      <c r="AS401" s="3161" t="s">
        <v>3517</v>
      </c>
      <c r="AT401" s="3159" t="s">
        <v>3750</v>
      </c>
      <c r="AU401" s="3160">
        <v>49.66</v>
      </c>
      <c r="AV401" s="3160" t="s">
        <v>3516</v>
      </c>
      <c r="AW401" s="3161" t="s">
        <v>3517</v>
      </c>
      <c r="AX401" s="3159" t="s">
        <v>3691</v>
      </c>
      <c r="AY401" s="3160">
        <v>62.52</v>
      </c>
      <c r="AZ401" s="3160" t="s">
        <v>3758</v>
      </c>
      <c r="BA401" s="3156" t="s">
        <v>3514</v>
      </c>
    </row>
    <row r="402" spans="1:54" ht="16.5">
      <c r="A402" s="3163" t="s">
        <v>3611</v>
      </c>
      <c r="B402" s="3163"/>
      <c r="C402" s="3164">
        <f>SUM(C394:C401)</f>
        <v>512.08000000000004</v>
      </c>
      <c r="D402" s="3164"/>
      <c r="E402" s="3165"/>
      <c r="F402" s="3163"/>
      <c r="G402" s="3164">
        <f>SUM(G394:G401)</f>
        <v>397.28</v>
      </c>
      <c r="H402" s="3164"/>
      <c r="I402" s="3164"/>
      <c r="J402" s="3163"/>
      <c r="K402" s="3164">
        <f>SUM(K394:K401)</f>
        <v>397.28</v>
      </c>
      <c r="L402" s="3164"/>
      <c r="M402" s="3165"/>
      <c r="N402" s="3163"/>
      <c r="O402" s="3164">
        <f>SUM(O394:O401)</f>
        <v>397.28</v>
      </c>
      <c r="P402" s="3164"/>
      <c r="Q402" s="3164"/>
      <c r="R402" s="3163"/>
      <c r="S402" s="3164">
        <f>SUM(S394:S401)</f>
        <v>503.04</v>
      </c>
      <c r="T402" s="3164"/>
      <c r="U402" s="3164"/>
      <c r="V402" s="3163"/>
      <c r="W402" s="3164">
        <f>SUM(W394:W401)</f>
        <v>495.36000000000007</v>
      </c>
      <c r="X402" s="3164"/>
      <c r="Y402" s="3165"/>
      <c r="Z402" s="3163"/>
      <c r="AA402" s="3164">
        <f>SUM(AA394:AA401)</f>
        <v>397.28</v>
      </c>
      <c r="AB402" s="3164"/>
      <c r="AC402" s="3164"/>
      <c r="AD402" s="3163"/>
      <c r="AE402" s="3164">
        <f>SUM(AE394:AE401)</f>
        <v>397.28</v>
      </c>
      <c r="AF402" s="3164"/>
      <c r="AG402" s="3165"/>
      <c r="AH402" s="3163"/>
      <c r="AI402" s="3164">
        <f>SUM(AI394:AI401)</f>
        <v>495.36000000000007</v>
      </c>
      <c r="AJ402" s="3164"/>
      <c r="AK402" s="3164"/>
      <c r="AL402" s="3163"/>
      <c r="AM402" s="3164">
        <f>SUM(AM394:AM401)</f>
        <v>495.36000000000007</v>
      </c>
      <c r="AN402" s="3164"/>
      <c r="AO402" s="3165"/>
      <c r="AP402" s="3163"/>
      <c r="AQ402" s="3164">
        <f>SUM(AQ394:AQ401)</f>
        <v>397.28</v>
      </c>
      <c r="AR402" s="3164"/>
      <c r="AS402" s="3164"/>
      <c r="AT402" s="3163"/>
      <c r="AU402" s="3164">
        <f>SUM(AU394:AU401)</f>
        <v>397.28</v>
      </c>
      <c r="AV402" s="3164"/>
      <c r="AW402" s="3165"/>
      <c r="AX402" s="3163"/>
      <c r="AY402" s="3164">
        <f>SUM(AY394:AY401)</f>
        <v>500.15999999999997</v>
      </c>
      <c r="AZ402" s="3164"/>
      <c r="BA402" s="3164"/>
      <c r="BB402" s="3167">
        <f>AY402+AU402+AQ402+AM402+AI402+AE402+AA402+W402+S402+O402+K402+G402+C402</f>
        <v>5782.32</v>
      </c>
    </row>
    <row r="403" spans="1:54" ht="31.5">
      <c r="A403" s="3525" t="s">
        <v>3796</v>
      </c>
      <c r="B403" s="3526"/>
      <c r="C403" s="3526"/>
      <c r="D403" s="3526"/>
      <c r="E403" s="3526"/>
      <c r="F403" s="3526"/>
      <c r="G403" s="3526"/>
      <c r="H403" s="3526"/>
      <c r="I403" s="3526"/>
      <c r="J403" s="3526"/>
      <c r="K403" s="3526"/>
      <c r="L403" s="3526"/>
      <c r="M403" s="3526"/>
      <c r="N403" s="3526"/>
      <c r="O403" s="3526"/>
      <c r="P403" s="3526"/>
      <c r="Q403" s="3526"/>
      <c r="R403" s="3526"/>
      <c r="S403" s="3526"/>
      <c r="T403" s="3526"/>
      <c r="U403" s="3526"/>
      <c r="V403" s="3526"/>
      <c r="W403" s="3526"/>
      <c r="X403" s="3526"/>
      <c r="Y403" s="3526"/>
      <c r="Z403" s="3526"/>
      <c r="AA403" s="3526"/>
      <c r="AB403" s="3526"/>
      <c r="AC403" s="3526"/>
      <c r="AD403" s="3526"/>
      <c r="AE403" s="3526"/>
      <c r="AF403" s="3526"/>
      <c r="AG403" s="3526"/>
      <c r="AH403" s="3526"/>
      <c r="AI403" s="3526"/>
      <c r="AJ403" s="3526"/>
      <c r="AK403" s="3526"/>
      <c r="AL403" s="3526"/>
      <c r="AM403" s="3526"/>
      <c r="AN403" s="3526"/>
      <c r="AO403" s="3526"/>
      <c r="AP403" s="3526"/>
      <c r="AQ403" s="3526"/>
      <c r="AR403" s="3526"/>
      <c r="AS403" s="3526"/>
      <c r="AT403" s="3526"/>
      <c r="AU403" s="3526"/>
      <c r="AV403" s="3526"/>
      <c r="AW403" s="3526"/>
    </row>
    <row r="404" spans="1:54" ht="17.25">
      <c r="A404" s="3153" t="s">
        <v>3500</v>
      </c>
      <c r="B404" s="3522" t="s">
        <v>3501</v>
      </c>
      <c r="C404" s="3523"/>
      <c r="D404" s="3523"/>
      <c r="E404" s="3523"/>
      <c r="F404" s="3523"/>
      <c r="G404" s="3523"/>
      <c r="H404" s="3523"/>
      <c r="I404" s="3523"/>
      <c r="J404" s="3523"/>
      <c r="K404" s="3523"/>
      <c r="L404" s="3523"/>
      <c r="M404" s="3523"/>
      <c r="N404" s="3523"/>
      <c r="O404" s="3523"/>
      <c r="P404" s="3523"/>
      <c r="Q404" s="3527"/>
      <c r="R404" s="3522" t="s">
        <v>3502</v>
      </c>
      <c r="S404" s="3523"/>
      <c r="T404" s="3523"/>
      <c r="U404" s="3523"/>
      <c r="V404" s="3523"/>
      <c r="W404" s="3523"/>
      <c r="X404" s="3523"/>
      <c r="Y404" s="3523"/>
      <c r="Z404" s="3523"/>
      <c r="AA404" s="3523"/>
      <c r="AB404" s="3523"/>
      <c r="AC404" s="3523"/>
      <c r="AD404" s="3523"/>
      <c r="AE404" s="3523"/>
      <c r="AF404" s="3523"/>
      <c r="AG404" s="3527"/>
      <c r="AH404" s="3522" t="s">
        <v>3655</v>
      </c>
      <c r="AI404" s="3523"/>
      <c r="AJ404" s="3523"/>
      <c r="AK404" s="3523"/>
      <c r="AL404" s="3523"/>
      <c r="AM404" s="3523"/>
      <c r="AN404" s="3523"/>
      <c r="AO404" s="3523"/>
      <c r="AP404" s="3523"/>
      <c r="AQ404" s="3523"/>
      <c r="AR404" s="3523"/>
      <c r="AS404" s="3523"/>
      <c r="AT404" s="3523"/>
      <c r="AU404" s="3523"/>
      <c r="AV404" s="3523"/>
      <c r="AW404" s="3527"/>
    </row>
    <row r="405" spans="1:54" ht="16.5">
      <c r="A405" s="3154" t="s">
        <v>3503</v>
      </c>
      <c r="B405" s="3539" t="s">
        <v>3504</v>
      </c>
      <c r="C405" s="3540"/>
      <c r="D405" s="3540"/>
      <c r="E405" s="3541"/>
      <c r="F405" s="3542" t="s">
        <v>3505</v>
      </c>
      <c r="G405" s="3542"/>
      <c r="H405" s="3542"/>
      <c r="I405" s="3542"/>
      <c r="J405" s="3542" t="s">
        <v>3506</v>
      </c>
      <c r="K405" s="3542"/>
      <c r="L405" s="3542"/>
      <c r="M405" s="3542"/>
      <c r="N405" s="3542" t="s">
        <v>3507</v>
      </c>
      <c r="O405" s="3542"/>
      <c r="P405" s="3542"/>
      <c r="Q405" s="3542"/>
      <c r="R405" s="3542" t="s">
        <v>3504</v>
      </c>
      <c r="S405" s="3542"/>
      <c r="T405" s="3542"/>
      <c r="U405" s="3542"/>
      <c r="V405" s="3542" t="s">
        <v>3505</v>
      </c>
      <c r="W405" s="3542"/>
      <c r="X405" s="3542"/>
      <c r="Y405" s="3542"/>
      <c r="Z405" s="3542" t="s">
        <v>3506</v>
      </c>
      <c r="AA405" s="3542"/>
      <c r="AB405" s="3542"/>
      <c r="AC405" s="3542"/>
      <c r="AD405" s="3542" t="s">
        <v>3507</v>
      </c>
      <c r="AE405" s="3542"/>
      <c r="AF405" s="3542"/>
      <c r="AG405" s="3542"/>
      <c r="AH405" s="3542" t="s">
        <v>3504</v>
      </c>
      <c r="AI405" s="3542"/>
      <c r="AJ405" s="3542"/>
      <c r="AK405" s="3542"/>
      <c r="AL405" s="3542" t="s">
        <v>3505</v>
      </c>
      <c r="AM405" s="3542"/>
      <c r="AN405" s="3542"/>
      <c r="AO405" s="3542"/>
      <c r="AP405" s="3542" t="s">
        <v>3506</v>
      </c>
      <c r="AQ405" s="3542"/>
      <c r="AR405" s="3542"/>
      <c r="AS405" s="3542"/>
      <c r="AT405" s="3542" t="s">
        <v>3507</v>
      </c>
      <c r="AU405" s="3542"/>
      <c r="AV405" s="3542"/>
      <c r="AW405" s="3542"/>
    </row>
    <row r="406" spans="1:54">
      <c r="A406" s="3520" t="s">
        <v>3508</v>
      </c>
      <c r="B406" s="3518" t="s">
        <v>3503</v>
      </c>
      <c r="C406" s="3514" t="s">
        <v>3598</v>
      </c>
      <c r="D406" s="3531" t="s">
        <v>3509</v>
      </c>
      <c r="E406" s="3515" t="s">
        <v>3510</v>
      </c>
      <c r="F406" s="3518" t="s">
        <v>3503</v>
      </c>
      <c r="G406" s="3514" t="s">
        <v>3451</v>
      </c>
      <c r="H406" s="3531" t="s">
        <v>3509</v>
      </c>
      <c r="I406" s="3515" t="s">
        <v>3510</v>
      </c>
      <c r="J406" s="3518" t="s">
        <v>3503</v>
      </c>
      <c r="K406" s="3514" t="s">
        <v>3451</v>
      </c>
      <c r="L406" s="3531" t="s">
        <v>3509</v>
      </c>
      <c r="M406" s="3515" t="s">
        <v>3510</v>
      </c>
      <c r="N406" s="3518" t="s">
        <v>3503</v>
      </c>
      <c r="O406" s="3514" t="s">
        <v>3451</v>
      </c>
      <c r="P406" s="3531" t="s">
        <v>3509</v>
      </c>
      <c r="Q406" s="3515" t="s">
        <v>3510</v>
      </c>
      <c r="R406" s="3518" t="s">
        <v>3503</v>
      </c>
      <c r="S406" s="3514" t="s">
        <v>3451</v>
      </c>
      <c r="T406" s="3531" t="s">
        <v>3509</v>
      </c>
      <c r="U406" s="3515" t="s">
        <v>3510</v>
      </c>
      <c r="V406" s="3518" t="s">
        <v>3503</v>
      </c>
      <c r="W406" s="3514" t="s">
        <v>3451</v>
      </c>
      <c r="X406" s="3531" t="s">
        <v>3509</v>
      </c>
      <c r="Y406" s="3515" t="s">
        <v>3510</v>
      </c>
      <c r="Z406" s="3518" t="s">
        <v>3503</v>
      </c>
      <c r="AA406" s="3514" t="s">
        <v>3451</v>
      </c>
      <c r="AB406" s="3531" t="s">
        <v>3509</v>
      </c>
      <c r="AC406" s="3515" t="s">
        <v>3510</v>
      </c>
      <c r="AD406" s="3518" t="s">
        <v>3503</v>
      </c>
      <c r="AE406" s="3514" t="s">
        <v>3451</v>
      </c>
      <c r="AF406" s="3531" t="s">
        <v>3509</v>
      </c>
      <c r="AG406" s="3515" t="s">
        <v>3510</v>
      </c>
      <c r="AH406" s="3518" t="s">
        <v>3503</v>
      </c>
      <c r="AI406" s="3514" t="s">
        <v>3451</v>
      </c>
      <c r="AJ406" s="3531" t="s">
        <v>3509</v>
      </c>
      <c r="AK406" s="3515" t="s">
        <v>3510</v>
      </c>
      <c r="AL406" s="3518" t="s">
        <v>3503</v>
      </c>
      <c r="AM406" s="3514" t="s">
        <v>3451</v>
      </c>
      <c r="AN406" s="3531" t="s">
        <v>3509</v>
      </c>
      <c r="AO406" s="3515" t="s">
        <v>3510</v>
      </c>
      <c r="AP406" s="3518" t="s">
        <v>3503</v>
      </c>
      <c r="AQ406" s="3514" t="s">
        <v>3451</v>
      </c>
      <c r="AR406" s="3531" t="s">
        <v>3509</v>
      </c>
      <c r="AS406" s="3515" t="s">
        <v>3510</v>
      </c>
      <c r="AT406" s="3518" t="s">
        <v>3503</v>
      </c>
      <c r="AU406" s="3514" t="s">
        <v>3451</v>
      </c>
      <c r="AV406" s="3531" t="s">
        <v>3509</v>
      </c>
      <c r="AW406" s="3515" t="s">
        <v>3510</v>
      </c>
    </row>
    <row r="407" spans="1:54">
      <c r="A407" s="3520"/>
      <c r="B407" s="3518"/>
      <c r="C407" s="3514"/>
      <c r="D407" s="3532"/>
      <c r="E407" s="3515"/>
      <c r="F407" s="3518"/>
      <c r="G407" s="3514"/>
      <c r="H407" s="3532"/>
      <c r="I407" s="3515"/>
      <c r="J407" s="3518"/>
      <c r="K407" s="3514"/>
      <c r="L407" s="3532"/>
      <c r="M407" s="3515"/>
      <c r="N407" s="3518"/>
      <c r="O407" s="3514"/>
      <c r="P407" s="3532"/>
      <c r="Q407" s="3515"/>
      <c r="R407" s="3518"/>
      <c r="S407" s="3514"/>
      <c r="T407" s="3532"/>
      <c r="U407" s="3515"/>
      <c r="V407" s="3518"/>
      <c r="W407" s="3514"/>
      <c r="X407" s="3532"/>
      <c r="Y407" s="3515"/>
      <c r="Z407" s="3518"/>
      <c r="AA407" s="3514"/>
      <c r="AB407" s="3532"/>
      <c r="AC407" s="3515"/>
      <c r="AD407" s="3518"/>
      <c r="AE407" s="3514"/>
      <c r="AF407" s="3532"/>
      <c r="AG407" s="3515"/>
      <c r="AH407" s="3518"/>
      <c r="AI407" s="3514"/>
      <c r="AJ407" s="3532"/>
      <c r="AK407" s="3515"/>
      <c r="AL407" s="3518"/>
      <c r="AM407" s="3514"/>
      <c r="AN407" s="3532"/>
      <c r="AO407" s="3515"/>
      <c r="AP407" s="3518"/>
      <c r="AQ407" s="3514"/>
      <c r="AR407" s="3532"/>
      <c r="AS407" s="3515"/>
      <c r="AT407" s="3518"/>
      <c r="AU407" s="3514"/>
      <c r="AV407" s="3532"/>
      <c r="AW407" s="3515"/>
    </row>
    <row r="408" spans="1:54" ht="16.5">
      <c r="A408" s="3166" t="s">
        <v>3600</v>
      </c>
      <c r="B408" s="3159" t="s">
        <v>3601</v>
      </c>
      <c r="C408" s="3160">
        <v>64.319999999999993</v>
      </c>
      <c r="D408" s="3160" t="s">
        <v>3758</v>
      </c>
      <c r="E408" s="3156" t="s">
        <v>3514</v>
      </c>
      <c r="F408" s="3159" t="s">
        <v>3761</v>
      </c>
      <c r="G408" s="3160">
        <v>51.35</v>
      </c>
      <c r="H408" s="3160" t="s">
        <v>3516</v>
      </c>
      <c r="I408" s="3161" t="s">
        <v>3517</v>
      </c>
      <c r="J408" s="3159" t="s">
        <v>3701</v>
      </c>
      <c r="K408" s="3160">
        <v>51.35</v>
      </c>
      <c r="L408" s="3160" t="s">
        <v>3516</v>
      </c>
      <c r="M408" s="3161" t="s">
        <v>3517</v>
      </c>
      <c r="N408" s="3159" t="s">
        <v>3627</v>
      </c>
      <c r="O408" s="3160">
        <v>64.03</v>
      </c>
      <c r="P408" s="3160" t="s">
        <v>3760</v>
      </c>
      <c r="Q408" s="3156" t="s">
        <v>3514</v>
      </c>
      <c r="R408" s="3159" t="s">
        <v>3628</v>
      </c>
      <c r="S408" s="3160">
        <v>64.03</v>
      </c>
      <c r="T408" s="3160" t="s">
        <v>3760</v>
      </c>
      <c r="U408" s="3156" t="s">
        <v>3514</v>
      </c>
      <c r="V408" s="3159" t="s">
        <v>3629</v>
      </c>
      <c r="W408" s="3160">
        <v>51.35</v>
      </c>
      <c r="X408" s="3160" t="s">
        <v>3516</v>
      </c>
      <c r="Y408" s="3161" t="s">
        <v>3517</v>
      </c>
      <c r="Z408" s="3159" t="s">
        <v>3630</v>
      </c>
      <c r="AA408" s="3160">
        <v>51.35</v>
      </c>
      <c r="AB408" s="3160" t="s">
        <v>3516</v>
      </c>
      <c r="AC408" s="3161" t="s">
        <v>3517</v>
      </c>
      <c r="AD408" s="3159" t="s">
        <v>3631</v>
      </c>
      <c r="AE408" s="3160">
        <v>64.03</v>
      </c>
      <c r="AF408" s="3160" t="s">
        <v>3760</v>
      </c>
      <c r="AG408" s="3156" t="s">
        <v>3514</v>
      </c>
      <c r="AH408" s="3159" t="s">
        <v>3665</v>
      </c>
      <c r="AI408" s="3160">
        <v>64.03</v>
      </c>
      <c r="AJ408" s="3160" t="s">
        <v>3760</v>
      </c>
      <c r="AK408" s="3156" t="s">
        <v>3514</v>
      </c>
      <c r="AL408" s="3159" t="s">
        <v>3666</v>
      </c>
      <c r="AM408" s="3160">
        <v>51.35</v>
      </c>
      <c r="AN408" s="3160" t="s">
        <v>3516</v>
      </c>
      <c r="AO408" s="3161" t="s">
        <v>3517</v>
      </c>
      <c r="AP408" s="3159" t="s">
        <v>3667</v>
      </c>
      <c r="AQ408" s="3160">
        <v>51.35</v>
      </c>
      <c r="AR408" s="3160" t="s">
        <v>3516</v>
      </c>
      <c r="AS408" s="3161" t="s">
        <v>3517</v>
      </c>
      <c r="AT408" s="3159" t="s">
        <v>3668</v>
      </c>
      <c r="AU408" s="3160">
        <v>64.319999999999993</v>
      </c>
      <c r="AV408" s="3160" t="s">
        <v>3758</v>
      </c>
      <c r="AW408" s="3156" t="s">
        <v>3514</v>
      </c>
    </row>
    <row r="409" spans="1:54" ht="16.5">
      <c r="A409" s="3166" t="s">
        <v>3604</v>
      </c>
      <c r="B409" s="3159" t="s">
        <v>3605</v>
      </c>
      <c r="C409" s="3160">
        <v>64.319999999999993</v>
      </c>
      <c r="D409" s="3160" t="s">
        <v>3758</v>
      </c>
      <c r="E409" s="3156" t="s">
        <v>3514</v>
      </c>
      <c r="F409" s="3159" t="s">
        <v>3762</v>
      </c>
      <c r="G409" s="3160">
        <v>51.35</v>
      </c>
      <c r="H409" s="3160" t="s">
        <v>3516</v>
      </c>
      <c r="I409" s="3161" t="s">
        <v>3517</v>
      </c>
      <c r="J409" s="3159" t="s">
        <v>3518</v>
      </c>
      <c r="K409" s="3160">
        <v>51.35</v>
      </c>
      <c r="L409" s="3160" t="s">
        <v>3516</v>
      </c>
      <c r="M409" s="3161" t="s">
        <v>3517</v>
      </c>
      <c r="N409" s="3159" t="s">
        <v>3633</v>
      </c>
      <c r="O409" s="3160">
        <v>64.03</v>
      </c>
      <c r="P409" s="3160" t="s">
        <v>3760</v>
      </c>
      <c r="Q409" s="3156" t="s">
        <v>3514</v>
      </c>
      <c r="R409" s="3159" t="s">
        <v>3634</v>
      </c>
      <c r="S409" s="3160">
        <v>64.03</v>
      </c>
      <c r="T409" s="3160" t="s">
        <v>3760</v>
      </c>
      <c r="U409" s="3156" t="s">
        <v>3514</v>
      </c>
      <c r="V409" s="3159" t="s">
        <v>3635</v>
      </c>
      <c r="W409" s="3160">
        <v>51.35</v>
      </c>
      <c r="X409" s="3160" t="s">
        <v>3516</v>
      </c>
      <c r="Y409" s="3161" t="s">
        <v>3517</v>
      </c>
      <c r="Z409" s="3159" t="s">
        <v>3636</v>
      </c>
      <c r="AA409" s="3160">
        <v>51.35</v>
      </c>
      <c r="AB409" s="3160" t="s">
        <v>3516</v>
      </c>
      <c r="AC409" s="3161" t="s">
        <v>3517</v>
      </c>
      <c r="AD409" s="3159" t="s">
        <v>3637</v>
      </c>
      <c r="AE409" s="3160">
        <v>64.03</v>
      </c>
      <c r="AF409" s="3160" t="s">
        <v>3760</v>
      </c>
      <c r="AG409" s="3156" t="s">
        <v>3514</v>
      </c>
      <c r="AH409" s="3159" t="s">
        <v>3669</v>
      </c>
      <c r="AI409" s="3160">
        <v>64.03</v>
      </c>
      <c r="AJ409" s="3160" t="s">
        <v>3760</v>
      </c>
      <c r="AK409" s="3156" t="s">
        <v>3514</v>
      </c>
      <c r="AL409" s="3159" t="s">
        <v>3670</v>
      </c>
      <c r="AM409" s="3160">
        <v>51.35</v>
      </c>
      <c r="AN409" s="3160" t="s">
        <v>3516</v>
      </c>
      <c r="AO409" s="3161" t="s">
        <v>3517</v>
      </c>
      <c r="AP409" s="3159" t="s">
        <v>3671</v>
      </c>
      <c r="AQ409" s="3160">
        <v>51.35</v>
      </c>
      <c r="AR409" s="3160" t="s">
        <v>3516</v>
      </c>
      <c r="AS409" s="3161" t="s">
        <v>3517</v>
      </c>
      <c r="AT409" s="3159" t="s">
        <v>3672</v>
      </c>
      <c r="AU409" s="3160">
        <v>64.319999999999993</v>
      </c>
      <c r="AV409" s="3160" t="s">
        <v>3758</v>
      </c>
      <c r="AW409" s="3156" t="s">
        <v>3514</v>
      </c>
    </row>
    <row r="410" spans="1:54" ht="16.5">
      <c r="A410" s="3166" t="s">
        <v>3606</v>
      </c>
      <c r="B410" s="3159" t="s">
        <v>3526</v>
      </c>
      <c r="C410" s="3160">
        <v>64.319999999999993</v>
      </c>
      <c r="D410" s="3160" t="s">
        <v>3758</v>
      </c>
      <c r="E410" s="3156" t="s">
        <v>3514</v>
      </c>
      <c r="F410" s="3159" t="s">
        <v>3527</v>
      </c>
      <c r="G410" s="3160">
        <v>51.35</v>
      </c>
      <c r="H410" s="3160" t="s">
        <v>3516</v>
      </c>
      <c r="I410" s="3161" t="s">
        <v>3517</v>
      </c>
      <c r="J410" s="3159" t="s">
        <v>3528</v>
      </c>
      <c r="K410" s="3160">
        <v>51.35</v>
      </c>
      <c r="L410" s="3160" t="s">
        <v>3516</v>
      </c>
      <c r="M410" s="3161" t="s">
        <v>3517</v>
      </c>
      <c r="N410" s="3159" t="s">
        <v>3529</v>
      </c>
      <c r="O410" s="3160">
        <v>64.03</v>
      </c>
      <c r="P410" s="3160" t="s">
        <v>3760</v>
      </c>
      <c r="Q410" s="3156" t="s">
        <v>3514</v>
      </c>
      <c r="R410" s="3159" t="s">
        <v>3530</v>
      </c>
      <c r="S410" s="3160">
        <v>64.03</v>
      </c>
      <c r="T410" s="3160" t="s">
        <v>3760</v>
      </c>
      <c r="U410" s="3156" t="s">
        <v>3514</v>
      </c>
      <c r="V410" s="3159" t="s">
        <v>3531</v>
      </c>
      <c r="W410" s="3160">
        <v>51.35</v>
      </c>
      <c r="X410" s="3160" t="s">
        <v>3516</v>
      </c>
      <c r="Y410" s="3161" t="s">
        <v>3517</v>
      </c>
      <c r="Z410" s="3159" t="s">
        <v>3639</v>
      </c>
      <c r="AA410" s="3160">
        <v>51.35</v>
      </c>
      <c r="AB410" s="3160" t="s">
        <v>3516</v>
      </c>
      <c r="AC410" s="3161" t="s">
        <v>3517</v>
      </c>
      <c r="AD410" s="3159" t="s">
        <v>3533</v>
      </c>
      <c r="AE410" s="3160">
        <v>64.03</v>
      </c>
      <c r="AF410" s="3160" t="s">
        <v>3760</v>
      </c>
      <c r="AG410" s="3156" t="s">
        <v>3514</v>
      </c>
      <c r="AH410" s="3159" t="s">
        <v>3673</v>
      </c>
      <c r="AI410" s="3160">
        <v>64.03</v>
      </c>
      <c r="AJ410" s="3160" t="s">
        <v>3760</v>
      </c>
      <c r="AK410" s="3156" t="s">
        <v>3514</v>
      </c>
      <c r="AL410" s="3159" t="s">
        <v>3674</v>
      </c>
      <c r="AM410" s="3160">
        <v>51.35</v>
      </c>
      <c r="AN410" s="3160" t="s">
        <v>3516</v>
      </c>
      <c r="AO410" s="3161" t="s">
        <v>3517</v>
      </c>
      <c r="AP410" s="3159" t="s">
        <v>3675</v>
      </c>
      <c r="AQ410" s="3160">
        <v>51.35</v>
      </c>
      <c r="AR410" s="3160" t="s">
        <v>3516</v>
      </c>
      <c r="AS410" s="3161" t="s">
        <v>3517</v>
      </c>
      <c r="AT410" s="3159" t="s">
        <v>3676</v>
      </c>
      <c r="AU410" s="3160">
        <v>64.319999999999993</v>
      </c>
      <c r="AV410" s="3160" t="s">
        <v>3758</v>
      </c>
      <c r="AW410" s="3156" t="s">
        <v>3514</v>
      </c>
    </row>
    <row r="411" spans="1:54" ht="16.5">
      <c r="A411" s="3166" t="s">
        <v>3607</v>
      </c>
      <c r="B411" s="3159" t="s">
        <v>3534</v>
      </c>
      <c r="C411" s="3160">
        <v>64.319999999999993</v>
      </c>
      <c r="D411" s="3160" t="s">
        <v>3758</v>
      </c>
      <c r="E411" s="3156" t="s">
        <v>3514</v>
      </c>
      <c r="F411" s="3159" t="s">
        <v>3535</v>
      </c>
      <c r="G411" s="3160">
        <v>51.35</v>
      </c>
      <c r="H411" s="3160" t="s">
        <v>3516</v>
      </c>
      <c r="I411" s="3161" t="s">
        <v>3517</v>
      </c>
      <c r="J411" s="3159" t="s">
        <v>3536</v>
      </c>
      <c r="K411" s="3160">
        <v>51.35</v>
      </c>
      <c r="L411" s="3160" t="s">
        <v>3516</v>
      </c>
      <c r="M411" s="3161" t="s">
        <v>3517</v>
      </c>
      <c r="N411" s="3159" t="s">
        <v>3537</v>
      </c>
      <c r="O411" s="3160">
        <v>64.03</v>
      </c>
      <c r="P411" s="3160" t="s">
        <v>3760</v>
      </c>
      <c r="Q411" s="3156" t="s">
        <v>3514</v>
      </c>
      <c r="R411" s="3159" t="s">
        <v>3538</v>
      </c>
      <c r="S411" s="3160">
        <v>64.03</v>
      </c>
      <c r="T411" s="3160" t="s">
        <v>3760</v>
      </c>
      <c r="U411" s="3156" t="s">
        <v>3514</v>
      </c>
      <c r="V411" s="3159" t="s">
        <v>3539</v>
      </c>
      <c r="W411" s="3160">
        <v>51.35</v>
      </c>
      <c r="X411" s="3160" t="s">
        <v>3516</v>
      </c>
      <c r="Y411" s="3161" t="s">
        <v>3517</v>
      </c>
      <c r="Z411" s="3159" t="s">
        <v>3540</v>
      </c>
      <c r="AA411" s="3160">
        <v>51.35</v>
      </c>
      <c r="AB411" s="3160" t="s">
        <v>3516</v>
      </c>
      <c r="AC411" s="3161" t="s">
        <v>3517</v>
      </c>
      <c r="AD411" s="3159" t="s">
        <v>3541</v>
      </c>
      <c r="AE411" s="3160">
        <v>64.03</v>
      </c>
      <c r="AF411" s="3160" t="s">
        <v>3760</v>
      </c>
      <c r="AG411" s="3156" t="s">
        <v>3514</v>
      </c>
      <c r="AH411" s="3159" t="s">
        <v>3677</v>
      </c>
      <c r="AI411" s="3160">
        <v>64.03</v>
      </c>
      <c r="AJ411" s="3160" t="s">
        <v>3760</v>
      </c>
      <c r="AK411" s="3156" t="s">
        <v>3514</v>
      </c>
      <c r="AL411" s="3159" t="s">
        <v>3678</v>
      </c>
      <c r="AM411" s="3160">
        <v>51.35</v>
      </c>
      <c r="AN411" s="3160" t="s">
        <v>3516</v>
      </c>
      <c r="AO411" s="3161" t="s">
        <v>3517</v>
      </c>
      <c r="AP411" s="3159" t="s">
        <v>3679</v>
      </c>
      <c r="AQ411" s="3160">
        <v>51.35</v>
      </c>
      <c r="AR411" s="3160" t="s">
        <v>3516</v>
      </c>
      <c r="AS411" s="3161" t="s">
        <v>3517</v>
      </c>
      <c r="AT411" s="3159" t="s">
        <v>3680</v>
      </c>
      <c r="AU411" s="3160">
        <v>64.319999999999993</v>
      </c>
      <c r="AV411" s="3160" t="s">
        <v>3758</v>
      </c>
      <c r="AW411" s="3156" t="s">
        <v>3514</v>
      </c>
    </row>
    <row r="412" spans="1:54" ht="16.5">
      <c r="A412" s="3166" t="s">
        <v>3608</v>
      </c>
      <c r="B412" s="3159" t="s">
        <v>3542</v>
      </c>
      <c r="C412" s="3160">
        <v>64.319999999999993</v>
      </c>
      <c r="D412" s="3160" t="s">
        <v>3758</v>
      </c>
      <c r="E412" s="3156" t="s">
        <v>3514</v>
      </c>
      <c r="F412" s="3159" t="s">
        <v>3543</v>
      </c>
      <c r="G412" s="3160">
        <v>51.35</v>
      </c>
      <c r="H412" s="3160" t="s">
        <v>3516</v>
      </c>
      <c r="I412" s="3161" t="s">
        <v>3517</v>
      </c>
      <c r="J412" s="3159" t="s">
        <v>3544</v>
      </c>
      <c r="K412" s="3160">
        <v>51.35</v>
      </c>
      <c r="L412" s="3160" t="s">
        <v>3516</v>
      </c>
      <c r="M412" s="3161" t="s">
        <v>3517</v>
      </c>
      <c r="N412" s="3159" t="s">
        <v>3545</v>
      </c>
      <c r="O412" s="3160">
        <v>64.03</v>
      </c>
      <c r="P412" s="3160" t="s">
        <v>3760</v>
      </c>
      <c r="Q412" s="3156" t="s">
        <v>3514</v>
      </c>
      <c r="R412" s="3159" t="s">
        <v>3546</v>
      </c>
      <c r="S412" s="3160">
        <v>64.03</v>
      </c>
      <c r="T412" s="3160" t="s">
        <v>3760</v>
      </c>
      <c r="U412" s="3156" t="s">
        <v>3514</v>
      </c>
      <c r="V412" s="3159" t="s">
        <v>3547</v>
      </c>
      <c r="W412" s="3160">
        <v>51.35</v>
      </c>
      <c r="X412" s="3160" t="s">
        <v>3516</v>
      </c>
      <c r="Y412" s="3161" t="s">
        <v>3517</v>
      </c>
      <c r="Z412" s="3159" t="s">
        <v>3548</v>
      </c>
      <c r="AA412" s="3160">
        <v>51.35</v>
      </c>
      <c r="AB412" s="3160" t="s">
        <v>3516</v>
      </c>
      <c r="AC412" s="3161" t="s">
        <v>3517</v>
      </c>
      <c r="AD412" s="3159" t="s">
        <v>3549</v>
      </c>
      <c r="AE412" s="3160">
        <v>64.03</v>
      </c>
      <c r="AF412" s="3160" t="s">
        <v>3760</v>
      </c>
      <c r="AG412" s="3156" t="s">
        <v>3514</v>
      </c>
      <c r="AH412" s="3159" t="s">
        <v>3681</v>
      </c>
      <c r="AI412" s="3160">
        <v>64.03</v>
      </c>
      <c r="AJ412" s="3160" t="s">
        <v>3760</v>
      </c>
      <c r="AK412" s="3156" t="s">
        <v>3514</v>
      </c>
      <c r="AL412" s="3159" t="s">
        <v>3682</v>
      </c>
      <c r="AM412" s="3160">
        <v>51.35</v>
      </c>
      <c r="AN412" s="3160" t="s">
        <v>3516</v>
      </c>
      <c r="AO412" s="3161" t="s">
        <v>3517</v>
      </c>
      <c r="AP412" s="3159" t="s">
        <v>3683</v>
      </c>
      <c r="AQ412" s="3160">
        <v>51.35</v>
      </c>
      <c r="AR412" s="3160" t="s">
        <v>3516</v>
      </c>
      <c r="AS412" s="3161" t="s">
        <v>3517</v>
      </c>
      <c r="AT412" s="3159" t="s">
        <v>3684</v>
      </c>
      <c r="AU412" s="3160">
        <v>64.319999999999993</v>
      </c>
      <c r="AV412" s="3160" t="s">
        <v>3758</v>
      </c>
      <c r="AW412" s="3156" t="s">
        <v>3514</v>
      </c>
    </row>
    <row r="413" spans="1:54" ht="16.5">
      <c r="A413" s="3166" t="s">
        <v>3609</v>
      </c>
      <c r="B413" s="3159" t="s">
        <v>3550</v>
      </c>
      <c r="C413" s="3160">
        <v>64.319999999999993</v>
      </c>
      <c r="D413" s="3160" t="s">
        <v>3758</v>
      </c>
      <c r="E413" s="3156" t="s">
        <v>3514</v>
      </c>
      <c r="F413" s="3159" t="s">
        <v>3551</v>
      </c>
      <c r="G413" s="3160">
        <v>51.35</v>
      </c>
      <c r="H413" s="3160" t="s">
        <v>3516</v>
      </c>
      <c r="I413" s="3161" t="s">
        <v>3517</v>
      </c>
      <c r="J413" s="3159" t="s">
        <v>3552</v>
      </c>
      <c r="K413" s="3160">
        <v>51.35</v>
      </c>
      <c r="L413" s="3160" t="s">
        <v>3516</v>
      </c>
      <c r="M413" s="3161" t="s">
        <v>3517</v>
      </c>
      <c r="N413" s="3159" t="s">
        <v>3553</v>
      </c>
      <c r="O413" s="3160">
        <v>64.03</v>
      </c>
      <c r="P413" s="3160" t="s">
        <v>3760</v>
      </c>
      <c r="Q413" s="3156" t="s">
        <v>3514</v>
      </c>
      <c r="R413" s="3159" t="s">
        <v>3554</v>
      </c>
      <c r="S413" s="3160">
        <v>64.03</v>
      </c>
      <c r="T413" s="3160" t="s">
        <v>3760</v>
      </c>
      <c r="U413" s="3156" t="s">
        <v>3514</v>
      </c>
      <c r="V413" s="3159" t="s">
        <v>3555</v>
      </c>
      <c r="W413" s="3160">
        <v>51.35</v>
      </c>
      <c r="X413" s="3160" t="s">
        <v>3516</v>
      </c>
      <c r="Y413" s="3161" t="s">
        <v>3517</v>
      </c>
      <c r="Z413" s="3159" t="s">
        <v>3556</v>
      </c>
      <c r="AA413" s="3160">
        <v>51.35</v>
      </c>
      <c r="AB413" s="3160" t="s">
        <v>3516</v>
      </c>
      <c r="AC413" s="3161" t="s">
        <v>3517</v>
      </c>
      <c r="AD413" s="3159" t="s">
        <v>3557</v>
      </c>
      <c r="AE413" s="3160">
        <v>64.03</v>
      </c>
      <c r="AF413" s="3160" t="s">
        <v>3760</v>
      </c>
      <c r="AG413" s="3156" t="s">
        <v>3514</v>
      </c>
      <c r="AH413" s="3159" t="s">
        <v>3685</v>
      </c>
      <c r="AI413" s="3160">
        <v>64.03</v>
      </c>
      <c r="AJ413" s="3160" t="s">
        <v>3760</v>
      </c>
      <c r="AK413" s="3156" t="s">
        <v>3514</v>
      </c>
      <c r="AL413" s="3159" t="s">
        <v>3686</v>
      </c>
      <c r="AM413" s="3160">
        <v>51.35</v>
      </c>
      <c r="AN413" s="3160" t="s">
        <v>3516</v>
      </c>
      <c r="AO413" s="3161" t="s">
        <v>3517</v>
      </c>
      <c r="AP413" s="3159" t="s">
        <v>3687</v>
      </c>
      <c r="AQ413" s="3160">
        <v>51.35</v>
      </c>
      <c r="AR413" s="3160" t="s">
        <v>3516</v>
      </c>
      <c r="AS413" s="3161" t="s">
        <v>3517</v>
      </c>
      <c r="AT413" s="3159" t="s">
        <v>3688</v>
      </c>
      <c r="AU413" s="3160">
        <v>64.319999999999993</v>
      </c>
      <c r="AV413" s="3160" t="s">
        <v>3758</v>
      </c>
      <c r="AW413" s="3156" t="s">
        <v>3514</v>
      </c>
    </row>
    <row r="414" spans="1:54" ht="16.5">
      <c r="A414" s="3166" t="s">
        <v>3610</v>
      </c>
      <c r="B414" s="3159" t="s">
        <v>3558</v>
      </c>
      <c r="C414" s="3160">
        <v>64.319999999999993</v>
      </c>
      <c r="D414" s="3160" t="s">
        <v>3758</v>
      </c>
      <c r="E414" s="3156" t="s">
        <v>3514</v>
      </c>
      <c r="F414" s="3159" t="s">
        <v>3559</v>
      </c>
      <c r="G414" s="3160">
        <v>51.35</v>
      </c>
      <c r="H414" s="3160" t="s">
        <v>3516</v>
      </c>
      <c r="I414" s="3161" t="s">
        <v>3517</v>
      </c>
      <c r="J414" s="3159" t="s">
        <v>3560</v>
      </c>
      <c r="K414" s="3160">
        <v>51.35</v>
      </c>
      <c r="L414" s="3160" t="s">
        <v>3516</v>
      </c>
      <c r="M414" s="3161" t="s">
        <v>3517</v>
      </c>
      <c r="N414" s="3159" t="s">
        <v>3562</v>
      </c>
      <c r="O414" s="3160">
        <v>64.03</v>
      </c>
      <c r="P414" s="3160" t="s">
        <v>3760</v>
      </c>
      <c r="Q414" s="3156" t="s">
        <v>3514</v>
      </c>
      <c r="R414" s="3159" t="s">
        <v>3563</v>
      </c>
      <c r="S414" s="3544" t="s">
        <v>2607</v>
      </c>
      <c r="T414" s="3545"/>
      <c r="U414" s="3546"/>
      <c r="V414" s="3159" t="s">
        <v>3564</v>
      </c>
      <c r="W414" s="3544" t="s">
        <v>3797</v>
      </c>
      <c r="X414" s="3545"/>
      <c r="Y414" s="3546"/>
      <c r="Z414" s="3159" t="s">
        <v>3566</v>
      </c>
      <c r="AA414" s="3544" t="s">
        <v>3797</v>
      </c>
      <c r="AB414" s="3545"/>
      <c r="AC414" s="3546"/>
      <c r="AD414" s="3159" t="s">
        <v>3567</v>
      </c>
      <c r="AE414" s="3544" t="s">
        <v>2607</v>
      </c>
      <c r="AF414" s="3545"/>
      <c r="AG414" s="3546"/>
      <c r="AH414" s="3159" t="s">
        <v>3689</v>
      </c>
      <c r="AI414" s="3544" t="s">
        <v>2607</v>
      </c>
      <c r="AJ414" s="3545"/>
      <c r="AK414" s="3546"/>
      <c r="AL414" s="3159" t="s">
        <v>3690</v>
      </c>
      <c r="AM414" s="3544" t="s">
        <v>3797</v>
      </c>
      <c r="AN414" s="3545"/>
      <c r="AO414" s="3546"/>
      <c r="AP414" s="3159" t="s">
        <v>3750</v>
      </c>
      <c r="AQ414" s="3544" t="s">
        <v>3797</v>
      </c>
      <c r="AR414" s="3545"/>
      <c r="AS414" s="3546"/>
      <c r="AT414" s="3159" t="s">
        <v>3691</v>
      </c>
      <c r="AU414" s="3544" t="s">
        <v>2607</v>
      </c>
      <c r="AV414" s="3545"/>
      <c r="AW414" s="3546"/>
    </row>
    <row r="415" spans="1:54" ht="16.5">
      <c r="A415" s="3163" t="s">
        <v>3611</v>
      </c>
      <c r="B415" s="3163"/>
      <c r="C415" s="3164">
        <f>SUM(C408:C414)</f>
        <v>450.23999999999995</v>
      </c>
      <c r="D415" s="3164"/>
      <c r="E415" s="3165"/>
      <c r="F415" s="3163"/>
      <c r="G415" s="3164">
        <f>SUM(G408:G414)</f>
        <v>359.45000000000005</v>
      </c>
      <c r="H415" s="3164"/>
      <c r="I415" s="3164"/>
      <c r="J415" s="3163"/>
      <c r="K415" s="3164">
        <f>SUM(K408:K414)</f>
        <v>359.45000000000005</v>
      </c>
      <c r="L415" s="3164"/>
      <c r="M415" s="3165"/>
      <c r="N415" s="3163"/>
      <c r="O415" s="3164">
        <f>SUM(O408:O414)</f>
        <v>448.20999999999992</v>
      </c>
      <c r="P415" s="3164"/>
      <c r="Q415" s="3164"/>
      <c r="R415" s="3163"/>
      <c r="S415" s="3164">
        <f>SUM(S408:S414)</f>
        <v>384.17999999999995</v>
      </c>
      <c r="T415" s="3164"/>
      <c r="U415" s="3165"/>
      <c r="V415" s="3163"/>
      <c r="W415" s="3164">
        <f>SUM(W408:W414)</f>
        <v>308.10000000000002</v>
      </c>
      <c r="X415" s="3164"/>
      <c r="Y415" s="3164"/>
      <c r="Z415" s="3163"/>
      <c r="AA415" s="3164">
        <f>SUM(AA408:AA414)</f>
        <v>308.10000000000002</v>
      </c>
      <c r="AB415" s="3164"/>
      <c r="AC415" s="3165"/>
      <c r="AD415" s="3163"/>
      <c r="AE415" s="3164">
        <f>SUM(AE408:AE414)</f>
        <v>384.17999999999995</v>
      </c>
      <c r="AF415" s="3164"/>
      <c r="AG415" s="3164"/>
      <c r="AH415" s="3163"/>
      <c r="AI415" s="3164">
        <f>SUM(AI408:AI414)</f>
        <v>384.17999999999995</v>
      </c>
      <c r="AJ415" s="3164"/>
      <c r="AK415" s="3165"/>
      <c r="AL415" s="3163"/>
      <c r="AM415" s="3164">
        <f>SUM(AM408:AM414)</f>
        <v>308.10000000000002</v>
      </c>
      <c r="AN415" s="3164"/>
      <c r="AO415" s="3164"/>
      <c r="AP415" s="3163"/>
      <c r="AQ415" s="3164">
        <f>SUM(AQ408:AQ414)</f>
        <v>308.10000000000002</v>
      </c>
      <c r="AR415" s="3164"/>
      <c r="AS415" s="3165"/>
      <c r="AT415" s="3163"/>
      <c r="AU415" s="3164">
        <f>SUM(AU408:AU414)</f>
        <v>385.91999999999996</v>
      </c>
      <c r="AV415" s="3164"/>
      <c r="AW415" s="3164"/>
      <c r="AX415" s="3167">
        <f>AU415+AQ415+AM415+AI415+AE415+AA415+W415+S415+O415+K415+G415+C415</f>
        <v>4388.2099999999991</v>
      </c>
    </row>
    <row r="416" spans="1:54" ht="31.5">
      <c r="A416" s="3525" t="s">
        <v>3798</v>
      </c>
      <c r="B416" s="3526"/>
      <c r="C416" s="3526"/>
      <c r="D416" s="3526"/>
      <c r="E416" s="3526"/>
      <c r="F416" s="3526"/>
      <c r="G416" s="3526"/>
      <c r="H416" s="3526"/>
      <c r="I416" s="3526"/>
      <c r="J416" s="3526"/>
      <c r="K416" s="3526"/>
      <c r="L416" s="3526"/>
      <c r="M416" s="3526"/>
      <c r="N416" s="3526"/>
      <c r="O416" s="3526"/>
      <c r="P416" s="3526"/>
      <c r="Q416" s="3526"/>
      <c r="R416" s="3526"/>
      <c r="S416" s="3526"/>
      <c r="T416" s="3526"/>
      <c r="U416" s="3526"/>
      <c r="V416" s="3526"/>
      <c r="W416" s="3526"/>
      <c r="X416" s="3526"/>
      <c r="Y416" s="3526"/>
      <c r="Z416" s="3526"/>
      <c r="AA416" s="3526"/>
      <c r="AB416" s="3526"/>
      <c r="AC416" s="3526"/>
      <c r="AD416" s="3526"/>
      <c r="AE416" s="3526"/>
      <c r="AF416" s="3526"/>
      <c r="AG416" s="3526"/>
      <c r="AH416" s="3526"/>
      <c r="AI416" s="3526"/>
      <c r="AJ416" s="3526"/>
      <c r="AK416" s="3526"/>
      <c r="AL416" s="3526"/>
      <c r="AM416" s="3526"/>
      <c r="AN416" s="3526"/>
      <c r="AO416" s="3526"/>
      <c r="AP416" s="3526"/>
      <c r="AQ416" s="3526"/>
      <c r="AR416" s="3526"/>
      <c r="AS416" s="3526"/>
      <c r="AT416" s="3526"/>
      <c r="AU416" s="3526"/>
      <c r="AV416" s="3526"/>
      <c r="AW416" s="3526"/>
      <c r="AX416" s="3526"/>
      <c r="AY416" s="3526"/>
      <c r="AZ416" s="3526"/>
      <c r="BA416" s="3526"/>
    </row>
    <row r="417" spans="1:54" ht="17.25">
      <c r="A417" s="3153" t="s">
        <v>3500</v>
      </c>
      <c r="B417" s="3522" t="s">
        <v>3501</v>
      </c>
      <c r="C417" s="3523"/>
      <c r="D417" s="3523"/>
      <c r="E417" s="3523"/>
      <c r="F417" s="3523"/>
      <c r="G417" s="3523"/>
      <c r="H417" s="3523"/>
      <c r="I417" s="3523"/>
      <c r="J417" s="3523"/>
      <c r="K417" s="3523"/>
      <c r="L417" s="3523"/>
      <c r="M417" s="3523"/>
      <c r="N417" s="3523"/>
      <c r="O417" s="3523"/>
      <c r="P417" s="3523"/>
      <c r="Q417" s="3523"/>
      <c r="R417" s="3523"/>
      <c r="S417" s="3523"/>
      <c r="T417" s="3523"/>
      <c r="U417" s="3527"/>
      <c r="V417" s="3522" t="s">
        <v>3502</v>
      </c>
      <c r="W417" s="3523"/>
      <c r="X417" s="3523"/>
      <c r="Y417" s="3523"/>
      <c r="Z417" s="3523"/>
      <c r="AA417" s="3523"/>
      <c r="AB417" s="3523"/>
      <c r="AC417" s="3523"/>
      <c r="AD417" s="3523"/>
      <c r="AE417" s="3523"/>
      <c r="AF417" s="3523"/>
      <c r="AG417" s="3523"/>
      <c r="AH417" s="3523"/>
      <c r="AI417" s="3523"/>
      <c r="AJ417" s="3523"/>
      <c r="AK417" s="3527"/>
      <c r="AL417" s="3522" t="s">
        <v>3655</v>
      </c>
      <c r="AM417" s="3523"/>
      <c r="AN417" s="3523"/>
      <c r="AO417" s="3523"/>
      <c r="AP417" s="3523"/>
      <c r="AQ417" s="3523"/>
      <c r="AR417" s="3523"/>
      <c r="AS417" s="3523"/>
      <c r="AT417" s="3523"/>
      <c r="AU417" s="3523"/>
      <c r="AV417" s="3523"/>
      <c r="AW417" s="3523"/>
      <c r="AX417" s="3523"/>
      <c r="AY417" s="3523"/>
      <c r="AZ417" s="3523"/>
      <c r="BA417" s="3527"/>
    </row>
    <row r="418" spans="1:54" ht="16.5">
      <c r="A418" s="3154" t="s">
        <v>3503</v>
      </c>
      <c r="B418" s="3539" t="s">
        <v>3504</v>
      </c>
      <c r="C418" s="3540"/>
      <c r="D418" s="3540"/>
      <c r="E418" s="3541"/>
      <c r="F418" s="3542" t="s">
        <v>3505</v>
      </c>
      <c r="G418" s="3542"/>
      <c r="H418" s="3542"/>
      <c r="I418" s="3542"/>
      <c r="J418" s="3542" t="s">
        <v>3506</v>
      </c>
      <c r="K418" s="3542"/>
      <c r="L418" s="3542"/>
      <c r="M418" s="3542"/>
      <c r="N418" s="3542" t="s">
        <v>3507</v>
      </c>
      <c r="O418" s="3542"/>
      <c r="P418" s="3542"/>
      <c r="Q418" s="3542"/>
      <c r="R418" s="3542" t="s">
        <v>3776</v>
      </c>
      <c r="S418" s="3542"/>
      <c r="T418" s="3542"/>
      <c r="U418" s="3542"/>
      <c r="V418" s="3539" t="s">
        <v>3504</v>
      </c>
      <c r="W418" s="3540"/>
      <c r="X418" s="3540"/>
      <c r="Y418" s="3541"/>
      <c r="Z418" s="3542" t="s">
        <v>3505</v>
      </c>
      <c r="AA418" s="3542"/>
      <c r="AB418" s="3542"/>
      <c r="AC418" s="3542"/>
      <c r="AD418" s="3542" t="s">
        <v>3506</v>
      </c>
      <c r="AE418" s="3542"/>
      <c r="AF418" s="3542"/>
      <c r="AG418" s="3542"/>
      <c r="AH418" s="3542" t="s">
        <v>3507</v>
      </c>
      <c r="AI418" s="3542"/>
      <c r="AJ418" s="3542"/>
      <c r="AK418" s="3542"/>
      <c r="AL418" s="3542" t="s">
        <v>3504</v>
      </c>
      <c r="AM418" s="3542"/>
      <c r="AN418" s="3542"/>
      <c r="AO418" s="3542"/>
      <c r="AP418" s="3542" t="s">
        <v>3505</v>
      </c>
      <c r="AQ418" s="3542"/>
      <c r="AR418" s="3542"/>
      <c r="AS418" s="3542"/>
      <c r="AT418" s="3542" t="s">
        <v>3506</v>
      </c>
      <c r="AU418" s="3542"/>
      <c r="AV418" s="3542"/>
      <c r="AW418" s="3542"/>
      <c r="AX418" s="3542" t="s">
        <v>3507</v>
      </c>
      <c r="AY418" s="3542"/>
      <c r="AZ418" s="3542"/>
      <c r="BA418" s="3542"/>
    </row>
    <row r="419" spans="1:54">
      <c r="A419" s="3520" t="s">
        <v>3508</v>
      </c>
      <c r="B419" s="3518" t="s">
        <v>3503</v>
      </c>
      <c r="C419" s="3514" t="s">
        <v>3598</v>
      </c>
      <c r="D419" s="3531" t="s">
        <v>3509</v>
      </c>
      <c r="E419" s="3515" t="s">
        <v>3510</v>
      </c>
      <c r="F419" s="3518" t="s">
        <v>3503</v>
      </c>
      <c r="G419" s="3514" t="s">
        <v>3451</v>
      </c>
      <c r="H419" s="3531" t="s">
        <v>3509</v>
      </c>
      <c r="I419" s="3515" t="s">
        <v>3510</v>
      </c>
      <c r="J419" s="3518" t="s">
        <v>3503</v>
      </c>
      <c r="K419" s="3514" t="s">
        <v>3451</v>
      </c>
      <c r="L419" s="3531" t="s">
        <v>3509</v>
      </c>
      <c r="M419" s="3515" t="s">
        <v>3510</v>
      </c>
      <c r="N419" s="3518" t="s">
        <v>3503</v>
      </c>
      <c r="O419" s="3514" t="s">
        <v>3451</v>
      </c>
      <c r="P419" s="3531" t="s">
        <v>3509</v>
      </c>
      <c r="Q419" s="3515" t="s">
        <v>3510</v>
      </c>
      <c r="R419" s="3518" t="s">
        <v>3503</v>
      </c>
      <c r="S419" s="3514" t="s">
        <v>3451</v>
      </c>
      <c r="T419" s="3531" t="s">
        <v>3509</v>
      </c>
      <c r="U419" s="3515" t="s">
        <v>3510</v>
      </c>
      <c r="V419" s="3518" t="s">
        <v>3503</v>
      </c>
      <c r="W419" s="3514" t="s">
        <v>3598</v>
      </c>
      <c r="X419" s="3531" t="s">
        <v>3509</v>
      </c>
      <c r="Y419" s="3515" t="s">
        <v>3510</v>
      </c>
      <c r="Z419" s="3518" t="s">
        <v>3503</v>
      </c>
      <c r="AA419" s="3514" t="s">
        <v>3451</v>
      </c>
      <c r="AB419" s="3531" t="s">
        <v>3509</v>
      </c>
      <c r="AC419" s="3515" t="s">
        <v>3510</v>
      </c>
      <c r="AD419" s="3518" t="s">
        <v>3503</v>
      </c>
      <c r="AE419" s="3514" t="s">
        <v>3451</v>
      </c>
      <c r="AF419" s="3531" t="s">
        <v>3509</v>
      </c>
      <c r="AG419" s="3515" t="s">
        <v>3510</v>
      </c>
      <c r="AH419" s="3518" t="s">
        <v>3503</v>
      </c>
      <c r="AI419" s="3514" t="s">
        <v>3451</v>
      </c>
      <c r="AJ419" s="3531" t="s">
        <v>3509</v>
      </c>
      <c r="AK419" s="3515" t="s">
        <v>3510</v>
      </c>
      <c r="AL419" s="3518" t="s">
        <v>3503</v>
      </c>
      <c r="AM419" s="3514" t="s">
        <v>3451</v>
      </c>
      <c r="AN419" s="3531" t="s">
        <v>3509</v>
      </c>
      <c r="AO419" s="3515" t="s">
        <v>3510</v>
      </c>
      <c r="AP419" s="3518" t="s">
        <v>3503</v>
      </c>
      <c r="AQ419" s="3514" t="s">
        <v>3451</v>
      </c>
      <c r="AR419" s="3531" t="s">
        <v>3509</v>
      </c>
      <c r="AS419" s="3515" t="s">
        <v>3510</v>
      </c>
      <c r="AT419" s="3518" t="s">
        <v>3503</v>
      </c>
      <c r="AU419" s="3514" t="s">
        <v>3451</v>
      </c>
      <c r="AV419" s="3531" t="s">
        <v>3509</v>
      </c>
      <c r="AW419" s="3515" t="s">
        <v>3510</v>
      </c>
      <c r="AX419" s="3518" t="s">
        <v>3503</v>
      </c>
      <c r="AY419" s="3514" t="s">
        <v>3451</v>
      </c>
      <c r="AZ419" s="3531" t="s">
        <v>3509</v>
      </c>
      <c r="BA419" s="3515" t="s">
        <v>3510</v>
      </c>
    </row>
    <row r="420" spans="1:54">
      <c r="A420" s="3520"/>
      <c r="B420" s="3518"/>
      <c r="C420" s="3514"/>
      <c r="D420" s="3532"/>
      <c r="E420" s="3515"/>
      <c r="F420" s="3518"/>
      <c r="G420" s="3514"/>
      <c r="H420" s="3532"/>
      <c r="I420" s="3515"/>
      <c r="J420" s="3518"/>
      <c r="K420" s="3514"/>
      <c r="L420" s="3532"/>
      <c r="M420" s="3515"/>
      <c r="N420" s="3518"/>
      <c r="O420" s="3514"/>
      <c r="P420" s="3532"/>
      <c r="Q420" s="3515"/>
      <c r="R420" s="3518"/>
      <c r="S420" s="3514"/>
      <c r="T420" s="3532"/>
      <c r="U420" s="3515"/>
      <c r="V420" s="3518"/>
      <c r="W420" s="3514"/>
      <c r="X420" s="3532"/>
      <c r="Y420" s="3515"/>
      <c r="Z420" s="3518"/>
      <c r="AA420" s="3514"/>
      <c r="AB420" s="3532"/>
      <c r="AC420" s="3515"/>
      <c r="AD420" s="3518"/>
      <c r="AE420" s="3514"/>
      <c r="AF420" s="3532"/>
      <c r="AG420" s="3515"/>
      <c r="AH420" s="3518"/>
      <c r="AI420" s="3514"/>
      <c r="AJ420" s="3532"/>
      <c r="AK420" s="3515"/>
      <c r="AL420" s="3518"/>
      <c r="AM420" s="3514"/>
      <c r="AN420" s="3532"/>
      <c r="AO420" s="3515"/>
      <c r="AP420" s="3518"/>
      <c r="AQ420" s="3514"/>
      <c r="AR420" s="3532"/>
      <c r="AS420" s="3515"/>
      <c r="AT420" s="3518"/>
      <c r="AU420" s="3514"/>
      <c r="AV420" s="3532"/>
      <c r="AW420" s="3515"/>
      <c r="AX420" s="3518"/>
      <c r="AY420" s="3514"/>
      <c r="AZ420" s="3532"/>
      <c r="BA420" s="3515"/>
    </row>
    <row r="421" spans="1:54" ht="16.5">
      <c r="A421" s="3166" t="s">
        <v>3604</v>
      </c>
      <c r="B421" s="3159" t="s">
        <v>3605</v>
      </c>
      <c r="C421" s="3160">
        <v>63.62</v>
      </c>
      <c r="D421" s="3160" t="s">
        <v>3513</v>
      </c>
      <c r="E421" s="3156" t="s">
        <v>3514</v>
      </c>
      <c r="F421" s="3159" t="s">
        <v>3762</v>
      </c>
      <c r="G421" s="3160">
        <v>50.02</v>
      </c>
      <c r="H421" s="3160" t="s">
        <v>3516</v>
      </c>
      <c r="I421" s="3161" t="s">
        <v>3517</v>
      </c>
      <c r="J421" s="3159" t="s">
        <v>3518</v>
      </c>
      <c r="K421" s="3160">
        <v>50.02</v>
      </c>
      <c r="L421" s="3160" t="s">
        <v>3516</v>
      </c>
      <c r="M421" s="3161" t="s">
        <v>3517</v>
      </c>
      <c r="N421" s="3159" t="s">
        <v>3633</v>
      </c>
      <c r="O421" s="3160">
        <v>50.02</v>
      </c>
      <c r="P421" s="3160" t="s">
        <v>3516</v>
      </c>
      <c r="Q421" s="3161" t="s">
        <v>3517</v>
      </c>
      <c r="R421" s="3159" t="s">
        <v>3574</v>
      </c>
      <c r="S421" s="3160">
        <v>63.34</v>
      </c>
      <c r="T421" s="3160" t="s">
        <v>3575</v>
      </c>
      <c r="U421" s="3156" t="s">
        <v>3514</v>
      </c>
      <c r="V421" s="3159" t="s">
        <v>3634</v>
      </c>
      <c r="W421" s="3160">
        <v>62.37</v>
      </c>
      <c r="X421" s="3160" t="s">
        <v>3760</v>
      </c>
      <c r="Y421" s="3156" t="s">
        <v>3514</v>
      </c>
      <c r="Z421" s="3159" t="s">
        <v>3635</v>
      </c>
      <c r="AA421" s="3160">
        <v>50.02</v>
      </c>
      <c r="AB421" s="3160" t="s">
        <v>3516</v>
      </c>
      <c r="AC421" s="3161" t="s">
        <v>3517</v>
      </c>
      <c r="AD421" s="3159" t="s">
        <v>3636</v>
      </c>
      <c r="AE421" s="3160">
        <v>50.02</v>
      </c>
      <c r="AF421" s="3160" t="s">
        <v>3516</v>
      </c>
      <c r="AG421" s="3161" t="s">
        <v>3517</v>
      </c>
      <c r="AH421" s="3159" t="s">
        <v>3637</v>
      </c>
      <c r="AI421" s="3160">
        <v>62.37</v>
      </c>
      <c r="AJ421" s="3160" t="s">
        <v>3760</v>
      </c>
      <c r="AK421" s="3156" t="s">
        <v>3514</v>
      </c>
      <c r="AL421" s="3159" t="s">
        <v>3669</v>
      </c>
      <c r="AM421" s="3160">
        <v>62.37</v>
      </c>
      <c r="AN421" s="3160" t="s">
        <v>3760</v>
      </c>
      <c r="AO421" s="3156" t="s">
        <v>3514</v>
      </c>
      <c r="AP421" s="3159" t="s">
        <v>3670</v>
      </c>
      <c r="AQ421" s="3160">
        <v>50.02</v>
      </c>
      <c r="AR421" s="3160" t="s">
        <v>3516</v>
      </c>
      <c r="AS421" s="3161" t="s">
        <v>3517</v>
      </c>
      <c r="AT421" s="3159" t="s">
        <v>3671</v>
      </c>
      <c r="AU421" s="3160">
        <v>50.02</v>
      </c>
      <c r="AV421" s="3160" t="s">
        <v>3516</v>
      </c>
      <c r="AW421" s="3161" t="s">
        <v>3517</v>
      </c>
      <c r="AX421" s="3159" t="s">
        <v>3672</v>
      </c>
      <c r="AY421" s="3160">
        <v>62.66</v>
      </c>
      <c r="AZ421" s="3160" t="s">
        <v>3758</v>
      </c>
      <c r="BA421" s="3156" t="s">
        <v>3514</v>
      </c>
    </row>
    <row r="422" spans="1:54" ht="16.5">
      <c r="A422" s="3166" t="s">
        <v>3606</v>
      </c>
      <c r="B422" s="3159" t="s">
        <v>3526</v>
      </c>
      <c r="C422" s="3160">
        <v>63.62</v>
      </c>
      <c r="D422" s="3160" t="s">
        <v>3513</v>
      </c>
      <c r="E422" s="3156" t="s">
        <v>3514</v>
      </c>
      <c r="F422" s="3159" t="s">
        <v>3527</v>
      </c>
      <c r="G422" s="3160">
        <v>50.02</v>
      </c>
      <c r="H422" s="3160" t="s">
        <v>3516</v>
      </c>
      <c r="I422" s="3161" t="s">
        <v>3517</v>
      </c>
      <c r="J422" s="3159" t="s">
        <v>3528</v>
      </c>
      <c r="K422" s="3160">
        <v>50.02</v>
      </c>
      <c r="L422" s="3160" t="s">
        <v>3516</v>
      </c>
      <c r="M422" s="3161" t="s">
        <v>3517</v>
      </c>
      <c r="N422" s="3159" t="s">
        <v>3529</v>
      </c>
      <c r="O422" s="3160">
        <v>50.02</v>
      </c>
      <c r="P422" s="3160" t="s">
        <v>3516</v>
      </c>
      <c r="Q422" s="3161" t="s">
        <v>3517</v>
      </c>
      <c r="R422" s="3159" t="s">
        <v>3790</v>
      </c>
      <c r="S422" s="3160">
        <v>63.34</v>
      </c>
      <c r="T422" s="3160" t="s">
        <v>3575</v>
      </c>
      <c r="U422" s="3156" t="s">
        <v>3514</v>
      </c>
      <c r="V422" s="3159" t="s">
        <v>3530</v>
      </c>
      <c r="W422" s="3160">
        <v>62.37</v>
      </c>
      <c r="X422" s="3160" t="s">
        <v>3760</v>
      </c>
      <c r="Y422" s="3156" t="s">
        <v>3514</v>
      </c>
      <c r="Z422" s="3159" t="s">
        <v>3531</v>
      </c>
      <c r="AA422" s="3160">
        <v>50.02</v>
      </c>
      <c r="AB422" s="3160" t="s">
        <v>3516</v>
      </c>
      <c r="AC422" s="3161" t="s">
        <v>3517</v>
      </c>
      <c r="AD422" s="3159" t="s">
        <v>3639</v>
      </c>
      <c r="AE422" s="3160">
        <v>50.02</v>
      </c>
      <c r="AF422" s="3160" t="s">
        <v>3516</v>
      </c>
      <c r="AG422" s="3161" t="s">
        <v>3517</v>
      </c>
      <c r="AH422" s="3159" t="s">
        <v>3533</v>
      </c>
      <c r="AI422" s="3160">
        <v>62.37</v>
      </c>
      <c r="AJ422" s="3160" t="s">
        <v>3760</v>
      </c>
      <c r="AK422" s="3156" t="s">
        <v>3514</v>
      </c>
      <c r="AL422" s="3159" t="s">
        <v>3673</v>
      </c>
      <c r="AM422" s="3160">
        <v>62.37</v>
      </c>
      <c r="AN422" s="3160" t="s">
        <v>3760</v>
      </c>
      <c r="AO422" s="3156" t="s">
        <v>3514</v>
      </c>
      <c r="AP422" s="3159" t="s">
        <v>3674</v>
      </c>
      <c r="AQ422" s="3160">
        <v>50.02</v>
      </c>
      <c r="AR422" s="3160" t="s">
        <v>3516</v>
      </c>
      <c r="AS422" s="3161" t="s">
        <v>3517</v>
      </c>
      <c r="AT422" s="3159" t="s">
        <v>3675</v>
      </c>
      <c r="AU422" s="3160">
        <v>50.02</v>
      </c>
      <c r="AV422" s="3160" t="s">
        <v>3516</v>
      </c>
      <c r="AW422" s="3161" t="s">
        <v>3517</v>
      </c>
      <c r="AX422" s="3159" t="s">
        <v>3676</v>
      </c>
      <c r="AY422" s="3160">
        <v>62.66</v>
      </c>
      <c r="AZ422" s="3160" t="s">
        <v>3758</v>
      </c>
      <c r="BA422" s="3156" t="s">
        <v>3514</v>
      </c>
    </row>
    <row r="423" spans="1:54" ht="16.5">
      <c r="A423" s="3166" t="s">
        <v>3607</v>
      </c>
      <c r="B423" s="3159" t="s">
        <v>3534</v>
      </c>
      <c r="C423" s="3160">
        <v>63.62</v>
      </c>
      <c r="D423" s="3160" t="s">
        <v>3513</v>
      </c>
      <c r="E423" s="3156" t="s">
        <v>3514</v>
      </c>
      <c r="F423" s="3159" t="s">
        <v>3535</v>
      </c>
      <c r="G423" s="3160">
        <v>50.02</v>
      </c>
      <c r="H423" s="3160" t="s">
        <v>3516</v>
      </c>
      <c r="I423" s="3161" t="s">
        <v>3517</v>
      </c>
      <c r="J423" s="3159" t="s">
        <v>3536</v>
      </c>
      <c r="K423" s="3160">
        <v>50.02</v>
      </c>
      <c r="L423" s="3160" t="s">
        <v>3516</v>
      </c>
      <c r="M423" s="3161" t="s">
        <v>3517</v>
      </c>
      <c r="N423" s="3159" t="s">
        <v>3537</v>
      </c>
      <c r="O423" s="3160">
        <v>50.02</v>
      </c>
      <c r="P423" s="3160" t="s">
        <v>3516</v>
      </c>
      <c r="Q423" s="3161" t="s">
        <v>3517</v>
      </c>
      <c r="R423" s="3159" t="s">
        <v>3791</v>
      </c>
      <c r="S423" s="3160">
        <v>63.34</v>
      </c>
      <c r="T423" s="3160" t="s">
        <v>3575</v>
      </c>
      <c r="U423" s="3156" t="s">
        <v>3514</v>
      </c>
      <c r="V423" s="3159" t="s">
        <v>3538</v>
      </c>
      <c r="W423" s="3160">
        <v>62.37</v>
      </c>
      <c r="X423" s="3160" t="s">
        <v>3760</v>
      </c>
      <c r="Y423" s="3156" t="s">
        <v>3514</v>
      </c>
      <c r="Z423" s="3159" t="s">
        <v>3539</v>
      </c>
      <c r="AA423" s="3160">
        <v>50.02</v>
      </c>
      <c r="AB423" s="3160" t="s">
        <v>3516</v>
      </c>
      <c r="AC423" s="3161" t="s">
        <v>3517</v>
      </c>
      <c r="AD423" s="3159" t="s">
        <v>3540</v>
      </c>
      <c r="AE423" s="3160">
        <v>50.02</v>
      </c>
      <c r="AF423" s="3160" t="s">
        <v>3516</v>
      </c>
      <c r="AG423" s="3161" t="s">
        <v>3517</v>
      </c>
      <c r="AH423" s="3159" t="s">
        <v>3541</v>
      </c>
      <c r="AI423" s="3160">
        <v>62.37</v>
      </c>
      <c r="AJ423" s="3160" t="s">
        <v>3760</v>
      </c>
      <c r="AK423" s="3156" t="s">
        <v>3514</v>
      </c>
      <c r="AL423" s="3159" t="s">
        <v>3677</v>
      </c>
      <c r="AM423" s="3160">
        <v>62.37</v>
      </c>
      <c r="AN423" s="3160" t="s">
        <v>3760</v>
      </c>
      <c r="AO423" s="3156" t="s">
        <v>3514</v>
      </c>
      <c r="AP423" s="3159" t="s">
        <v>3678</v>
      </c>
      <c r="AQ423" s="3160">
        <v>50.02</v>
      </c>
      <c r="AR423" s="3160" t="s">
        <v>3516</v>
      </c>
      <c r="AS423" s="3161" t="s">
        <v>3517</v>
      </c>
      <c r="AT423" s="3159" t="s">
        <v>3679</v>
      </c>
      <c r="AU423" s="3160">
        <v>50.02</v>
      </c>
      <c r="AV423" s="3160" t="s">
        <v>3516</v>
      </c>
      <c r="AW423" s="3161" t="s">
        <v>3517</v>
      </c>
      <c r="AX423" s="3159" t="s">
        <v>3680</v>
      </c>
      <c r="AY423" s="3160">
        <v>62.66</v>
      </c>
      <c r="AZ423" s="3160" t="s">
        <v>3758</v>
      </c>
      <c r="BA423" s="3156" t="s">
        <v>3514</v>
      </c>
    </row>
    <row r="424" spans="1:54" ht="16.5">
      <c r="A424" s="3166" t="s">
        <v>3608</v>
      </c>
      <c r="B424" s="3159" t="s">
        <v>3542</v>
      </c>
      <c r="C424" s="3160">
        <v>63.62</v>
      </c>
      <c r="D424" s="3160" t="s">
        <v>3513</v>
      </c>
      <c r="E424" s="3156" t="s">
        <v>3514</v>
      </c>
      <c r="F424" s="3159" t="s">
        <v>3543</v>
      </c>
      <c r="G424" s="3160">
        <v>50.02</v>
      </c>
      <c r="H424" s="3160" t="s">
        <v>3516</v>
      </c>
      <c r="I424" s="3161" t="s">
        <v>3517</v>
      </c>
      <c r="J424" s="3159" t="s">
        <v>3544</v>
      </c>
      <c r="K424" s="3160">
        <v>50.02</v>
      </c>
      <c r="L424" s="3160" t="s">
        <v>3516</v>
      </c>
      <c r="M424" s="3161" t="s">
        <v>3517</v>
      </c>
      <c r="N424" s="3159" t="s">
        <v>3545</v>
      </c>
      <c r="O424" s="3160">
        <v>50.02</v>
      </c>
      <c r="P424" s="3160" t="s">
        <v>3516</v>
      </c>
      <c r="Q424" s="3161" t="s">
        <v>3517</v>
      </c>
      <c r="R424" s="3159" t="s">
        <v>3792</v>
      </c>
      <c r="S424" s="3160">
        <v>63.34</v>
      </c>
      <c r="T424" s="3160" t="s">
        <v>3575</v>
      </c>
      <c r="U424" s="3156" t="s">
        <v>3514</v>
      </c>
      <c r="V424" s="3159" t="s">
        <v>3546</v>
      </c>
      <c r="W424" s="3160">
        <v>62.37</v>
      </c>
      <c r="X424" s="3160" t="s">
        <v>3760</v>
      </c>
      <c r="Y424" s="3156" t="s">
        <v>3514</v>
      </c>
      <c r="Z424" s="3159" t="s">
        <v>3547</v>
      </c>
      <c r="AA424" s="3160">
        <v>50.02</v>
      </c>
      <c r="AB424" s="3160" t="s">
        <v>3516</v>
      </c>
      <c r="AC424" s="3161" t="s">
        <v>3517</v>
      </c>
      <c r="AD424" s="3159" t="s">
        <v>3548</v>
      </c>
      <c r="AE424" s="3160">
        <v>50.02</v>
      </c>
      <c r="AF424" s="3160" t="s">
        <v>3516</v>
      </c>
      <c r="AG424" s="3161" t="s">
        <v>3517</v>
      </c>
      <c r="AH424" s="3159" t="s">
        <v>3549</v>
      </c>
      <c r="AI424" s="3160">
        <v>62.37</v>
      </c>
      <c r="AJ424" s="3160" t="s">
        <v>3760</v>
      </c>
      <c r="AK424" s="3156" t="s">
        <v>3514</v>
      </c>
      <c r="AL424" s="3159" t="s">
        <v>3681</v>
      </c>
      <c r="AM424" s="3160">
        <v>62.37</v>
      </c>
      <c r="AN424" s="3160" t="s">
        <v>3760</v>
      </c>
      <c r="AO424" s="3156" t="s">
        <v>3514</v>
      </c>
      <c r="AP424" s="3159" t="s">
        <v>3682</v>
      </c>
      <c r="AQ424" s="3160">
        <v>50.02</v>
      </c>
      <c r="AR424" s="3160" t="s">
        <v>3516</v>
      </c>
      <c r="AS424" s="3161" t="s">
        <v>3517</v>
      </c>
      <c r="AT424" s="3159" t="s">
        <v>3683</v>
      </c>
      <c r="AU424" s="3160">
        <v>50.02</v>
      </c>
      <c r="AV424" s="3160" t="s">
        <v>3516</v>
      </c>
      <c r="AW424" s="3161" t="s">
        <v>3517</v>
      </c>
      <c r="AX424" s="3159" t="s">
        <v>3684</v>
      </c>
      <c r="AY424" s="3160">
        <v>62.66</v>
      </c>
      <c r="AZ424" s="3160" t="s">
        <v>3758</v>
      </c>
      <c r="BA424" s="3156" t="s">
        <v>3514</v>
      </c>
    </row>
    <row r="425" spans="1:54" ht="16.5">
      <c r="A425" s="3166" t="s">
        <v>3609</v>
      </c>
      <c r="B425" s="3159" t="s">
        <v>3550</v>
      </c>
      <c r="C425" s="3160">
        <v>63.62</v>
      </c>
      <c r="D425" s="3160" t="s">
        <v>3513</v>
      </c>
      <c r="E425" s="3156" t="s">
        <v>3514</v>
      </c>
      <c r="F425" s="3159" t="s">
        <v>3551</v>
      </c>
      <c r="G425" s="3160">
        <v>50.02</v>
      </c>
      <c r="H425" s="3160" t="s">
        <v>3516</v>
      </c>
      <c r="I425" s="3161" t="s">
        <v>3517</v>
      </c>
      <c r="J425" s="3159" t="s">
        <v>3552</v>
      </c>
      <c r="K425" s="3160">
        <v>50.02</v>
      </c>
      <c r="L425" s="3160" t="s">
        <v>3516</v>
      </c>
      <c r="M425" s="3161" t="s">
        <v>3517</v>
      </c>
      <c r="N425" s="3159" t="s">
        <v>3553</v>
      </c>
      <c r="O425" s="3160">
        <v>50.02</v>
      </c>
      <c r="P425" s="3160" t="s">
        <v>3516</v>
      </c>
      <c r="Q425" s="3161" t="s">
        <v>3517</v>
      </c>
      <c r="R425" s="3159" t="s">
        <v>3793</v>
      </c>
      <c r="S425" s="3160">
        <v>63.34</v>
      </c>
      <c r="T425" s="3160" t="s">
        <v>3575</v>
      </c>
      <c r="U425" s="3156" t="s">
        <v>3514</v>
      </c>
      <c r="V425" s="3159" t="s">
        <v>3554</v>
      </c>
      <c r="W425" s="3160">
        <v>62.37</v>
      </c>
      <c r="X425" s="3160" t="s">
        <v>3760</v>
      </c>
      <c r="Y425" s="3156" t="s">
        <v>3514</v>
      </c>
      <c r="Z425" s="3159" t="s">
        <v>3555</v>
      </c>
      <c r="AA425" s="3160">
        <v>50.02</v>
      </c>
      <c r="AB425" s="3160" t="s">
        <v>3516</v>
      </c>
      <c r="AC425" s="3161" t="s">
        <v>3517</v>
      </c>
      <c r="AD425" s="3159" t="s">
        <v>3556</v>
      </c>
      <c r="AE425" s="3160">
        <v>50.02</v>
      </c>
      <c r="AF425" s="3160" t="s">
        <v>3516</v>
      </c>
      <c r="AG425" s="3161" t="s">
        <v>3517</v>
      </c>
      <c r="AH425" s="3159" t="s">
        <v>3557</v>
      </c>
      <c r="AI425" s="3160">
        <v>62.37</v>
      </c>
      <c r="AJ425" s="3160" t="s">
        <v>3760</v>
      </c>
      <c r="AK425" s="3156" t="s">
        <v>3514</v>
      </c>
      <c r="AL425" s="3159" t="s">
        <v>3685</v>
      </c>
      <c r="AM425" s="3160">
        <v>62.37</v>
      </c>
      <c r="AN425" s="3160" t="s">
        <v>3760</v>
      </c>
      <c r="AO425" s="3156" t="s">
        <v>3514</v>
      </c>
      <c r="AP425" s="3159" t="s">
        <v>3686</v>
      </c>
      <c r="AQ425" s="3160">
        <v>50.02</v>
      </c>
      <c r="AR425" s="3160" t="s">
        <v>3516</v>
      </c>
      <c r="AS425" s="3161" t="s">
        <v>3517</v>
      </c>
      <c r="AT425" s="3159" t="s">
        <v>3687</v>
      </c>
      <c r="AU425" s="3160">
        <v>50.02</v>
      </c>
      <c r="AV425" s="3160" t="s">
        <v>3516</v>
      </c>
      <c r="AW425" s="3161" t="s">
        <v>3517</v>
      </c>
      <c r="AX425" s="3159" t="s">
        <v>3688</v>
      </c>
      <c r="AY425" s="3160">
        <v>62.66</v>
      </c>
      <c r="AZ425" s="3160" t="s">
        <v>3758</v>
      </c>
      <c r="BA425" s="3156" t="s">
        <v>3514</v>
      </c>
    </row>
    <row r="426" spans="1:54" ht="16.5">
      <c r="A426" s="3166" t="s">
        <v>3610</v>
      </c>
      <c r="B426" s="3159" t="s">
        <v>3558</v>
      </c>
      <c r="C426" s="3160">
        <v>63.62</v>
      </c>
      <c r="D426" s="3160" t="s">
        <v>3513</v>
      </c>
      <c r="E426" s="3156" t="s">
        <v>3514</v>
      </c>
      <c r="F426" s="3159" t="s">
        <v>3559</v>
      </c>
      <c r="G426" s="3160">
        <v>50.02</v>
      </c>
      <c r="H426" s="3160" t="s">
        <v>3516</v>
      </c>
      <c r="I426" s="3161" t="s">
        <v>3517</v>
      </c>
      <c r="J426" s="3159" t="s">
        <v>3560</v>
      </c>
      <c r="K426" s="3160">
        <v>50.02</v>
      </c>
      <c r="L426" s="3160" t="s">
        <v>3516</v>
      </c>
      <c r="M426" s="3161" t="s">
        <v>3517</v>
      </c>
      <c r="N426" s="3159" t="s">
        <v>3562</v>
      </c>
      <c r="O426" s="3160">
        <v>50.02</v>
      </c>
      <c r="P426" s="3160" t="s">
        <v>3516</v>
      </c>
      <c r="Q426" s="3161" t="s">
        <v>3517</v>
      </c>
      <c r="R426" s="3159" t="s">
        <v>3794</v>
      </c>
      <c r="S426" s="3160">
        <v>63.34</v>
      </c>
      <c r="T426" s="3160" t="s">
        <v>3575</v>
      </c>
      <c r="U426" s="3156" t="s">
        <v>3514</v>
      </c>
      <c r="V426" s="3159" t="s">
        <v>3563</v>
      </c>
      <c r="W426" s="3160">
        <v>62.37</v>
      </c>
      <c r="X426" s="3160" t="s">
        <v>3760</v>
      </c>
      <c r="Y426" s="3156" t="s">
        <v>3514</v>
      </c>
      <c r="Z426" s="3159" t="s">
        <v>3564</v>
      </c>
      <c r="AA426" s="3160">
        <v>50.02</v>
      </c>
      <c r="AB426" s="3160" t="s">
        <v>3516</v>
      </c>
      <c r="AC426" s="3161" t="s">
        <v>3517</v>
      </c>
      <c r="AD426" s="3159" t="s">
        <v>3566</v>
      </c>
      <c r="AE426" s="3160">
        <v>50.02</v>
      </c>
      <c r="AF426" s="3160" t="s">
        <v>3516</v>
      </c>
      <c r="AG426" s="3161" t="s">
        <v>3517</v>
      </c>
      <c r="AH426" s="3159" t="s">
        <v>3567</v>
      </c>
      <c r="AI426" s="3160">
        <v>62.37</v>
      </c>
      <c r="AJ426" s="3160" t="s">
        <v>3760</v>
      </c>
      <c r="AK426" s="3156" t="s">
        <v>3514</v>
      </c>
      <c r="AL426" s="3159" t="s">
        <v>3689</v>
      </c>
      <c r="AM426" s="3160">
        <v>62.37</v>
      </c>
      <c r="AN426" s="3160" t="s">
        <v>3760</v>
      </c>
      <c r="AO426" s="3156" t="s">
        <v>3514</v>
      </c>
      <c r="AP426" s="3159" t="s">
        <v>3690</v>
      </c>
      <c r="AQ426" s="3160">
        <v>50.02</v>
      </c>
      <c r="AR426" s="3160" t="s">
        <v>3516</v>
      </c>
      <c r="AS426" s="3161" t="s">
        <v>3517</v>
      </c>
      <c r="AT426" s="3159" t="s">
        <v>3750</v>
      </c>
      <c r="AU426" s="3160">
        <v>50.02</v>
      </c>
      <c r="AV426" s="3160" t="s">
        <v>3516</v>
      </c>
      <c r="AW426" s="3161" t="s">
        <v>3517</v>
      </c>
      <c r="AX426" s="3159" t="s">
        <v>3691</v>
      </c>
      <c r="AY426" s="3160">
        <v>62.66</v>
      </c>
      <c r="AZ426" s="3160" t="s">
        <v>3758</v>
      </c>
      <c r="BA426" s="3156" t="s">
        <v>3514</v>
      </c>
    </row>
    <row r="427" spans="1:54" ht="16.5">
      <c r="A427" s="3163" t="s">
        <v>3611</v>
      </c>
      <c r="B427" s="3163"/>
      <c r="C427" s="3164">
        <f>SUM(C421:C426)</f>
        <v>381.71999999999997</v>
      </c>
      <c r="D427" s="3164"/>
      <c r="E427" s="3165"/>
      <c r="F427" s="3163"/>
      <c r="G427" s="3164">
        <f>SUM(G421:G426)</f>
        <v>300.12</v>
      </c>
      <c r="H427" s="3164"/>
      <c r="I427" s="3164"/>
      <c r="J427" s="3163"/>
      <c r="K427" s="3164">
        <f>SUM(K421:K426)</f>
        <v>300.12</v>
      </c>
      <c r="L427" s="3164"/>
      <c r="M427" s="3165"/>
      <c r="N427" s="3163"/>
      <c r="O427" s="3164">
        <f>SUM(O421:O426)</f>
        <v>300.12</v>
      </c>
      <c r="P427" s="3164"/>
      <c r="Q427" s="3164"/>
      <c r="R427" s="3163"/>
      <c r="S427" s="3164">
        <f>SUM(S421:S426)</f>
        <v>380.04000000000008</v>
      </c>
      <c r="T427" s="3164"/>
      <c r="U427" s="3164"/>
      <c r="V427" s="3163"/>
      <c r="W427" s="3164">
        <f>SUM(W421:W426)</f>
        <v>374.21999999999997</v>
      </c>
      <c r="X427" s="3164"/>
      <c r="Y427" s="3165"/>
      <c r="Z427" s="3163"/>
      <c r="AA427" s="3164">
        <f>SUM(AA421:AA426)</f>
        <v>300.12</v>
      </c>
      <c r="AB427" s="3164"/>
      <c r="AC427" s="3164"/>
      <c r="AD427" s="3163"/>
      <c r="AE427" s="3164">
        <f>SUM(AE421:AE426)</f>
        <v>300.12</v>
      </c>
      <c r="AF427" s="3164"/>
      <c r="AG427" s="3165"/>
      <c r="AH427" s="3163"/>
      <c r="AI427" s="3164">
        <f>SUM(AI421:AI426)</f>
        <v>374.21999999999997</v>
      </c>
      <c r="AJ427" s="3164"/>
      <c r="AK427" s="3164"/>
      <c r="AL427" s="3163"/>
      <c r="AM427" s="3164">
        <f>SUM(AM421:AM426)</f>
        <v>374.21999999999997</v>
      </c>
      <c r="AN427" s="3164"/>
      <c r="AO427" s="3165"/>
      <c r="AP427" s="3163"/>
      <c r="AQ427" s="3164">
        <f>SUM(AQ421:AQ426)</f>
        <v>300.12</v>
      </c>
      <c r="AR427" s="3164"/>
      <c r="AS427" s="3164"/>
      <c r="AT427" s="3163"/>
      <c r="AU427" s="3164">
        <f>SUM(AU421:AU426)</f>
        <v>300.12</v>
      </c>
      <c r="AV427" s="3164"/>
      <c r="AW427" s="3165"/>
      <c r="AX427" s="3163"/>
      <c r="AY427" s="3164">
        <f>SUM(AY421:AY426)</f>
        <v>375.95999999999992</v>
      </c>
      <c r="AZ427" s="3164"/>
      <c r="BA427" s="3164"/>
      <c r="BB427" s="3167">
        <f>AY427+AU427+AQ427+AM427+AI427+AE427+AA427+W427+S427+O427+K427+G427+C427</f>
        <v>4361.2199999999993</v>
      </c>
    </row>
    <row r="428" spans="1:54" ht="31.5">
      <c r="A428" s="3525" t="s">
        <v>3799</v>
      </c>
      <c r="B428" s="3526"/>
      <c r="C428" s="3526"/>
      <c r="D428" s="3526"/>
      <c r="E428" s="3526"/>
      <c r="F428" s="3526"/>
      <c r="G428" s="3526"/>
      <c r="H428" s="3526"/>
      <c r="I428" s="3526"/>
      <c r="J428" s="3526"/>
      <c r="K428" s="3526"/>
      <c r="L428" s="3526"/>
      <c r="M428" s="3526"/>
      <c r="N428" s="3526"/>
      <c r="O428" s="3526"/>
      <c r="P428" s="3526"/>
      <c r="Q428" s="3526"/>
      <c r="R428" s="3526"/>
      <c r="S428" s="3526"/>
      <c r="T428" s="3526"/>
      <c r="U428" s="3526"/>
      <c r="V428" s="3526"/>
      <c r="W428" s="3526"/>
      <c r="X428" s="3526"/>
      <c r="Y428" s="3526"/>
      <c r="Z428" s="3526"/>
      <c r="AA428" s="3526"/>
      <c r="AB428" s="3526"/>
      <c r="AC428" s="3526"/>
      <c r="AD428" s="3526"/>
      <c r="AE428" s="3526"/>
      <c r="AF428" s="3526"/>
      <c r="AG428" s="3526"/>
    </row>
    <row r="429" spans="1:54" ht="17.25">
      <c r="A429" s="3153" t="s">
        <v>3500</v>
      </c>
      <c r="B429" s="3522" t="s">
        <v>3501</v>
      </c>
      <c r="C429" s="3523"/>
      <c r="D429" s="3523"/>
      <c r="E429" s="3523"/>
      <c r="F429" s="3523"/>
      <c r="G429" s="3523"/>
      <c r="H429" s="3523"/>
      <c r="I429" s="3523"/>
      <c r="J429" s="3523"/>
      <c r="K429" s="3523"/>
      <c r="L429" s="3523"/>
      <c r="M429" s="3523"/>
      <c r="N429" s="3523"/>
      <c r="O429" s="3523"/>
      <c r="P429" s="3523"/>
      <c r="Q429" s="3523"/>
      <c r="R429" s="3522" t="s">
        <v>3502</v>
      </c>
      <c r="S429" s="3523"/>
      <c r="T429" s="3523"/>
      <c r="U429" s="3523"/>
      <c r="V429" s="3523"/>
      <c r="W429" s="3523"/>
      <c r="X429" s="3523"/>
      <c r="Y429" s="3523"/>
      <c r="Z429" s="3523"/>
      <c r="AA429" s="3523"/>
      <c r="AB429" s="3523"/>
      <c r="AC429" s="3523"/>
      <c r="AD429" s="3523"/>
      <c r="AE429" s="3523"/>
      <c r="AF429" s="3523"/>
      <c r="AG429" s="3527"/>
    </row>
    <row r="430" spans="1:54" ht="16.5">
      <c r="A430" s="3154" t="s">
        <v>3503</v>
      </c>
      <c r="B430" s="3539" t="s">
        <v>3504</v>
      </c>
      <c r="C430" s="3540"/>
      <c r="D430" s="3540"/>
      <c r="E430" s="3541"/>
      <c r="F430" s="3542" t="s">
        <v>3505</v>
      </c>
      <c r="G430" s="3542"/>
      <c r="H430" s="3542"/>
      <c r="I430" s="3542"/>
      <c r="J430" s="3539" t="s">
        <v>3506</v>
      </c>
      <c r="K430" s="3540"/>
      <c r="L430" s="3540"/>
      <c r="M430" s="3541"/>
      <c r="N430" s="3539" t="s">
        <v>3507</v>
      </c>
      <c r="O430" s="3540"/>
      <c r="P430" s="3540"/>
      <c r="Q430" s="3541"/>
      <c r="R430" s="3542" t="s">
        <v>3504</v>
      </c>
      <c r="S430" s="3542"/>
      <c r="T430" s="3542"/>
      <c r="U430" s="3542"/>
      <c r="V430" s="3542" t="s">
        <v>3505</v>
      </c>
      <c r="W430" s="3542"/>
      <c r="X430" s="3542"/>
      <c r="Y430" s="3542"/>
      <c r="Z430" s="3542" t="s">
        <v>3506</v>
      </c>
      <c r="AA430" s="3542"/>
      <c r="AB430" s="3542"/>
      <c r="AC430" s="3542"/>
      <c r="AD430" s="3542" t="s">
        <v>3507</v>
      </c>
      <c r="AE430" s="3542"/>
      <c r="AF430" s="3542"/>
      <c r="AG430" s="3542"/>
    </row>
    <row r="431" spans="1:54">
      <c r="A431" s="3520" t="s">
        <v>3508</v>
      </c>
      <c r="B431" s="3518" t="s">
        <v>3503</v>
      </c>
      <c r="C431" s="3514" t="s">
        <v>3598</v>
      </c>
      <c r="D431" s="3531" t="s">
        <v>3509</v>
      </c>
      <c r="E431" s="3515" t="s">
        <v>3510</v>
      </c>
      <c r="F431" s="3518" t="s">
        <v>3503</v>
      </c>
      <c r="G431" s="3514" t="s">
        <v>3451</v>
      </c>
      <c r="H431" s="3531" t="s">
        <v>3509</v>
      </c>
      <c r="I431" s="3515" t="s">
        <v>3510</v>
      </c>
      <c r="J431" s="3547" t="s">
        <v>3503</v>
      </c>
      <c r="K431" s="3531" t="s">
        <v>3451</v>
      </c>
      <c r="L431" s="3531" t="s">
        <v>3509</v>
      </c>
      <c r="M431" s="3516" t="s">
        <v>3510</v>
      </c>
      <c r="N431" s="3518" t="s">
        <v>3503</v>
      </c>
      <c r="O431" s="3514" t="s">
        <v>3451</v>
      </c>
      <c r="P431" s="3531" t="s">
        <v>3509</v>
      </c>
      <c r="Q431" s="3515" t="s">
        <v>3510</v>
      </c>
      <c r="R431" s="3518" t="s">
        <v>3503</v>
      </c>
      <c r="S431" s="3514" t="s">
        <v>3451</v>
      </c>
      <c r="T431" s="3531" t="s">
        <v>3509</v>
      </c>
      <c r="U431" s="3515" t="s">
        <v>3510</v>
      </c>
      <c r="V431" s="3518" t="s">
        <v>3503</v>
      </c>
      <c r="W431" s="3514" t="s">
        <v>3451</v>
      </c>
      <c r="X431" s="3531" t="s">
        <v>3509</v>
      </c>
      <c r="Y431" s="3515" t="s">
        <v>3510</v>
      </c>
      <c r="Z431" s="3518" t="s">
        <v>3503</v>
      </c>
      <c r="AA431" s="3514" t="s">
        <v>3451</v>
      </c>
      <c r="AB431" s="3531" t="s">
        <v>3509</v>
      </c>
      <c r="AC431" s="3515" t="s">
        <v>3510</v>
      </c>
      <c r="AD431" s="3518" t="s">
        <v>3503</v>
      </c>
      <c r="AE431" s="3514" t="s">
        <v>3451</v>
      </c>
      <c r="AF431" s="3531" t="s">
        <v>3509</v>
      </c>
      <c r="AG431" s="3515" t="s">
        <v>3510</v>
      </c>
    </row>
    <row r="432" spans="1:54">
      <c r="A432" s="3520"/>
      <c r="B432" s="3518"/>
      <c r="C432" s="3514"/>
      <c r="D432" s="3532"/>
      <c r="E432" s="3515"/>
      <c r="F432" s="3518"/>
      <c r="G432" s="3514"/>
      <c r="H432" s="3532"/>
      <c r="I432" s="3515"/>
      <c r="J432" s="3548"/>
      <c r="K432" s="3532"/>
      <c r="L432" s="3532"/>
      <c r="M432" s="3517"/>
      <c r="N432" s="3518"/>
      <c r="O432" s="3514"/>
      <c r="P432" s="3532"/>
      <c r="Q432" s="3515"/>
      <c r="R432" s="3518"/>
      <c r="S432" s="3514"/>
      <c r="T432" s="3532"/>
      <c r="U432" s="3515"/>
      <c r="V432" s="3518"/>
      <c r="W432" s="3514"/>
      <c r="X432" s="3532"/>
      <c r="Y432" s="3515"/>
      <c r="Z432" s="3518"/>
      <c r="AA432" s="3514"/>
      <c r="AB432" s="3532"/>
      <c r="AC432" s="3515"/>
      <c r="AD432" s="3518"/>
      <c r="AE432" s="3514"/>
      <c r="AF432" s="3532"/>
      <c r="AG432" s="3515"/>
    </row>
    <row r="433" spans="1:34" ht="16.5">
      <c r="A433" s="3166" t="s">
        <v>3604</v>
      </c>
      <c r="B433" s="3159" t="s">
        <v>3605</v>
      </c>
      <c r="C433" s="3160">
        <v>53.94</v>
      </c>
      <c r="D433" s="3160" t="s">
        <v>3614</v>
      </c>
      <c r="E433" s="3156" t="s">
        <v>3779</v>
      </c>
      <c r="F433" s="3159" t="s">
        <v>3762</v>
      </c>
      <c r="G433" s="3160">
        <v>50.78</v>
      </c>
      <c r="H433" s="3160" t="s">
        <v>3516</v>
      </c>
      <c r="I433" s="3161" t="s">
        <v>3517</v>
      </c>
      <c r="J433" s="3159" t="s">
        <v>3518</v>
      </c>
      <c r="K433" s="3160">
        <v>50.78</v>
      </c>
      <c r="L433" s="3160" t="s">
        <v>3516</v>
      </c>
      <c r="M433" s="3161" t="s">
        <v>3517</v>
      </c>
      <c r="N433" s="3159" t="s">
        <v>3633</v>
      </c>
      <c r="O433" s="3160">
        <v>53.94</v>
      </c>
      <c r="P433" s="3160" t="s">
        <v>3618</v>
      </c>
      <c r="Q433" s="3156" t="s">
        <v>3779</v>
      </c>
      <c r="R433" s="3159" t="s">
        <v>3634</v>
      </c>
      <c r="S433" s="3160">
        <v>53.94</v>
      </c>
      <c r="T433" s="3160" t="s">
        <v>3618</v>
      </c>
      <c r="U433" s="3156" t="s">
        <v>3779</v>
      </c>
      <c r="V433" s="3159" t="s">
        <v>3635</v>
      </c>
      <c r="W433" s="3160">
        <v>50.78</v>
      </c>
      <c r="X433" s="3160" t="s">
        <v>3516</v>
      </c>
      <c r="Y433" s="3161" t="s">
        <v>3517</v>
      </c>
      <c r="Z433" s="3159" t="s">
        <v>3636</v>
      </c>
      <c r="AA433" s="3160">
        <v>50.78</v>
      </c>
      <c r="AB433" s="3160" t="s">
        <v>3516</v>
      </c>
      <c r="AC433" s="3161" t="s">
        <v>3517</v>
      </c>
      <c r="AD433" s="3159" t="s">
        <v>3637</v>
      </c>
      <c r="AE433" s="3160">
        <v>56.95</v>
      </c>
      <c r="AF433" s="3160" t="s">
        <v>3800</v>
      </c>
      <c r="AG433" s="3156" t="s">
        <v>3779</v>
      </c>
    </row>
    <row r="434" spans="1:34" ht="16.5">
      <c r="A434" s="3166" t="s">
        <v>3606</v>
      </c>
      <c r="B434" s="3159" t="s">
        <v>3526</v>
      </c>
      <c r="C434" s="3160">
        <v>53.94</v>
      </c>
      <c r="D434" s="3160" t="s">
        <v>3614</v>
      </c>
      <c r="E434" s="3156" t="s">
        <v>3779</v>
      </c>
      <c r="F434" s="3159" t="s">
        <v>3527</v>
      </c>
      <c r="G434" s="3160">
        <v>50.78</v>
      </c>
      <c r="H434" s="3160" t="s">
        <v>3516</v>
      </c>
      <c r="I434" s="3161" t="s">
        <v>3517</v>
      </c>
      <c r="J434" s="3159" t="s">
        <v>3528</v>
      </c>
      <c r="K434" s="3160">
        <v>50.78</v>
      </c>
      <c r="L434" s="3160" t="s">
        <v>3516</v>
      </c>
      <c r="M434" s="3161" t="s">
        <v>3517</v>
      </c>
      <c r="N434" s="3159" t="s">
        <v>3529</v>
      </c>
      <c r="O434" s="3160">
        <v>53.94</v>
      </c>
      <c r="P434" s="3160" t="s">
        <v>3618</v>
      </c>
      <c r="Q434" s="3156" t="s">
        <v>3779</v>
      </c>
      <c r="R434" s="3159" t="s">
        <v>3530</v>
      </c>
      <c r="S434" s="3160">
        <v>53.94</v>
      </c>
      <c r="T434" s="3160" t="s">
        <v>3618</v>
      </c>
      <c r="U434" s="3156" t="s">
        <v>3779</v>
      </c>
      <c r="V434" s="3159" t="s">
        <v>3531</v>
      </c>
      <c r="W434" s="3160">
        <v>50.78</v>
      </c>
      <c r="X434" s="3160" t="s">
        <v>3516</v>
      </c>
      <c r="Y434" s="3161" t="s">
        <v>3517</v>
      </c>
      <c r="Z434" s="3159" t="s">
        <v>3639</v>
      </c>
      <c r="AA434" s="3160">
        <v>50.78</v>
      </c>
      <c r="AB434" s="3160" t="s">
        <v>3516</v>
      </c>
      <c r="AC434" s="3161" t="s">
        <v>3517</v>
      </c>
      <c r="AD434" s="3159" t="s">
        <v>3533</v>
      </c>
      <c r="AE434" s="3160">
        <v>56.95</v>
      </c>
      <c r="AF434" s="3160" t="s">
        <v>3800</v>
      </c>
      <c r="AG434" s="3156" t="s">
        <v>3779</v>
      </c>
    </row>
    <row r="435" spans="1:34" ht="16.5">
      <c r="A435" s="3166" t="s">
        <v>3607</v>
      </c>
      <c r="B435" s="3159" t="s">
        <v>3534</v>
      </c>
      <c r="C435" s="3160">
        <v>53.94</v>
      </c>
      <c r="D435" s="3160" t="s">
        <v>3614</v>
      </c>
      <c r="E435" s="3156" t="s">
        <v>3779</v>
      </c>
      <c r="F435" s="3159" t="s">
        <v>3535</v>
      </c>
      <c r="G435" s="3160">
        <v>50.78</v>
      </c>
      <c r="H435" s="3160" t="s">
        <v>3516</v>
      </c>
      <c r="I435" s="3161" t="s">
        <v>3517</v>
      </c>
      <c r="J435" s="3159" t="s">
        <v>3536</v>
      </c>
      <c r="K435" s="3160">
        <v>50.78</v>
      </c>
      <c r="L435" s="3160" t="s">
        <v>3516</v>
      </c>
      <c r="M435" s="3161" t="s">
        <v>3517</v>
      </c>
      <c r="N435" s="3159" t="s">
        <v>3537</v>
      </c>
      <c r="O435" s="3160">
        <v>53.94</v>
      </c>
      <c r="P435" s="3160" t="s">
        <v>3618</v>
      </c>
      <c r="Q435" s="3156" t="s">
        <v>3779</v>
      </c>
      <c r="R435" s="3159" t="s">
        <v>3538</v>
      </c>
      <c r="S435" s="3160">
        <v>53.94</v>
      </c>
      <c r="T435" s="3160" t="s">
        <v>3618</v>
      </c>
      <c r="U435" s="3156" t="s">
        <v>3779</v>
      </c>
      <c r="V435" s="3159" t="s">
        <v>3539</v>
      </c>
      <c r="W435" s="3160">
        <v>50.78</v>
      </c>
      <c r="X435" s="3160" t="s">
        <v>3516</v>
      </c>
      <c r="Y435" s="3161" t="s">
        <v>3517</v>
      </c>
      <c r="Z435" s="3159" t="s">
        <v>3540</v>
      </c>
      <c r="AA435" s="3160">
        <v>50.78</v>
      </c>
      <c r="AB435" s="3160" t="s">
        <v>3516</v>
      </c>
      <c r="AC435" s="3161" t="s">
        <v>3517</v>
      </c>
      <c r="AD435" s="3159" t="s">
        <v>3541</v>
      </c>
      <c r="AE435" s="3160">
        <v>56.95</v>
      </c>
      <c r="AF435" s="3160" t="s">
        <v>3800</v>
      </c>
      <c r="AG435" s="3156" t="s">
        <v>3779</v>
      </c>
    </row>
    <row r="436" spans="1:34" ht="16.5">
      <c r="A436" s="3166" t="s">
        <v>3608</v>
      </c>
      <c r="B436" s="3159" t="s">
        <v>3542</v>
      </c>
      <c r="C436" s="3160">
        <v>53.94</v>
      </c>
      <c r="D436" s="3160" t="s">
        <v>3614</v>
      </c>
      <c r="E436" s="3156" t="s">
        <v>3779</v>
      </c>
      <c r="F436" s="3159" t="s">
        <v>3543</v>
      </c>
      <c r="G436" s="3160">
        <v>50.78</v>
      </c>
      <c r="H436" s="3160" t="s">
        <v>3516</v>
      </c>
      <c r="I436" s="3161" t="s">
        <v>3517</v>
      </c>
      <c r="J436" s="3159" t="s">
        <v>3544</v>
      </c>
      <c r="K436" s="3160">
        <v>50.78</v>
      </c>
      <c r="L436" s="3160" t="s">
        <v>3516</v>
      </c>
      <c r="M436" s="3161" t="s">
        <v>3517</v>
      </c>
      <c r="N436" s="3159" t="s">
        <v>3545</v>
      </c>
      <c r="O436" s="3160">
        <v>53.94</v>
      </c>
      <c r="P436" s="3160" t="s">
        <v>3618</v>
      </c>
      <c r="Q436" s="3156" t="s">
        <v>3779</v>
      </c>
      <c r="R436" s="3159" t="s">
        <v>3546</v>
      </c>
      <c r="S436" s="3160">
        <v>53.94</v>
      </c>
      <c r="T436" s="3160" t="s">
        <v>3618</v>
      </c>
      <c r="U436" s="3156" t="s">
        <v>3779</v>
      </c>
      <c r="V436" s="3159" t="s">
        <v>3547</v>
      </c>
      <c r="W436" s="3160">
        <v>50.78</v>
      </c>
      <c r="X436" s="3160" t="s">
        <v>3516</v>
      </c>
      <c r="Y436" s="3161" t="s">
        <v>3517</v>
      </c>
      <c r="Z436" s="3159" t="s">
        <v>3548</v>
      </c>
      <c r="AA436" s="3160">
        <v>50.78</v>
      </c>
      <c r="AB436" s="3160" t="s">
        <v>3516</v>
      </c>
      <c r="AC436" s="3161" t="s">
        <v>3517</v>
      </c>
      <c r="AD436" s="3159" t="s">
        <v>3549</v>
      </c>
      <c r="AE436" s="3160">
        <v>56.95</v>
      </c>
      <c r="AF436" s="3160" t="s">
        <v>3800</v>
      </c>
      <c r="AG436" s="3156" t="s">
        <v>3779</v>
      </c>
    </row>
    <row r="437" spans="1:34" ht="16.5">
      <c r="A437" s="3166" t="s">
        <v>3609</v>
      </c>
      <c r="B437" s="3159" t="s">
        <v>3550</v>
      </c>
      <c r="C437" s="3160">
        <v>53.94</v>
      </c>
      <c r="D437" s="3160" t="s">
        <v>3614</v>
      </c>
      <c r="E437" s="3156" t="s">
        <v>3779</v>
      </c>
      <c r="F437" s="3159" t="s">
        <v>3551</v>
      </c>
      <c r="G437" s="3160">
        <v>50.78</v>
      </c>
      <c r="H437" s="3160" t="s">
        <v>3516</v>
      </c>
      <c r="I437" s="3161" t="s">
        <v>3517</v>
      </c>
      <c r="J437" s="3159" t="s">
        <v>3552</v>
      </c>
      <c r="K437" s="3160">
        <v>50.78</v>
      </c>
      <c r="L437" s="3160" t="s">
        <v>3516</v>
      </c>
      <c r="M437" s="3161" t="s">
        <v>3517</v>
      </c>
      <c r="N437" s="3159" t="s">
        <v>3553</v>
      </c>
      <c r="O437" s="3160">
        <v>53.94</v>
      </c>
      <c r="P437" s="3160" t="s">
        <v>3618</v>
      </c>
      <c r="Q437" s="3156" t="s">
        <v>3779</v>
      </c>
      <c r="R437" s="3159" t="s">
        <v>3554</v>
      </c>
      <c r="S437" s="3160">
        <v>53.94</v>
      </c>
      <c r="T437" s="3160" t="s">
        <v>3618</v>
      </c>
      <c r="U437" s="3156" t="s">
        <v>3779</v>
      </c>
      <c r="V437" s="3159" t="s">
        <v>3555</v>
      </c>
      <c r="W437" s="3160">
        <v>50.78</v>
      </c>
      <c r="X437" s="3160" t="s">
        <v>3516</v>
      </c>
      <c r="Y437" s="3161" t="s">
        <v>3517</v>
      </c>
      <c r="Z437" s="3159" t="s">
        <v>3556</v>
      </c>
      <c r="AA437" s="3160">
        <v>50.78</v>
      </c>
      <c r="AB437" s="3160" t="s">
        <v>3516</v>
      </c>
      <c r="AC437" s="3161" t="s">
        <v>3517</v>
      </c>
      <c r="AD437" s="3159" t="s">
        <v>3557</v>
      </c>
      <c r="AE437" s="3160">
        <v>56.95</v>
      </c>
      <c r="AF437" s="3160" t="s">
        <v>3800</v>
      </c>
      <c r="AG437" s="3156" t="s">
        <v>3779</v>
      </c>
    </row>
    <row r="438" spans="1:34" ht="16.5">
      <c r="A438" s="3166" t="s">
        <v>3610</v>
      </c>
      <c r="B438" s="3159" t="s">
        <v>3558</v>
      </c>
      <c r="C438" s="3160">
        <v>53.94</v>
      </c>
      <c r="D438" s="3160" t="s">
        <v>3614</v>
      </c>
      <c r="E438" s="3156" t="s">
        <v>3779</v>
      </c>
      <c r="F438" s="3159" t="s">
        <v>3559</v>
      </c>
      <c r="G438" s="3160">
        <v>50.78</v>
      </c>
      <c r="H438" s="3160" t="s">
        <v>3516</v>
      </c>
      <c r="I438" s="3161" t="s">
        <v>3517</v>
      </c>
      <c r="J438" s="3159" t="s">
        <v>3560</v>
      </c>
      <c r="K438" s="3160">
        <v>50.78</v>
      </c>
      <c r="L438" s="3160" t="s">
        <v>3516</v>
      </c>
      <c r="M438" s="3161" t="s">
        <v>3517</v>
      </c>
      <c r="N438" s="3159" t="s">
        <v>3562</v>
      </c>
      <c r="O438" s="3160">
        <v>53.94</v>
      </c>
      <c r="P438" s="3160" t="s">
        <v>3618</v>
      </c>
      <c r="Q438" s="3156" t="s">
        <v>3779</v>
      </c>
      <c r="R438" s="3159" t="s">
        <v>3563</v>
      </c>
      <c r="S438" s="3160">
        <v>53.94</v>
      </c>
      <c r="T438" s="3160" t="s">
        <v>3618</v>
      </c>
      <c r="U438" s="3156" t="s">
        <v>3779</v>
      </c>
      <c r="V438" s="3159" t="s">
        <v>3564</v>
      </c>
      <c r="W438" s="3160">
        <v>50.78</v>
      </c>
      <c r="X438" s="3160" t="s">
        <v>3516</v>
      </c>
      <c r="Y438" s="3161" t="s">
        <v>3517</v>
      </c>
      <c r="Z438" s="3159" t="s">
        <v>3566</v>
      </c>
      <c r="AA438" s="3160">
        <v>50.78</v>
      </c>
      <c r="AB438" s="3160" t="s">
        <v>3516</v>
      </c>
      <c r="AC438" s="3161" t="s">
        <v>3517</v>
      </c>
      <c r="AD438" s="3159" t="s">
        <v>3567</v>
      </c>
      <c r="AE438" s="3160">
        <v>56.95</v>
      </c>
      <c r="AF438" s="3160" t="s">
        <v>3800</v>
      </c>
      <c r="AG438" s="3156" t="s">
        <v>3779</v>
      </c>
    </row>
    <row r="439" spans="1:34" ht="16.5">
      <c r="A439" s="3163" t="s">
        <v>3611</v>
      </c>
      <c r="B439" s="3163"/>
      <c r="C439" s="3164">
        <f>SUM(C433:C438)</f>
        <v>323.64</v>
      </c>
      <c r="D439" s="3164"/>
      <c r="E439" s="3165"/>
      <c r="F439" s="3163"/>
      <c r="G439" s="3164">
        <f>SUM(G433:G438)</f>
        <v>304.68</v>
      </c>
      <c r="H439" s="3164"/>
      <c r="I439" s="3164"/>
      <c r="J439" s="3163"/>
      <c r="K439" s="3164">
        <f>SUM(K433:K438)</f>
        <v>304.68</v>
      </c>
      <c r="L439" s="3164"/>
      <c r="M439" s="3165"/>
      <c r="N439" s="3163"/>
      <c r="O439" s="3164">
        <f>SUM(O433:O438)</f>
        <v>323.64</v>
      </c>
      <c r="P439" s="3164"/>
      <c r="Q439" s="3164"/>
      <c r="R439" s="3163"/>
      <c r="S439" s="3164">
        <f>SUM(S433:S438)</f>
        <v>323.64</v>
      </c>
      <c r="T439" s="3164"/>
      <c r="U439" s="3165"/>
      <c r="V439" s="3163"/>
      <c r="W439" s="3164">
        <f>SUM(W433:W438)</f>
        <v>304.68</v>
      </c>
      <c r="X439" s="3164"/>
      <c r="Y439" s="3164"/>
      <c r="Z439" s="3163"/>
      <c r="AA439" s="3164">
        <f>SUM(AA433:AA438)</f>
        <v>304.68</v>
      </c>
      <c r="AB439" s="3164"/>
      <c r="AC439" s="3165"/>
      <c r="AD439" s="3163"/>
      <c r="AE439" s="3164">
        <f>SUM(AE433:AE438)</f>
        <v>341.7</v>
      </c>
      <c r="AF439" s="3164"/>
      <c r="AG439" s="3164"/>
      <c r="AH439" s="3167">
        <f>AE439+AA439+W439+S439+O439+K439+G439+C439</f>
        <v>2531.3399999999997</v>
      </c>
    </row>
    <row r="440" spans="1:34" ht="31.5">
      <c r="A440" s="3525" t="s">
        <v>3801</v>
      </c>
      <c r="B440" s="3526"/>
      <c r="C440" s="3526"/>
      <c r="D440" s="3526"/>
      <c r="E440" s="3526"/>
      <c r="F440" s="3526"/>
      <c r="G440" s="3526"/>
      <c r="H440" s="3526"/>
      <c r="I440" s="3526"/>
      <c r="J440" s="3526"/>
      <c r="K440" s="3526"/>
      <c r="L440" s="3526"/>
      <c r="M440" s="3526"/>
      <c r="N440" s="3526"/>
      <c r="O440" s="3526"/>
      <c r="P440" s="3526"/>
      <c r="Q440" s="3526"/>
      <c r="R440" s="3526"/>
      <c r="S440" s="3526"/>
      <c r="T440" s="3526"/>
      <c r="U440" s="3526"/>
      <c r="V440" s="3526"/>
      <c r="W440" s="3526"/>
      <c r="X440" s="3526"/>
      <c r="Y440" s="3526"/>
      <c r="Z440" s="3526"/>
      <c r="AA440" s="3526"/>
      <c r="AB440" s="3526"/>
      <c r="AC440" s="3526"/>
      <c r="AD440" s="3526"/>
      <c r="AE440" s="3526"/>
      <c r="AF440" s="3526"/>
      <c r="AG440" s="3526"/>
    </row>
    <row r="441" spans="1:34" ht="17.25">
      <c r="A441" s="3153" t="s">
        <v>3500</v>
      </c>
      <c r="B441" s="3522" t="s">
        <v>3501</v>
      </c>
      <c r="C441" s="3523"/>
      <c r="D441" s="3523"/>
      <c r="E441" s="3523"/>
      <c r="F441" s="3523"/>
      <c r="G441" s="3523"/>
      <c r="H441" s="3523"/>
      <c r="I441" s="3523"/>
      <c r="J441" s="3523"/>
      <c r="K441" s="3523"/>
      <c r="L441" s="3523"/>
      <c r="M441" s="3523"/>
      <c r="N441" s="3523"/>
      <c r="O441" s="3523"/>
      <c r="P441" s="3523"/>
      <c r="Q441" s="3527"/>
      <c r="R441" s="3522" t="s">
        <v>3502</v>
      </c>
      <c r="S441" s="3523"/>
      <c r="T441" s="3523"/>
      <c r="U441" s="3523"/>
      <c r="V441" s="3523"/>
      <c r="W441" s="3523"/>
      <c r="X441" s="3523"/>
      <c r="Y441" s="3523"/>
      <c r="Z441" s="3523"/>
      <c r="AA441" s="3523"/>
      <c r="AB441" s="3523"/>
      <c r="AC441" s="3523"/>
      <c r="AD441" s="3523"/>
      <c r="AE441" s="3523"/>
      <c r="AF441" s="3523"/>
      <c r="AG441" s="3527"/>
    </row>
    <row r="442" spans="1:34" ht="16.5">
      <c r="A442" s="3154" t="s">
        <v>3503</v>
      </c>
      <c r="B442" s="3539" t="s">
        <v>3504</v>
      </c>
      <c r="C442" s="3540"/>
      <c r="D442" s="3540"/>
      <c r="E442" s="3541"/>
      <c r="F442" s="3542" t="s">
        <v>3505</v>
      </c>
      <c r="G442" s="3542"/>
      <c r="H442" s="3542"/>
      <c r="I442" s="3542"/>
      <c r="J442" s="3542" t="s">
        <v>3506</v>
      </c>
      <c r="K442" s="3542"/>
      <c r="L442" s="3542"/>
      <c r="M442" s="3542"/>
      <c r="N442" s="3542" t="s">
        <v>3507</v>
      </c>
      <c r="O442" s="3542"/>
      <c r="P442" s="3542"/>
      <c r="Q442" s="3542"/>
      <c r="R442" s="3542" t="s">
        <v>3504</v>
      </c>
      <c r="S442" s="3542"/>
      <c r="T442" s="3542"/>
      <c r="U442" s="3542"/>
      <c r="V442" s="3542" t="s">
        <v>3505</v>
      </c>
      <c r="W442" s="3542"/>
      <c r="X442" s="3542"/>
      <c r="Y442" s="3542"/>
      <c r="Z442" s="3542" t="s">
        <v>3506</v>
      </c>
      <c r="AA442" s="3542"/>
      <c r="AB442" s="3542"/>
      <c r="AC442" s="3542"/>
      <c r="AD442" s="3542" t="s">
        <v>3507</v>
      </c>
      <c r="AE442" s="3542"/>
      <c r="AF442" s="3542"/>
      <c r="AG442" s="3542"/>
    </row>
    <row r="443" spans="1:34">
      <c r="A443" s="3520" t="s">
        <v>3508</v>
      </c>
      <c r="B443" s="3518" t="s">
        <v>3503</v>
      </c>
      <c r="C443" s="3514" t="s">
        <v>3598</v>
      </c>
      <c r="D443" s="3531" t="s">
        <v>3509</v>
      </c>
      <c r="E443" s="3515" t="s">
        <v>3510</v>
      </c>
      <c r="F443" s="3518" t="s">
        <v>3503</v>
      </c>
      <c r="G443" s="3514" t="s">
        <v>3451</v>
      </c>
      <c r="H443" s="3531" t="s">
        <v>3509</v>
      </c>
      <c r="I443" s="3515" t="s">
        <v>3510</v>
      </c>
      <c r="J443" s="3518" t="s">
        <v>3503</v>
      </c>
      <c r="K443" s="3514" t="s">
        <v>3451</v>
      </c>
      <c r="L443" s="3531" t="s">
        <v>3509</v>
      </c>
      <c r="M443" s="3515" t="s">
        <v>3510</v>
      </c>
      <c r="N443" s="3518" t="s">
        <v>3503</v>
      </c>
      <c r="O443" s="3514" t="s">
        <v>3451</v>
      </c>
      <c r="P443" s="3531" t="s">
        <v>3509</v>
      </c>
      <c r="Q443" s="3515" t="s">
        <v>3510</v>
      </c>
      <c r="R443" s="3518" t="s">
        <v>3503</v>
      </c>
      <c r="S443" s="3514" t="s">
        <v>3451</v>
      </c>
      <c r="T443" s="3531" t="s">
        <v>3509</v>
      </c>
      <c r="U443" s="3515" t="s">
        <v>3510</v>
      </c>
      <c r="V443" s="3518" t="s">
        <v>3503</v>
      </c>
      <c r="W443" s="3514" t="s">
        <v>3451</v>
      </c>
      <c r="X443" s="3531" t="s">
        <v>3509</v>
      </c>
      <c r="Y443" s="3515" t="s">
        <v>3510</v>
      </c>
      <c r="Z443" s="3518" t="s">
        <v>3503</v>
      </c>
      <c r="AA443" s="3514" t="s">
        <v>3451</v>
      </c>
      <c r="AB443" s="3531" t="s">
        <v>3509</v>
      </c>
      <c r="AC443" s="3515" t="s">
        <v>3510</v>
      </c>
      <c r="AD443" s="3518" t="s">
        <v>3503</v>
      </c>
      <c r="AE443" s="3514" t="s">
        <v>3451</v>
      </c>
      <c r="AF443" s="3531" t="s">
        <v>3509</v>
      </c>
      <c r="AG443" s="3515" t="s">
        <v>3510</v>
      </c>
    </row>
    <row r="444" spans="1:34">
      <c r="A444" s="3520"/>
      <c r="B444" s="3518"/>
      <c r="C444" s="3514"/>
      <c r="D444" s="3532"/>
      <c r="E444" s="3515"/>
      <c r="F444" s="3518"/>
      <c r="G444" s="3514"/>
      <c r="H444" s="3532"/>
      <c r="I444" s="3515"/>
      <c r="J444" s="3518"/>
      <c r="K444" s="3514"/>
      <c r="L444" s="3532"/>
      <c r="M444" s="3515"/>
      <c r="N444" s="3518"/>
      <c r="O444" s="3514"/>
      <c r="P444" s="3532"/>
      <c r="Q444" s="3515"/>
      <c r="R444" s="3518"/>
      <c r="S444" s="3514"/>
      <c r="T444" s="3532"/>
      <c r="U444" s="3515"/>
      <c r="V444" s="3518"/>
      <c r="W444" s="3514"/>
      <c r="X444" s="3532"/>
      <c r="Y444" s="3515"/>
      <c r="Z444" s="3518"/>
      <c r="AA444" s="3514"/>
      <c r="AB444" s="3532"/>
      <c r="AC444" s="3515"/>
      <c r="AD444" s="3518"/>
      <c r="AE444" s="3514"/>
      <c r="AF444" s="3532"/>
      <c r="AG444" s="3515"/>
    </row>
    <row r="445" spans="1:34" ht="16.5">
      <c r="A445" s="3166" t="s">
        <v>3604</v>
      </c>
      <c r="B445" s="3159" t="s">
        <v>3605</v>
      </c>
      <c r="C445" s="3160">
        <v>62.74</v>
      </c>
      <c r="D445" s="3160" t="s">
        <v>3802</v>
      </c>
      <c r="E445" s="3156" t="s">
        <v>3514</v>
      </c>
      <c r="F445" s="3159" t="s">
        <v>3762</v>
      </c>
      <c r="G445" s="3160">
        <v>50.73</v>
      </c>
      <c r="H445" s="3160" t="s">
        <v>3516</v>
      </c>
      <c r="I445" s="3161" t="s">
        <v>3517</v>
      </c>
      <c r="J445" s="3159" t="s">
        <v>3518</v>
      </c>
      <c r="K445" s="3160">
        <v>50.73</v>
      </c>
      <c r="L445" s="3160" t="s">
        <v>3516</v>
      </c>
      <c r="M445" s="3161" t="s">
        <v>3517</v>
      </c>
      <c r="N445" s="3159" t="s">
        <v>3633</v>
      </c>
      <c r="O445" s="3160">
        <v>62.51</v>
      </c>
      <c r="P445" s="3160" t="s">
        <v>3760</v>
      </c>
      <c r="Q445" s="3156" t="s">
        <v>3514</v>
      </c>
      <c r="R445" s="3159" t="s">
        <v>3634</v>
      </c>
      <c r="S445" s="3160">
        <v>62.51</v>
      </c>
      <c r="T445" s="3160" t="s">
        <v>3760</v>
      </c>
      <c r="U445" s="3156" t="s">
        <v>3514</v>
      </c>
      <c r="V445" s="3159" t="s">
        <v>3635</v>
      </c>
      <c r="W445" s="3160">
        <v>50.73</v>
      </c>
      <c r="X445" s="3160" t="s">
        <v>3516</v>
      </c>
      <c r="Y445" s="3161" t="s">
        <v>3517</v>
      </c>
      <c r="Z445" s="3159" t="s">
        <v>3636</v>
      </c>
      <c r="AA445" s="3160">
        <v>50.73</v>
      </c>
      <c r="AB445" s="3160" t="s">
        <v>3516</v>
      </c>
      <c r="AC445" s="3161" t="s">
        <v>3517</v>
      </c>
      <c r="AD445" s="3159" t="s">
        <v>3637</v>
      </c>
      <c r="AE445" s="3160">
        <v>62.79</v>
      </c>
      <c r="AF445" s="3160" t="s">
        <v>3758</v>
      </c>
      <c r="AG445" s="3156" t="s">
        <v>3514</v>
      </c>
    </row>
    <row r="446" spans="1:34" ht="16.5">
      <c r="A446" s="3166" t="s">
        <v>3606</v>
      </c>
      <c r="B446" s="3159" t="s">
        <v>3526</v>
      </c>
      <c r="C446" s="3160">
        <v>62.74</v>
      </c>
      <c r="D446" s="3160" t="s">
        <v>3802</v>
      </c>
      <c r="E446" s="3156" t="s">
        <v>3514</v>
      </c>
      <c r="F446" s="3159" t="s">
        <v>3527</v>
      </c>
      <c r="G446" s="3160">
        <v>50.73</v>
      </c>
      <c r="H446" s="3160" t="s">
        <v>3516</v>
      </c>
      <c r="I446" s="3161" t="s">
        <v>3517</v>
      </c>
      <c r="J446" s="3159" t="s">
        <v>3528</v>
      </c>
      <c r="K446" s="3160">
        <v>50.73</v>
      </c>
      <c r="L446" s="3160" t="s">
        <v>3516</v>
      </c>
      <c r="M446" s="3161" t="s">
        <v>3517</v>
      </c>
      <c r="N446" s="3159" t="s">
        <v>3529</v>
      </c>
      <c r="O446" s="3160">
        <v>62.51</v>
      </c>
      <c r="P446" s="3160" t="s">
        <v>3760</v>
      </c>
      <c r="Q446" s="3156" t="s">
        <v>3514</v>
      </c>
      <c r="R446" s="3159" t="s">
        <v>3530</v>
      </c>
      <c r="S446" s="3160">
        <v>62.51</v>
      </c>
      <c r="T446" s="3160" t="s">
        <v>3760</v>
      </c>
      <c r="U446" s="3156" t="s">
        <v>3514</v>
      </c>
      <c r="V446" s="3159" t="s">
        <v>3531</v>
      </c>
      <c r="W446" s="3160">
        <v>50.73</v>
      </c>
      <c r="X446" s="3160" t="s">
        <v>3516</v>
      </c>
      <c r="Y446" s="3161" t="s">
        <v>3517</v>
      </c>
      <c r="Z446" s="3159" t="s">
        <v>3639</v>
      </c>
      <c r="AA446" s="3160">
        <v>50.73</v>
      </c>
      <c r="AB446" s="3160" t="s">
        <v>3516</v>
      </c>
      <c r="AC446" s="3161" t="s">
        <v>3517</v>
      </c>
      <c r="AD446" s="3159" t="s">
        <v>3533</v>
      </c>
      <c r="AE446" s="3160">
        <v>62.79</v>
      </c>
      <c r="AF446" s="3160" t="s">
        <v>3758</v>
      </c>
      <c r="AG446" s="3156" t="s">
        <v>3514</v>
      </c>
    </row>
    <row r="447" spans="1:34" ht="16.5">
      <c r="A447" s="3166" t="s">
        <v>3607</v>
      </c>
      <c r="B447" s="3159" t="s">
        <v>3534</v>
      </c>
      <c r="C447" s="3160">
        <v>62.74</v>
      </c>
      <c r="D447" s="3160" t="s">
        <v>3802</v>
      </c>
      <c r="E447" s="3156" t="s">
        <v>3514</v>
      </c>
      <c r="F447" s="3159" t="s">
        <v>3535</v>
      </c>
      <c r="G447" s="3160">
        <v>50.73</v>
      </c>
      <c r="H447" s="3160" t="s">
        <v>3516</v>
      </c>
      <c r="I447" s="3161" t="s">
        <v>3517</v>
      </c>
      <c r="J447" s="3159" t="s">
        <v>3536</v>
      </c>
      <c r="K447" s="3160">
        <v>50.73</v>
      </c>
      <c r="L447" s="3160" t="s">
        <v>3516</v>
      </c>
      <c r="M447" s="3161" t="s">
        <v>3517</v>
      </c>
      <c r="N447" s="3159" t="s">
        <v>3537</v>
      </c>
      <c r="O447" s="3160">
        <v>62.51</v>
      </c>
      <c r="P447" s="3160" t="s">
        <v>3760</v>
      </c>
      <c r="Q447" s="3156" t="s">
        <v>3514</v>
      </c>
      <c r="R447" s="3159" t="s">
        <v>3538</v>
      </c>
      <c r="S447" s="3160">
        <v>62.51</v>
      </c>
      <c r="T447" s="3160" t="s">
        <v>3760</v>
      </c>
      <c r="U447" s="3156" t="s">
        <v>3514</v>
      </c>
      <c r="V447" s="3159" t="s">
        <v>3539</v>
      </c>
      <c r="W447" s="3160">
        <v>50.73</v>
      </c>
      <c r="X447" s="3160" t="s">
        <v>3516</v>
      </c>
      <c r="Y447" s="3161" t="s">
        <v>3517</v>
      </c>
      <c r="Z447" s="3159" t="s">
        <v>3540</v>
      </c>
      <c r="AA447" s="3160">
        <v>50.73</v>
      </c>
      <c r="AB447" s="3160" t="s">
        <v>3516</v>
      </c>
      <c r="AC447" s="3161" t="s">
        <v>3517</v>
      </c>
      <c r="AD447" s="3159" t="s">
        <v>3541</v>
      </c>
      <c r="AE447" s="3160">
        <v>62.79</v>
      </c>
      <c r="AF447" s="3160" t="s">
        <v>3758</v>
      </c>
      <c r="AG447" s="3156" t="s">
        <v>3514</v>
      </c>
    </row>
    <row r="448" spans="1:34" ht="16.5">
      <c r="A448" s="3166" t="s">
        <v>3608</v>
      </c>
      <c r="B448" s="3159" t="s">
        <v>3542</v>
      </c>
      <c r="C448" s="3160">
        <v>62.74</v>
      </c>
      <c r="D448" s="3160" t="s">
        <v>3802</v>
      </c>
      <c r="E448" s="3156" t="s">
        <v>3514</v>
      </c>
      <c r="F448" s="3159" t="s">
        <v>3543</v>
      </c>
      <c r="G448" s="3160">
        <v>50.73</v>
      </c>
      <c r="H448" s="3160" t="s">
        <v>3516</v>
      </c>
      <c r="I448" s="3161" t="s">
        <v>3517</v>
      </c>
      <c r="J448" s="3159" t="s">
        <v>3544</v>
      </c>
      <c r="K448" s="3160">
        <v>50.73</v>
      </c>
      <c r="L448" s="3160" t="s">
        <v>3516</v>
      </c>
      <c r="M448" s="3161" t="s">
        <v>3517</v>
      </c>
      <c r="N448" s="3159" t="s">
        <v>3545</v>
      </c>
      <c r="O448" s="3160">
        <v>62.51</v>
      </c>
      <c r="P448" s="3160" t="s">
        <v>3760</v>
      </c>
      <c r="Q448" s="3156" t="s">
        <v>3514</v>
      </c>
      <c r="R448" s="3159" t="s">
        <v>3546</v>
      </c>
      <c r="S448" s="3160">
        <v>62.51</v>
      </c>
      <c r="T448" s="3160" t="s">
        <v>3760</v>
      </c>
      <c r="U448" s="3156" t="s">
        <v>3514</v>
      </c>
      <c r="V448" s="3159" t="s">
        <v>3547</v>
      </c>
      <c r="W448" s="3160">
        <v>50.73</v>
      </c>
      <c r="X448" s="3160" t="s">
        <v>3516</v>
      </c>
      <c r="Y448" s="3161" t="s">
        <v>3517</v>
      </c>
      <c r="Z448" s="3159" t="s">
        <v>3548</v>
      </c>
      <c r="AA448" s="3160">
        <v>50.73</v>
      </c>
      <c r="AB448" s="3160" t="s">
        <v>3516</v>
      </c>
      <c r="AC448" s="3161" t="s">
        <v>3517</v>
      </c>
      <c r="AD448" s="3159" t="s">
        <v>3549</v>
      </c>
      <c r="AE448" s="3160">
        <v>62.79</v>
      </c>
      <c r="AF448" s="3160" t="s">
        <v>3758</v>
      </c>
      <c r="AG448" s="3156" t="s">
        <v>3514</v>
      </c>
    </row>
    <row r="449" spans="1:34" ht="16.5">
      <c r="A449" s="3166" t="s">
        <v>3609</v>
      </c>
      <c r="B449" s="3159" t="s">
        <v>3550</v>
      </c>
      <c r="C449" s="3160">
        <v>62.74</v>
      </c>
      <c r="D449" s="3160" t="s">
        <v>3802</v>
      </c>
      <c r="E449" s="3156" t="s">
        <v>3514</v>
      </c>
      <c r="F449" s="3159" t="s">
        <v>3551</v>
      </c>
      <c r="G449" s="3160">
        <v>50.73</v>
      </c>
      <c r="H449" s="3160" t="s">
        <v>3516</v>
      </c>
      <c r="I449" s="3161" t="s">
        <v>3517</v>
      </c>
      <c r="J449" s="3159" t="s">
        <v>3552</v>
      </c>
      <c r="K449" s="3160">
        <v>50.73</v>
      </c>
      <c r="L449" s="3160" t="s">
        <v>3516</v>
      </c>
      <c r="M449" s="3161" t="s">
        <v>3517</v>
      </c>
      <c r="N449" s="3159" t="s">
        <v>3553</v>
      </c>
      <c r="O449" s="3160">
        <v>62.51</v>
      </c>
      <c r="P449" s="3160" t="s">
        <v>3760</v>
      </c>
      <c r="Q449" s="3156" t="s">
        <v>3514</v>
      </c>
      <c r="R449" s="3159" t="s">
        <v>3554</v>
      </c>
      <c r="S449" s="3160">
        <v>62.51</v>
      </c>
      <c r="T449" s="3160" t="s">
        <v>3760</v>
      </c>
      <c r="U449" s="3156" t="s">
        <v>3514</v>
      </c>
      <c r="V449" s="3159" t="s">
        <v>3555</v>
      </c>
      <c r="W449" s="3160">
        <v>50.73</v>
      </c>
      <c r="X449" s="3160" t="s">
        <v>3516</v>
      </c>
      <c r="Y449" s="3161" t="s">
        <v>3517</v>
      </c>
      <c r="Z449" s="3159" t="s">
        <v>3556</v>
      </c>
      <c r="AA449" s="3160">
        <v>50.73</v>
      </c>
      <c r="AB449" s="3160" t="s">
        <v>3516</v>
      </c>
      <c r="AC449" s="3161" t="s">
        <v>3517</v>
      </c>
      <c r="AD449" s="3159" t="s">
        <v>3557</v>
      </c>
      <c r="AE449" s="3160">
        <v>62.79</v>
      </c>
      <c r="AF449" s="3160" t="s">
        <v>3758</v>
      </c>
      <c r="AG449" s="3156" t="s">
        <v>3514</v>
      </c>
    </row>
    <row r="450" spans="1:34" ht="16.5">
      <c r="A450" s="3166" t="s">
        <v>3610</v>
      </c>
      <c r="B450" s="3159" t="s">
        <v>3558</v>
      </c>
      <c r="C450" s="3160">
        <v>62.74</v>
      </c>
      <c r="D450" s="3160" t="s">
        <v>3802</v>
      </c>
      <c r="E450" s="3156" t="s">
        <v>3514</v>
      </c>
      <c r="F450" s="3159" t="s">
        <v>3559</v>
      </c>
      <c r="G450" s="3160">
        <v>50.73</v>
      </c>
      <c r="H450" s="3160" t="s">
        <v>3516</v>
      </c>
      <c r="I450" s="3161" t="s">
        <v>3517</v>
      </c>
      <c r="J450" s="3159" t="s">
        <v>3560</v>
      </c>
      <c r="K450" s="3160">
        <v>50.73</v>
      </c>
      <c r="L450" s="3160" t="s">
        <v>3516</v>
      </c>
      <c r="M450" s="3161" t="s">
        <v>3517</v>
      </c>
      <c r="N450" s="3159" t="s">
        <v>3562</v>
      </c>
      <c r="O450" s="3160">
        <v>62.51</v>
      </c>
      <c r="P450" s="3160" t="s">
        <v>3760</v>
      </c>
      <c r="Q450" s="3156" t="s">
        <v>3514</v>
      </c>
      <c r="R450" s="3159" t="s">
        <v>3563</v>
      </c>
      <c r="S450" s="3160">
        <v>62.51</v>
      </c>
      <c r="T450" s="3160" t="s">
        <v>3760</v>
      </c>
      <c r="U450" s="3156" t="s">
        <v>3514</v>
      </c>
      <c r="V450" s="3159" t="s">
        <v>3564</v>
      </c>
      <c r="W450" s="3160">
        <v>50.73</v>
      </c>
      <c r="X450" s="3160" t="s">
        <v>3516</v>
      </c>
      <c r="Y450" s="3161" t="s">
        <v>3517</v>
      </c>
      <c r="Z450" s="3159" t="s">
        <v>3566</v>
      </c>
      <c r="AA450" s="3160">
        <v>50.73</v>
      </c>
      <c r="AB450" s="3160" t="s">
        <v>3516</v>
      </c>
      <c r="AC450" s="3161" t="s">
        <v>3517</v>
      </c>
      <c r="AD450" s="3159" t="s">
        <v>3567</v>
      </c>
      <c r="AE450" s="3160">
        <v>62.79</v>
      </c>
      <c r="AF450" s="3160" t="s">
        <v>3758</v>
      </c>
      <c r="AG450" s="3156" t="s">
        <v>3514</v>
      </c>
    </row>
    <row r="451" spans="1:34" ht="16.5">
      <c r="A451" s="3163" t="s">
        <v>3611</v>
      </c>
      <c r="B451" s="3163"/>
      <c r="C451" s="3164">
        <f>SUM(C445:C450)</f>
        <v>376.44</v>
      </c>
      <c r="D451" s="3164"/>
      <c r="E451" s="3165"/>
      <c r="F451" s="3163"/>
      <c r="G451" s="3164">
        <f>SUM(G445:G450)</f>
        <v>304.38</v>
      </c>
      <c r="H451" s="3164"/>
      <c r="I451" s="3164"/>
      <c r="J451" s="3163"/>
      <c r="K451" s="3164">
        <f>SUM(K445:K450)</f>
        <v>304.38</v>
      </c>
      <c r="L451" s="3164"/>
      <c r="M451" s="3165"/>
      <c r="N451" s="3163"/>
      <c r="O451" s="3164">
        <f>SUM(O445:O450)</f>
        <v>375.06</v>
      </c>
      <c r="P451" s="3164"/>
      <c r="Q451" s="3164"/>
      <c r="R451" s="3163"/>
      <c r="S451" s="3164">
        <f>SUM(S445:S450)</f>
        <v>375.06</v>
      </c>
      <c r="T451" s="3164"/>
      <c r="U451" s="3165"/>
      <c r="V451" s="3163"/>
      <c r="W451" s="3164">
        <f>SUM(W445:W450)</f>
        <v>304.38</v>
      </c>
      <c r="X451" s="3164"/>
      <c r="Y451" s="3164"/>
      <c r="Z451" s="3163"/>
      <c r="AA451" s="3164">
        <f>SUM(AA445:AA450)</f>
        <v>304.38</v>
      </c>
      <c r="AB451" s="3164"/>
      <c r="AC451" s="3165"/>
      <c r="AD451" s="3163"/>
      <c r="AE451" s="3164">
        <f>SUM(AE445:AE450)</f>
        <v>376.74</v>
      </c>
      <c r="AF451" s="3164"/>
      <c r="AG451" s="3164"/>
      <c r="AH451" s="3167">
        <f>AE451+AA451+W451+S451+O451+K451+G451+C451</f>
        <v>2720.82</v>
      </c>
    </row>
    <row r="452" spans="1:34" ht="31.5">
      <c r="A452" s="3525" t="s">
        <v>3803</v>
      </c>
      <c r="B452" s="3526"/>
      <c r="C452" s="3526"/>
      <c r="D452" s="3526"/>
      <c r="E452" s="3526"/>
      <c r="F452" s="3526"/>
      <c r="G452" s="3526"/>
      <c r="H452" s="3526"/>
      <c r="I452" s="3526"/>
      <c r="J452" s="3526"/>
      <c r="K452" s="3526"/>
      <c r="L452" s="3526"/>
      <c r="M452" s="3526"/>
      <c r="N452" s="3526"/>
      <c r="O452" s="3526"/>
      <c r="P452" s="3526"/>
      <c r="Q452" s="3526"/>
      <c r="R452" s="3526"/>
      <c r="S452" s="3526"/>
      <c r="T452" s="3526"/>
      <c r="U452" s="3526"/>
      <c r="V452" s="3526"/>
      <c r="W452" s="3526"/>
      <c r="X452" s="3526"/>
      <c r="Y452" s="3526"/>
      <c r="Z452" s="3526"/>
      <c r="AA452" s="3526"/>
      <c r="AB452" s="3526"/>
      <c r="AC452" s="3526"/>
      <c r="AD452" s="3526"/>
      <c r="AE452" s="3526"/>
      <c r="AF452" s="3526"/>
      <c r="AG452" s="3526"/>
    </row>
    <row r="453" spans="1:34" ht="17.25">
      <c r="A453" s="3153" t="s">
        <v>3500</v>
      </c>
      <c r="B453" s="3522" t="s">
        <v>3501</v>
      </c>
      <c r="C453" s="3523"/>
      <c r="D453" s="3523"/>
      <c r="E453" s="3523"/>
      <c r="F453" s="3523"/>
      <c r="G453" s="3523"/>
      <c r="H453" s="3523"/>
      <c r="I453" s="3523"/>
      <c r="J453" s="3523"/>
      <c r="K453" s="3523"/>
      <c r="L453" s="3523"/>
      <c r="M453" s="3523"/>
      <c r="N453" s="3523"/>
      <c r="O453" s="3523"/>
      <c r="P453" s="3523"/>
      <c r="Q453" s="3527"/>
      <c r="R453" s="3522" t="s">
        <v>3502</v>
      </c>
      <c r="S453" s="3523"/>
      <c r="T453" s="3523"/>
      <c r="U453" s="3523"/>
      <c r="V453" s="3523"/>
      <c r="W453" s="3523"/>
      <c r="X453" s="3523"/>
      <c r="Y453" s="3523"/>
      <c r="Z453" s="3523"/>
      <c r="AA453" s="3523"/>
      <c r="AB453" s="3523"/>
      <c r="AC453" s="3523"/>
      <c r="AD453" s="3523"/>
      <c r="AE453" s="3523"/>
      <c r="AF453" s="3523"/>
      <c r="AG453" s="3527"/>
    </row>
    <row r="454" spans="1:34" ht="16.5">
      <c r="A454" s="3154" t="s">
        <v>3503</v>
      </c>
      <c r="B454" s="3539" t="s">
        <v>3504</v>
      </c>
      <c r="C454" s="3540"/>
      <c r="D454" s="3540"/>
      <c r="E454" s="3541"/>
      <c r="F454" s="3542" t="s">
        <v>3505</v>
      </c>
      <c r="G454" s="3542"/>
      <c r="H454" s="3542"/>
      <c r="I454" s="3542"/>
      <c r="J454" s="3542" t="s">
        <v>3506</v>
      </c>
      <c r="K454" s="3542"/>
      <c r="L454" s="3542"/>
      <c r="M454" s="3542"/>
      <c r="N454" s="3542" t="s">
        <v>3507</v>
      </c>
      <c r="O454" s="3542"/>
      <c r="P454" s="3542"/>
      <c r="Q454" s="3542"/>
      <c r="R454" s="3542" t="s">
        <v>3504</v>
      </c>
      <c r="S454" s="3542"/>
      <c r="T454" s="3542"/>
      <c r="U454" s="3542"/>
      <c r="V454" s="3542" t="s">
        <v>3505</v>
      </c>
      <c r="W454" s="3542"/>
      <c r="X454" s="3542"/>
      <c r="Y454" s="3542"/>
      <c r="Z454" s="3542" t="s">
        <v>3506</v>
      </c>
      <c r="AA454" s="3542"/>
      <c r="AB454" s="3542"/>
      <c r="AC454" s="3542"/>
      <c r="AD454" s="3542" t="s">
        <v>3507</v>
      </c>
      <c r="AE454" s="3542"/>
      <c r="AF454" s="3542"/>
      <c r="AG454" s="3542"/>
    </row>
    <row r="455" spans="1:34">
      <c r="A455" s="3520" t="s">
        <v>3508</v>
      </c>
      <c r="B455" s="3518" t="s">
        <v>3503</v>
      </c>
      <c r="C455" s="3514" t="s">
        <v>3598</v>
      </c>
      <c r="D455" s="3531" t="s">
        <v>3509</v>
      </c>
      <c r="E455" s="3515" t="s">
        <v>3510</v>
      </c>
      <c r="F455" s="3518" t="s">
        <v>3503</v>
      </c>
      <c r="G455" s="3514" t="s">
        <v>3451</v>
      </c>
      <c r="H455" s="3531" t="s">
        <v>3509</v>
      </c>
      <c r="I455" s="3515" t="s">
        <v>3510</v>
      </c>
      <c r="J455" s="3518" t="s">
        <v>3503</v>
      </c>
      <c r="K455" s="3514" t="s">
        <v>3451</v>
      </c>
      <c r="L455" s="3531" t="s">
        <v>3509</v>
      </c>
      <c r="M455" s="3515" t="s">
        <v>3510</v>
      </c>
      <c r="N455" s="3518" t="s">
        <v>3503</v>
      </c>
      <c r="O455" s="3514" t="s">
        <v>3451</v>
      </c>
      <c r="P455" s="3531" t="s">
        <v>3509</v>
      </c>
      <c r="Q455" s="3515" t="s">
        <v>3510</v>
      </c>
      <c r="R455" s="3518" t="s">
        <v>3503</v>
      </c>
      <c r="S455" s="3514" t="s">
        <v>3451</v>
      </c>
      <c r="T455" s="3531" t="s">
        <v>3509</v>
      </c>
      <c r="U455" s="3515" t="s">
        <v>3510</v>
      </c>
      <c r="V455" s="3518" t="s">
        <v>3503</v>
      </c>
      <c r="W455" s="3514" t="s">
        <v>3451</v>
      </c>
      <c r="X455" s="3531" t="s">
        <v>3509</v>
      </c>
      <c r="Y455" s="3515" t="s">
        <v>3510</v>
      </c>
      <c r="Z455" s="3518" t="s">
        <v>3503</v>
      </c>
      <c r="AA455" s="3514" t="s">
        <v>3451</v>
      </c>
      <c r="AB455" s="3531" t="s">
        <v>3509</v>
      </c>
      <c r="AC455" s="3515" t="s">
        <v>3510</v>
      </c>
      <c r="AD455" s="3518" t="s">
        <v>3503</v>
      </c>
      <c r="AE455" s="3514" t="s">
        <v>3451</v>
      </c>
      <c r="AF455" s="3531" t="s">
        <v>3509</v>
      </c>
      <c r="AG455" s="3515" t="s">
        <v>3510</v>
      </c>
    </row>
    <row r="456" spans="1:34">
      <c r="A456" s="3520"/>
      <c r="B456" s="3518"/>
      <c r="C456" s="3514"/>
      <c r="D456" s="3532"/>
      <c r="E456" s="3515"/>
      <c r="F456" s="3518"/>
      <c r="G456" s="3514"/>
      <c r="H456" s="3532"/>
      <c r="I456" s="3515"/>
      <c r="J456" s="3518"/>
      <c r="K456" s="3514"/>
      <c r="L456" s="3532"/>
      <c r="M456" s="3515"/>
      <c r="N456" s="3518"/>
      <c r="O456" s="3514"/>
      <c r="P456" s="3532"/>
      <c r="Q456" s="3515"/>
      <c r="R456" s="3518"/>
      <c r="S456" s="3514"/>
      <c r="T456" s="3532"/>
      <c r="U456" s="3515"/>
      <c r="V456" s="3518"/>
      <c r="W456" s="3514"/>
      <c r="X456" s="3532"/>
      <c r="Y456" s="3515"/>
      <c r="Z456" s="3518"/>
      <c r="AA456" s="3514"/>
      <c r="AB456" s="3532"/>
      <c r="AC456" s="3515"/>
      <c r="AD456" s="3518"/>
      <c r="AE456" s="3514"/>
      <c r="AF456" s="3532"/>
      <c r="AG456" s="3515"/>
    </row>
    <row r="457" spans="1:34" ht="16.5">
      <c r="A457" s="3166" t="s">
        <v>3604</v>
      </c>
      <c r="B457" s="3159" t="s">
        <v>3605</v>
      </c>
      <c r="C457" s="3160">
        <v>62.93</v>
      </c>
      <c r="D457" s="3160" t="s">
        <v>3513</v>
      </c>
      <c r="E457" s="3156" t="s">
        <v>3514</v>
      </c>
      <c r="F457" s="3159" t="s">
        <v>3762</v>
      </c>
      <c r="G457" s="3160">
        <v>60.35</v>
      </c>
      <c r="H457" s="3160" t="s">
        <v>3660</v>
      </c>
      <c r="I457" s="3156" t="s">
        <v>3514</v>
      </c>
      <c r="J457" s="3159" t="s">
        <v>3518</v>
      </c>
      <c r="K457" s="3160">
        <v>60.35</v>
      </c>
      <c r="L457" s="3160" t="s">
        <v>3660</v>
      </c>
      <c r="M457" s="3156" t="s">
        <v>3514</v>
      </c>
      <c r="N457" s="3159" t="s">
        <v>3633</v>
      </c>
      <c r="O457" s="3160">
        <v>62.65</v>
      </c>
      <c r="P457" s="3160" t="s">
        <v>3575</v>
      </c>
      <c r="Q457" s="3156" t="s">
        <v>3514</v>
      </c>
      <c r="R457" s="3159" t="s">
        <v>3634</v>
      </c>
      <c r="S457" s="3160">
        <v>62.65</v>
      </c>
      <c r="T457" s="3160" t="s">
        <v>3575</v>
      </c>
      <c r="U457" s="3156" t="s">
        <v>3514</v>
      </c>
      <c r="V457" s="3159" t="s">
        <v>3635</v>
      </c>
      <c r="W457" s="3160">
        <v>60.35</v>
      </c>
      <c r="X457" s="3160" t="s">
        <v>3660</v>
      </c>
      <c r="Y457" s="3161" t="s">
        <v>3517</v>
      </c>
      <c r="Z457" s="3159" t="s">
        <v>3636</v>
      </c>
      <c r="AA457" s="3160">
        <v>60.35</v>
      </c>
      <c r="AB457" s="3160" t="s">
        <v>3660</v>
      </c>
      <c r="AC457" s="3161" t="s">
        <v>3517</v>
      </c>
      <c r="AD457" s="3159" t="s">
        <v>3637</v>
      </c>
      <c r="AE457" s="3160">
        <v>62.93</v>
      </c>
      <c r="AF457" s="3160" t="s">
        <v>3513</v>
      </c>
      <c r="AG457" s="3156" t="s">
        <v>3514</v>
      </c>
    </row>
    <row r="458" spans="1:34" ht="16.5">
      <c r="A458" s="3166" t="s">
        <v>3606</v>
      </c>
      <c r="B458" s="3159" t="s">
        <v>3526</v>
      </c>
      <c r="C458" s="3160">
        <v>62.93</v>
      </c>
      <c r="D458" s="3160" t="s">
        <v>3513</v>
      </c>
      <c r="E458" s="3156" t="s">
        <v>3514</v>
      </c>
      <c r="F458" s="3159" t="s">
        <v>3527</v>
      </c>
      <c r="G458" s="3160">
        <v>60.35</v>
      </c>
      <c r="H458" s="3160" t="s">
        <v>3660</v>
      </c>
      <c r="I458" s="3156" t="s">
        <v>3514</v>
      </c>
      <c r="J458" s="3159" t="s">
        <v>3528</v>
      </c>
      <c r="K458" s="3160">
        <v>60.35</v>
      </c>
      <c r="L458" s="3160" t="s">
        <v>3660</v>
      </c>
      <c r="M458" s="3156" t="s">
        <v>3514</v>
      </c>
      <c r="N458" s="3159" t="s">
        <v>3529</v>
      </c>
      <c r="O458" s="3160">
        <v>62.65</v>
      </c>
      <c r="P458" s="3160" t="s">
        <v>3575</v>
      </c>
      <c r="Q458" s="3156" t="s">
        <v>3514</v>
      </c>
      <c r="R458" s="3159" t="s">
        <v>3530</v>
      </c>
      <c r="S458" s="3160">
        <v>62.65</v>
      </c>
      <c r="T458" s="3160" t="s">
        <v>3575</v>
      </c>
      <c r="U458" s="3156" t="s">
        <v>3514</v>
      </c>
      <c r="V458" s="3159" t="s">
        <v>3531</v>
      </c>
      <c r="W458" s="3160">
        <v>60.35</v>
      </c>
      <c r="X458" s="3160" t="s">
        <v>3660</v>
      </c>
      <c r="Y458" s="3161" t="s">
        <v>3517</v>
      </c>
      <c r="Z458" s="3159" t="s">
        <v>3639</v>
      </c>
      <c r="AA458" s="3160">
        <v>60.35</v>
      </c>
      <c r="AB458" s="3160" t="s">
        <v>3660</v>
      </c>
      <c r="AC458" s="3161" t="s">
        <v>3517</v>
      </c>
      <c r="AD458" s="3159" t="s">
        <v>3533</v>
      </c>
      <c r="AE458" s="3160">
        <v>62.93</v>
      </c>
      <c r="AF458" s="3160" t="s">
        <v>3513</v>
      </c>
      <c r="AG458" s="3156" t="s">
        <v>3514</v>
      </c>
    </row>
    <row r="459" spans="1:34" ht="16.5">
      <c r="A459" s="3166" t="s">
        <v>3607</v>
      </c>
      <c r="B459" s="3159" t="s">
        <v>3534</v>
      </c>
      <c r="C459" s="3160">
        <v>62.93</v>
      </c>
      <c r="D459" s="3160" t="s">
        <v>3513</v>
      </c>
      <c r="E459" s="3156" t="s">
        <v>3514</v>
      </c>
      <c r="F459" s="3159" t="s">
        <v>3535</v>
      </c>
      <c r="G459" s="3160">
        <v>60.35</v>
      </c>
      <c r="H459" s="3160" t="s">
        <v>3660</v>
      </c>
      <c r="I459" s="3156" t="s">
        <v>3514</v>
      </c>
      <c r="J459" s="3159" t="s">
        <v>3536</v>
      </c>
      <c r="K459" s="3160">
        <v>60.35</v>
      </c>
      <c r="L459" s="3160" t="s">
        <v>3660</v>
      </c>
      <c r="M459" s="3156" t="s">
        <v>3514</v>
      </c>
      <c r="N459" s="3159" t="s">
        <v>3537</v>
      </c>
      <c r="O459" s="3160">
        <v>62.65</v>
      </c>
      <c r="P459" s="3160" t="s">
        <v>3575</v>
      </c>
      <c r="Q459" s="3156" t="s">
        <v>3514</v>
      </c>
      <c r="R459" s="3159" t="s">
        <v>3538</v>
      </c>
      <c r="S459" s="3160">
        <v>62.65</v>
      </c>
      <c r="T459" s="3160" t="s">
        <v>3575</v>
      </c>
      <c r="U459" s="3156" t="s">
        <v>3514</v>
      </c>
      <c r="V459" s="3159" t="s">
        <v>3539</v>
      </c>
      <c r="W459" s="3160">
        <v>60.35</v>
      </c>
      <c r="X459" s="3160" t="s">
        <v>3660</v>
      </c>
      <c r="Y459" s="3161" t="s">
        <v>3517</v>
      </c>
      <c r="Z459" s="3159" t="s">
        <v>3540</v>
      </c>
      <c r="AA459" s="3160">
        <v>60.35</v>
      </c>
      <c r="AB459" s="3160" t="s">
        <v>3660</v>
      </c>
      <c r="AC459" s="3161" t="s">
        <v>3517</v>
      </c>
      <c r="AD459" s="3159" t="s">
        <v>3541</v>
      </c>
      <c r="AE459" s="3160">
        <v>62.93</v>
      </c>
      <c r="AF459" s="3160" t="s">
        <v>3513</v>
      </c>
      <c r="AG459" s="3156" t="s">
        <v>3514</v>
      </c>
    </row>
    <row r="460" spans="1:34" ht="16.5">
      <c r="A460" s="3166" t="s">
        <v>3608</v>
      </c>
      <c r="B460" s="3159" t="s">
        <v>3542</v>
      </c>
      <c r="C460" s="3160">
        <v>62.93</v>
      </c>
      <c r="D460" s="3160" t="s">
        <v>3513</v>
      </c>
      <c r="E460" s="3156" t="s">
        <v>3514</v>
      </c>
      <c r="F460" s="3159" t="s">
        <v>3543</v>
      </c>
      <c r="G460" s="3160">
        <v>60.35</v>
      </c>
      <c r="H460" s="3160" t="s">
        <v>3660</v>
      </c>
      <c r="I460" s="3156" t="s">
        <v>3514</v>
      </c>
      <c r="J460" s="3159" t="s">
        <v>3544</v>
      </c>
      <c r="K460" s="3160">
        <v>60.35</v>
      </c>
      <c r="L460" s="3160" t="s">
        <v>3660</v>
      </c>
      <c r="M460" s="3156" t="s">
        <v>3514</v>
      </c>
      <c r="N460" s="3159" t="s">
        <v>3545</v>
      </c>
      <c r="O460" s="3160">
        <v>62.65</v>
      </c>
      <c r="P460" s="3160" t="s">
        <v>3575</v>
      </c>
      <c r="Q460" s="3156" t="s">
        <v>3514</v>
      </c>
      <c r="R460" s="3159" t="s">
        <v>3546</v>
      </c>
      <c r="S460" s="3160">
        <v>62.65</v>
      </c>
      <c r="T460" s="3160" t="s">
        <v>3575</v>
      </c>
      <c r="U460" s="3156" t="s">
        <v>3514</v>
      </c>
      <c r="V460" s="3159" t="s">
        <v>3547</v>
      </c>
      <c r="W460" s="3160">
        <v>60.35</v>
      </c>
      <c r="X460" s="3160" t="s">
        <v>3660</v>
      </c>
      <c r="Y460" s="3161" t="s">
        <v>3517</v>
      </c>
      <c r="Z460" s="3159" t="s">
        <v>3548</v>
      </c>
      <c r="AA460" s="3160">
        <v>60.35</v>
      </c>
      <c r="AB460" s="3160" t="s">
        <v>3660</v>
      </c>
      <c r="AC460" s="3161" t="s">
        <v>3517</v>
      </c>
      <c r="AD460" s="3159" t="s">
        <v>3549</v>
      </c>
      <c r="AE460" s="3160">
        <v>62.93</v>
      </c>
      <c r="AF460" s="3160" t="s">
        <v>3513</v>
      </c>
      <c r="AG460" s="3156" t="s">
        <v>3514</v>
      </c>
    </row>
    <row r="461" spans="1:34" ht="16.5">
      <c r="A461" s="3166" t="s">
        <v>3609</v>
      </c>
      <c r="B461" s="3159" t="s">
        <v>3550</v>
      </c>
      <c r="C461" s="3160">
        <v>62.93</v>
      </c>
      <c r="D461" s="3160" t="s">
        <v>3513</v>
      </c>
      <c r="E461" s="3156" t="s">
        <v>3514</v>
      </c>
      <c r="F461" s="3159" t="s">
        <v>3551</v>
      </c>
      <c r="G461" s="3160">
        <v>60.35</v>
      </c>
      <c r="H461" s="3160" t="s">
        <v>3660</v>
      </c>
      <c r="I461" s="3156" t="s">
        <v>3514</v>
      </c>
      <c r="J461" s="3159" t="s">
        <v>3552</v>
      </c>
      <c r="K461" s="3160">
        <v>60.35</v>
      </c>
      <c r="L461" s="3160" t="s">
        <v>3660</v>
      </c>
      <c r="M461" s="3156" t="s">
        <v>3514</v>
      </c>
      <c r="N461" s="3159" t="s">
        <v>3553</v>
      </c>
      <c r="O461" s="3160">
        <v>62.65</v>
      </c>
      <c r="P461" s="3160" t="s">
        <v>3575</v>
      </c>
      <c r="Q461" s="3156" t="s">
        <v>3514</v>
      </c>
      <c r="R461" s="3159" t="s">
        <v>3554</v>
      </c>
      <c r="S461" s="3160">
        <v>62.65</v>
      </c>
      <c r="T461" s="3160" t="s">
        <v>3575</v>
      </c>
      <c r="U461" s="3156" t="s">
        <v>3514</v>
      </c>
      <c r="V461" s="3159" t="s">
        <v>3555</v>
      </c>
      <c r="W461" s="3160">
        <v>60.35</v>
      </c>
      <c r="X461" s="3160" t="s">
        <v>3660</v>
      </c>
      <c r="Y461" s="3161" t="s">
        <v>3517</v>
      </c>
      <c r="Z461" s="3159" t="s">
        <v>3556</v>
      </c>
      <c r="AA461" s="3160">
        <v>60.35</v>
      </c>
      <c r="AB461" s="3160" t="s">
        <v>3660</v>
      </c>
      <c r="AC461" s="3161" t="s">
        <v>3517</v>
      </c>
      <c r="AD461" s="3159" t="s">
        <v>3557</v>
      </c>
      <c r="AE461" s="3160">
        <v>62.93</v>
      </c>
      <c r="AF461" s="3160" t="s">
        <v>3513</v>
      </c>
      <c r="AG461" s="3156" t="s">
        <v>3514</v>
      </c>
    </row>
    <row r="462" spans="1:34" ht="16.5">
      <c r="A462" s="3166" t="s">
        <v>3610</v>
      </c>
      <c r="B462" s="3159" t="s">
        <v>3558</v>
      </c>
      <c r="C462" s="3160">
        <v>62.93</v>
      </c>
      <c r="D462" s="3160" t="s">
        <v>3513</v>
      </c>
      <c r="E462" s="3156" t="s">
        <v>3514</v>
      </c>
      <c r="F462" s="3159" t="s">
        <v>3559</v>
      </c>
      <c r="G462" s="3160">
        <v>60.35</v>
      </c>
      <c r="H462" s="3160" t="s">
        <v>3660</v>
      </c>
      <c r="I462" s="3156" t="s">
        <v>3514</v>
      </c>
      <c r="J462" s="3159" t="s">
        <v>3560</v>
      </c>
      <c r="K462" s="3160">
        <v>60.35</v>
      </c>
      <c r="L462" s="3160" t="s">
        <v>3660</v>
      </c>
      <c r="M462" s="3156" t="s">
        <v>3514</v>
      </c>
      <c r="N462" s="3159" t="s">
        <v>3562</v>
      </c>
      <c r="O462" s="3160">
        <v>62.65</v>
      </c>
      <c r="P462" s="3160" t="s">
        <v>3575</v>
      </c>
      <c r="Q462" s="3156" t="s">
        <v>3514</v>
      </c>
      <c r="R462" s="3159" t="s">
        <v>3563</v>
      </c>
      <c r="S462" s="3160">
        <v>62.65</v>
      </c>
      <c r="T462" s="3160" t="s">
        <v>3575</v>
      </c>
      <c r="U462" s="3156" t="s">
        <v>3514</v>
      </c>
      <c r="V462" s="3159" t="s">
        <v>3564</v>
      </c>
      <c r="W462" s="3160">
        <v>60.35</v>
      </c>
      <c r="X462" s="3160" t="s">
        <v>3660</v>
      </c>
      <c r="Y462" s="3161" t="s">
        <v>3517</v>
      </c>
      <c r="Z462" s="3159" t="s">
        <v>3566</v>
      </c>
      <c r="AA462" s="3160">
        <v>60.35</v>
      </c>
      <c r="AB462" s="3160" t="s">
        <v>3660</v>
      </c>
      <c r="AC462" s="3161" t="s">
        <v>3517</v>
      </c>
      <c r="AD462" s="3159" t="s">
        <v>3567</v>
      </c>
      <c r="AE462" s="3160">
        <v>62.93</v>
      </c>
      <c r="AF462" s="3160" t="s">
        <v>3513</v>
      </c>
      <c r="AG462" s="3156" t="s">
        <v>3514</v>
      </c>
    </row>
    <row r="463" spans="1:34" ht="16.5">
      <c r="A463" s="3163" t="s">
        <v>3611</v>
      </c>
      <c r="B463" s="3163"/>
      <c r="C463" s="3164">
        <f>SUM(C457:C462)</f>
        <v>377.58</v>
      </c>
      <c r="D463" s="3164"/>
      <c r="E463" s="3165"/>
      <c r="F463" s="3163"/>
      <c r="G463" s="3164">
        <f>SUM(G457:G462)</f>
        <v>362.1</v>
      </c>
      <c r="H463" s="3164"/>
      <c r="I463" s="3164"/>
      <c r="J463" s="3163"/>
      <c r="K463" s="3164">
        <f>SUM(K457:K462)</f>
        <v>362.1</v>
      </c>
      <c r="L463" s="3164"/>
      <c r="M463" s="3165"/>
      <c r="N463" s="3163"/>
      <c r="O463" s="3164">
        <f>SUM(O457:O462)</f>
        <v>375.9</v>
      </c>
      <c r="P463" s="3164"/>
      <c r="Q463" s="3164"/>
      <c r="R463" s="3163"/>
      <c r="S463" s="3164">
        <f>SUM(S457:S462)</f>
        <v>375.9</v>
      </c>
      <c r="T463" s="3164"/>
      <c r="U463" s="3165"/>
      <c r="V463" s="3163"/>
      <c r="W463" s="3164">
        <f>SUM(W457:W462)</f>
        <v>362.1</v>
      </c>
      <c r="X463" s="3164"/>
      <c r="Y463" s="3164"/>
      <c r="Z463" s="3163"/>
      <c r="AA463" s="3164">
        <f>SUM(AA457:AA462)</f>
        <v>362.1</v>
      </c>
      <c r="AB463" s="3164"/>
      <c r="AC463" s="3165"/>
      <c r="AD463" s="3163"/>
      <c r="AE463" s="3164">
        <f>SUM(AE457:AE462)</f>
        <v>377.58</v>
      </c>
      <c r="AF463" s="3164"/>
      <c r="AG463" s="3164"/>
      <c r="AH463" s="3167">
        <f>AE463+AA463+W463+S463+O463+K463+G463+C463</f>
        <v>2955.36</v>
      </c>
    </row>
  </sheetData>
  <mergeCells count="1713">
    <mergeCell ref="AF455:AF456"/>
    <mergeCell ref="AG455:AG456"/>
    <mergeCell ref="Z455:Z456"/>
    <mergeCell ref="AA455:AA456"/>
    <mergeCell ref="AB455:AB456"/>
    <mergeCell ref="AC455:AC456"/>
    <mergeCell ref="AD455:AD456"/>
    <mergeCell ref="AE455:AE456"/>
    <mergeCell ref="T455:T456"/>
    <mergeCell ref="U455:U456"/>
    <mergeCell ref="V455:V456"/>
    <mergeCell ref="W455:W456"/>
    <mergeCell ref="X455:X456"/>
    <mergeCell ref="Y455:Y456"/>
    <mergeCell ref="N455:N456"/>
    <mergeCell ref="O455:O456"/>
    <mergeCell ref="P455:P456"/>
    <mergeCell ref="Q455:Q456"/>
    <mergeCell ref="R455:R456"/>
    <mergeCell ref="S455:S456"/>
    <mergeCell ref="H455:H456"/>
    <mergeCell ref="I455:I456"/>
    <mergeCell ref="J455:J456"/>
    <mergeCell ref="K455:K456"/>
    <mergeCell ref="L455:L456"/>
    <mergeCell ref="M455:M456"/>
    <mergeCell ref="V454:Y454"/>
    <mergeCell ref="Z454:AC454"/>
    <mergeCell ref="AD454:AG454"/>
    <mergeCell ref="A455:A456"/>
    <mergeCell ref="B455:B456"/>
    <mergeCell ref="C455:C456"/>
    <mergeCell ref="D455:D456"/>
    <mergeCell ref="E455:E456"/>
    <mergeCell ref="F455:F456"/>
    <mergeCell ref="G455:G456"/>
    <mergeCell ref="AF443:AF444"/>
    <mergeCell ref="AG443:AG444"/>
    <mergeCell ref="A452:AG452"/>
    <mergeCell ref="B453:Q453"/>
    <mergeCell ref="R453:AG453"/>
    <mergeCell ref="B454:E454"/>
    <mergeCell ref="F454:I454"/>
    <mergeCell ref="J454:M454"/>
    <mergeCell ref="N454:Q454"/>
    <mergeCell ref="R454:U454"/>
    <mergeCell ref="Z443:Z444"/>
    <mergeCell ref="AA443:AA444"/>
    <mergeCell ref="AB443:AB444"/>
    <mergeCell ref="AC443:AC444"/>
    <mergeCell ref="AD443:AD444"/>
    <mergeCell ref="AE443:AE444"/>
    <mergeCell ref="T443:T444"/>
    <mergeCell ref="U443:U444"/>
    <mergeCell ref="V443:V444"/>
    <mergeCell ref="W443:W444"/>
    <mergeCell ref="X443:X444"/>
    <mergeCell ref="Y443:Y444"/>
    <mergeCell ref="N443:N444"/>
    <mergeCell ref="O443:O444"/>
    <mergeCell ref="P443:P444"/>
    <mergeCell ref="Q443:Q444"/>
    <mergeCell ref="R443:R444"/>
    <mergeCell ref="S443:S444"/>
    <mergeCell ref="H443:H444"/>
    <mergeCell ref="I443:I444"/>
    <mergeCell ref="J443:J444"/>
    <mergeCell ref="K443:K444"/>
    <mergeCell ref="L443:L444"/>
    <mergeCell ref="M443:M444"/>
    <mergeCell ref="V442:Y442"/>
    <mergeCell ref="Z442:AC442"/>
    <mergeCell ref="AD442:AG442"/>
    <mergeCell ref="A443:A444"/>
    <mergeCell ref="B443:B444"/>
    <mergeCell ref="C443:C444"/>
    <mergeCell ref="D443:D444"/>
    <mergeCell ref="E443:E444"/>
    <mergeCell ref="F443:F444"/>
    <mergeCell ref="G443:G444"/>
    <mergeCell ref="AF431:AF432"/>
    <mergeCell ref="AG431:AG432"/>
    <mergeCell ref="A440:AG440"/>
    <mergeCell ref="B441:Q441"/>
    <mergeCell ref="R441:AG441"/>
    <mergeCell ref="B442:E442"/>
    <mergeCell ref="F442:I442"/>
    <mergeCell ref="J442:M442"/>
    <mergeCell ref="N442:Q442"/>
    <mergeCell ref="R442:U442"/>
    <mergeCell ref="Z431:Z432"/>
    <mergeCell ref="AA431:AA432"/>
    <mergeCell ref="AB431:AB432"/>
    <mergeCell ref="AC431:AC432"/>
    <mergeCell ref="AD431:AD432"/>
    <mergeCell ref="AE431:AE432"/>
    <mergeCell ref="T431:T432"/>
    <mergeCell ref="U431:U432"/>
    <mergeCell ref="V431:V432"/>
    <mergeCell ref="W431:W432"/>
    <mergeCell ref="X431:X432"/>
    <mergeCell ref="Y431:Y432"/>
    <mergeCell ref="N431:N432"/>
    <mergeCell ref="O431:O432"/>
    <mergeCell ref="P431:P432"/>
    <mergeCell ref="Q431:Q432"/>
    <mergeCell ref="R431:R432"/>
    <mergeCell ref="S431:S432"/>
    <mergeCell ref="H431:H432"/>
    <mergeCell ref="I431:I432"/>
    <mergeCell ref="J431:J432"/>
    <mergeCell ref="K431:K432"/>
    <mergeCell ref="L431:L432"/>
    <mergeCell ref="M431:M432"/>
    <mergeCell ref="V430:Y430"/>
    <mergeCell ref="Z430:AC430"/>
    <mergeCell ref="AD430:AG430"/>
    <mergeCell ref="A431:A432"/>
    <mergeCell ref="B431:B432"/>
    <mergeCell ref="C431:C432"/>
    <mergeCell ref="D431:D432"/>
    <mergeCell ref="E431:E432"/>
    <mergeCell ref="F431:F432"/>
    <mergeCell ref="G431:G432"/>
    <mergeCell ref="AZ419:AZ420"/>
    <mergeCell ref="BA419:BA420"/>
    <mergeCell ref="A428:AG428"/>
    <mergeCell ref="B429:Q429"/>
    <mergeCell ref="R429:AG429"/>
    <mergeCell ref="B430:E430"/>
    <mergeCell ref="F430:I430"/>
    <mergeCell ref="J430:M430"/>
    <mergeCell ref="N430:Q430"/>
    <mergeCell ref="R430:U430"/>
    <mergeCell ref="AT419:AT420"/>
    <mergeCell ref="AU419:AU420"/>
    <mergeCell ref="AV419:AV420"/>
    <mergeCell ref="AW419:AW420"/>
    <mergeCell ref="AX419:AX420"/>
    <mergeCell ref="AY419:AY420"/>
    <mergeCell ref="AN419:AN420"/>
    <mergeCell ref="AO419:AO420"/>
    <mergeCell ref="AP419:AP420"/>
    <mergeCell ref="AQ419:AQ420"/>
    <mergeCell ref="AR419:AR420"/>
    <mergeCell ref="AS419:AS420"/>
    <mergeCell ref="AH419:AH420"/>
    <mergeCell ref="AI419:AI420"/>
    <mergeCell ref="AJ419:AJ420"/>
    <mergeCell ref="AK419:AK420"/>
    <mergeCell ref="AL419:AL420"/>
    <mergeCell ref="AM419:AM420"/>
    <mergeCell ref="AB419:AB420"/>
    <mergeCell ref="AC419:AC420"/>
    <mergeCell ref="AD419:AD420"/>
    <mergeCell ref="AE419:AE420"/>
    <mergeCell ref="AG419:AG420"/>
    <mergeCell ref="V419:V420"/>
    <mergeCell ref="W419:W420"/>
    <mergeCell ref="X419:X420"/>
    <mergeCell ref="Y419:Y420"/>
    <mergeCell ref="Z419:Z420"/>
    <mergeCell ref="AA419:AA420"/>
    <mergeCell ref="P419:P420"/>
    <mergeCell ref="Q419:Q420"/>
    <mergeCell ref="R419:R420"/>
    <mergeCell ref="S419:S420"/>
    <mergeCell ref="T419:T420"/>
    <mergeCell ref="U419:U420"/>
    <mergeCell ref="J419:J420"/>
    <mergeCell ref="K419:K420"/>
    <mergeCell ref="L419:L420"/>
    <mergeCell ref="M419:M420"/>
    <mergeCell ref="N419:N420"/>
    <mergeCell ref="O419:O420"/>
    <mergeCell ref="Y406:Y407"/>
    <mergeCell ref="Z406:Z407"/>
    <mergeCell ref="AA406:AA407"/>
    <mergeCell ref="AB406:AB407"/>
    <mergeCell ref="AC406:AC407"/>
    <mergeCell ref="AX418:BA418"/>
    <mergeCell ref="A419:A420"/>
    <mergeCell ref="B419:B420"/>
    <mergeCell ref="C419:C420"/>
    <mergeCell ref="D419:D420"/>
    <mergeCell ref="E419:E420"/>
    <mergeCell ref="F419:F420"/>
    <mergeCell ref="G419:G420"/>
    <mergeCell ref="H419:H420"/>
    <mergeCell ref="I419:I420"/>
    <mergeCell ref="Z418:AC418"/>
    <mergeCell ref="AD418:AG418"/>
    <mergeCell ref="AH418:AK418"/>
    <mergeCell ref="AL418:AO418"/>
    <mergeCell ref="AP418:AS418"/>
    <mergeCell ref="AT418:AW418"/>
    <mergeCell ref="A416:BA416"/>
    <mergeCell ref="B417:U417"/>
    <mergeCell ref="V417:AK417"/>
    <mergeCell ref="AL417:BA417"/>
    <mergeCell ref="B418:E418"/>
    <mergeCell ref="F418:I418"/>
    <mergeCell ref="J418:M418"/>
    <mergeCell ref="N418:Q418"/>
    <mergeCell ref="R418:U418"/>
    <mergeCell ref="V418:Y418"/>
    <mergeCell ref="AF419:AF420"/>
    <mergeCell ref="H406:H407"/>
    <mergeCell ref="I406:I407"/>
    <mergeCell ref="J406:J407"/>
    <mergeCell ref="K406:K407"/>
    <mergeCell ref="L406:L407"/>
    <mergeCell ref="AW406:AW407"/>
    <mergeCell ref="S414:U414"/>
    <mergeCell ref="W414:Y414"/>
    <mergeCell ref="AA414:AC414"/>
    <mergeCell ref="AE414:AG414"/>
    <mergeCell ref="AI414:AK414"/>
    <mergeCell ref="AM414:AO414"/>
    <mergeCell ref="AQ414:AS414"/>
    <mergeCell ref="AU414:AW414"/>
    <mergeCell ref="AQ406:AQ407"/>
    <mergeCell ref="AR406:AR407"/>
    <mergeCell ref="AS406:AS407"/>
    <mergeCell ref="AT406:AT407"/>
    <mergeCell ref="AU406:AU407"/>
    <mergeCell ref="AV406:AV407"/>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A406:A407"/>
    <mergeCell ref="B406:B407"/>
    <mergeCell ref="C406:C407"/>
    <mergeCell ref="D406:D407"/>
    <mergeCell ref="E406:E407"/>
    <mergeCell ref="F406:F407"/>
    <mergeCell ref="Z405:AC405"/>
    <mergeCell ref="AD405:AG405"/>
    <mergeCell ref="AH405:AK405"/>
    <mergeCell ref="AL405:AO405"/>
    <mergeCell ref="AP405:AS405"/>
    <mergeCell ref="AT405:AW405"/>
    <mergeCell ref="B405:E405"/>
    <mergeCell ref="F405:I405"/>
    <mergeCell ref="J405:M405"/>
    <mergeCell ref="N405:Q405"/>
    <mergeCell ref="R405:U405"/>
    <mergeCell ref="V405:Y405"/>
    <mergeCell ref="AD406:AD407"/>
    <mergeCell ref="S406:S407"/>
    <mergeCell ref="T406:T407"/>
    <mergeCell ref="U406:U407"/>
    <mergeCell ref="V406:V407"/>
    <mergeCell ref="W406:W407"/>
    <mergeCell ref="X406:X407"/>
    <mergeCell ref="M406:M407"/>
    <mergeCell ref="N406:N407"/>
    <mergeCell ref="O406:O407"/>
    <mergeCell ref="P406:P407"/>
    <mergeCell ref="Q406:Q407"/>
    <mergeCell ref="R406:R407"/>
    <mergeCell ref="G406:G407"/>
    <mergeCell ref="AY392:AY393"/>
    <mergeCell ref="AZ392:AZ393"/>
    <mergeCell ref="BA392:BA393"/>
    <mergeCell ref="A403:AW403"/>
    <mergeCell ref="B404:Q404"/>
    <mergeCell ref="R404:AG404"/>
    <mergeCell ref="AH404:AW404"/>
    <mergeCell ref="AS392:AS393"/>
    <mergeCell ref="AT392:AT393"/>
    <mergeCell ref="AU392:AU393"/>
    <mergeCell ref="AV392:AV393"/>
    <mergeCell ref="AW392:AW393"/>
    <mergeCell ref="AX392:AX393"/>
    <mergeCell ref="AM392:AM393"/>
    <mergeCell ref="AN392:AN393"/>
    <mergeCell ref="AO392:AO393"/>
    <mergeCell ref="AP392:AP393"/>
    <mergeCell ref="AQ392:AQ393"/>
    <mergeCell ref="AR392:AR393"/>
    <mergeCell ref="AG392:AG393"/>
    <mergeCell ref="AH392:AH393"/>
    <mergeCell ref="AI392:AI393"/>
    <mergeCell ref="AJ392:AJ393"/>
    <mergeCell ref="AK392:AK393"/>
    <mergeCell ref="AL392:AL393"/>
    <mergeCell ref="AA392:AA393"/>
    <mergeCell ref="AB392:AB393"/>
    <mergeCell ref="AC392:AC393"/>
    <mergeCell ref="AD392:AD393"/>
    <mergeCell ref="AE392:AE393"/>
    <mergeCell ref="AF392:AF393"/>
    <mergeCell ref="U392:U393"/>
    <mergeCell ref="V392:V393"/>
    <mergeCell ref="W392:W393"/>
    <mergeCell ref="X392:X393"/>
    <mergeCell ref="Y392:Y393"/>
    <mergeCell ref="Z392:Z393"/>
    <mergeCell ref="O392:O393"/>
    <mergeCell ref="P392:P393"/>
    <mergeCell ref="Q392:Q393"/>
    <mergeCell ref="R392:R393"/>
    <mergeCell ref="S392:S393"/>
    <mergeCell ref="T392:T393"/>
    <mergeCell ref="I392:I393"/>
    <mergeCell ref="J392:J393"/>
    <mergeCell ref="K392:K393"/>
    <mergeCell ref="L392:L393"/>
    <mergeCell ref="M392:M393"/>
    <mergeCell ref="N392:N393"/>
    <mergeCell ref="AT391:AW391"/>
    <mergeCell ref="AX391:BA391"/>
    <mergeCell ref="A392:A393"/>
    <mergeCell ref="B392:B393"/>
    <mergeCell ref="C392:C393"/>
    <mergeCell ref="D392:D393"/>
    <mergeCell ref="E392:E393"/>
    <mergeCell ref="F392:F393"/>
    <mergeCell ref="G392:G393"/>
    <mergeCell ref="H392:H393"/>
    <mergeCell ref="V391:Y391"/>
    <mergeCell ref="Z391:AC391"/>
    <mergeCell ref="AD391:AG391"/>
    <mergeCell ref="AH391:AK391"/>
    <mergeCell ref="AL391:AO391"/>
    <mergeCell ref="AP391:AS391"/>
    <mergeCell ref="AK378:AK379"/>
    <mergeCell ref="A389:BA389"/>
    <mergeCell ref="B390:U390"/>
    <mergeCell ref="V390:AK390"/>
    <mergeCell ref="AL390:BA390"/>
    <mergeCell ref="B391:E391"/>
    <mergeCell ref="F391:I391"/>
    <mergeCell ref="J391:M391"/>
    <mergeCell ref="N391:Q391"/>
    <mergeCell ref="R391:U391"/>
    <mergeCell ref="AE378:AE379"/>
    <mergeCell ref="AF378:AF379"/>
    <mergeCell ref="AG378:AG379"/>
    <mergeCell ref="AH378:AH379"/>
    <mergeCell ref="AI378:AI379"/>
    <mergeCell ref="AJ378:AJ379"/>
    <mergeCell ref="Z377:AC377"/>
    <mergeCell ref="AD377:AG377"/>
    <mergeCell ref="AH377:AK377"/>
    <mergeCell ref="A378:A379"/>
    <mergeCell ref="B378:B379"/>
    <mergeCell ref="C378:C379"/>
    <mergeCell ref="D378:D379"/>
    <mergeCell ref="E378:E379"/>
    <mergeCell ref="F378:F379"/>
    <mergeCell ref="AF364:AF365"/>
    <mergeCell ref="AG364:AG365"/>
    <mergeCell ref="A375:AK375"/>
    <mergeCell ref="B376:U376"/>
    <mergeCell ref="V376:AK376"/>
    <mergeCell ref="B377:E377"/>
    <mergeCell ref="F377:I377"/>
    <mergeCell ref="J377:M377"/>
    <mergeCell ref="N377:Q377"/>
    <mergeCell ref="R377:U377"/>
    <mergeCell ref="Z364:Z365"/>
    <mergeCell ref="AA364:AA365"/>
    <mergeCell ref="AB364:AB365"/>
    <mergeCell ref="AC364:AC365"/>
    <mergeCell ref="AD364:AD365"/>
    <mergeCell ref="AE364:AE365"/>
    <mergeCell ref="Y378:Y379"/>
    <mergeCell ref="Z378:Z379"/>
    <mergeCell ref="AA378:AA379"/>
    <mergeCell ref="AB378:AB379"/>
    <mergeCell ref="AC378:AC379"/>
    <mergeCell ref="AD378:AD379"/>
    <mergeCell ref="S378:S379"/>
    <mergeCell ref="X364:X365"/>
    <mergeCell ref="Y364:Y365"/>
    <mergeCell ref="N364:N365"/>
    <mergeCell ref="O364:O365"/>
    <mergeCell ref="P364:P365"/>
    <mergeCell ref="Q364:Q365"/>
    <mergeCell ref="R364:R365"/>
    <mergeCell ref="S364:S365"/>
    <mergeCell ref="H364:H365"/>
    <mergeCell ref="I364:I365"/>
    <mergeCell ref="J364:J365"/>
    <mergeCell ref="K364:K365"/>
    <mergeCell ref="L364:L365"/>
    <mergeCell ref="M364:M365"/>
    <mergeCell ref="G378:G379"/>
    <mergeCell ref="H378:H379"/>
    <mergeCell ref="I378:I379"/>
    <mergeCell ref="J378:J379"/>
    <mergeCell ref="K378:K379"/>
    <mergeCell ref="L378:L379"/>
    <mergeCell ref="V377:Y377"/>
    <mergeCell ref="T378:T379"/>
    <mergeCell ref="U378:U379"/>
    <mergeCell ref="V378:V379"/>
    <mergeCell ref="W378:W379"/>
    <mergeCell ref="X378:X379"/>
    <mergeCell ref="M378:M379"/>
    <mergeCell ref="N378:N379"/>
    <mergeCell ref="O378:O379"/>
    <mergeCell ref="P378:P379"/>
    <mergeCell ref="Q378:Q379"/>
    <mergeCell ref="R378:R379"/>
    <mergeCell ref="AD350:AD351"/>
    <mergeCell ref="AE350:AE351"/>
    <mergeCell ref="T350:T351"/>
    <mergeCell ref="U350:U351"/>
    <mergeCell ref="V350:V351"/>
    <mergeCell ref="W350:W351"/>
    <mergeCell ref="X350:X351"/>
    <mergeCell ref="Y350:Y351"/>
    <mergeCell ref="V363:Y363"/>
    <mergeCell ref="Z363:AC363"/>
    <mergeCell ref="AD363:AG363"/>
    <mergeCell ref="A364:A365"/>
    <mergeCell ref="B364:B365"/>
    <mergeCell ref="C364:C365"/>
    <mergeCell ref="D364:D365"/>
    <mergeCell ref="E364:E365"/>
    <mergeCell ref="F364:F365"/>
    <mergeCell ref="G364:G365"/>
    <mergeCell ref="A361:AG361"/>
    <mergeCell ref="B362:I362"/>
    <mergeCell ref="J362:Q362"/>
    <mergeCell ref="R362:Y362"/>
    <mergeCell ref="Z362:AG362"/>
    <mergeCell ref="B363:E363"/>
    <mergeCell ref="F363:I363"/>
    <mergeCell ref="J363:M363"/>
    <mergeCell ref="N363:Q363"/>
    <mergeCell ref="R363:U363"/>
    <mergeCell ref="T364:T365"/>
    <mergeCell ref="U364:U365"/>
    <mergeCell ref="V364:V365"/>
    <mergeCell ref="W364:W365"/>
    <mergeCell ref="N350:N351"/>
    <mergeCell ref="O350:O351"/>
    <mergeCell ref="P350:P351"/>
    <mergeCell ref="Q350:Q351"/>
    <mergeCell ref="R350:R351"/>
    <mergeCell ref="S350:S351"/>
    <mergeCell ref="H350:H351"/>
    <mergeCell ref="I350:I351"/>
    <mergeCell ref="J350:J351"/>
    <mergeCell ref="K350:K351"/>
    <mergeCell ref="L350:L351"/>
    <mergeCell ref="M350:M351"/>
    <mergeCell ref="Z349:AC349"/>
    <mergeCell ref="AD349:AG349"/>
    <mergeCell ref="AH349:AK349"/>
    <mergeCell ref="A350:A351"/>
    <mergeCell ref="B350:B351"/>
    <mergeCell ref="C350:C351"/>
    <mergeCell ref="D350:D351"/>
    <mergeCell ref="E350:E351"/>
    <mergeCell ref="F350:F351"/>
    <mergeCell ref="G350:G351"/>
    <mergeCell ref="AF350:AF351"/>
    <mergeCell ref="AG350:AG351"/>
    <mergeCell ref="AH350:AH351"/>
    <mergeCell ref="AI350:AI351"/>
    <mergeCell ref="AJ350:AJ351"/>
    <mergeCell ref="AK350:AK351"/>
    <mergeCell ref="Z350:Z351"/>
    <mergeCell ref="AA350:AA351"/>
    <mergeCell ref="AB350:AB351"/>
    <mergeCell ref="AC350:AC351"/>
    <mergeCell ref="AG336:AG337"/>
    <mergeCell ref="A347:AG347"/>
    <mergeCell ref="B348:Q348"/>
    <mergeCell ref="R348:AK348"/>
    <mergeCell ref="B349:E349"/>
    <mergeCell ref="F349:I349"/>
    <mergeCell ref="J349:M349"/>
    <mergeCell ref="N349:Q349"/>
    <mergeCell ref="R349:U349"/>
    <mergeCell ref="V349:Y349"/>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Z335:AC335"/>
    <mergeCell ref="AD335:AG335"/>
    <mergeCell ref="A336:A337"/>
    <mergeCell ref="B336:B337"/>
    <mergeCell ref="C336:C337"/>
    <mergeCell ref="D336:D337"/>
    <mergeCell ref="E336:E337"/>
    <mergeCell ref="F336:F337"/>
    <mergeCell ref="G336:G337"/>
    <mergeCell ref="H336:H337"/>
    <mergeCell ref="AW322:AW323"/>
    <mergeCell ref="A333:AG333"/>
    <mergeCell ref="B334:Q334"/>
    <mergeCell ref="R334:AG334"/>
    <mergeCell ref="B335:E335"/>
    <mergeCell ref="F335:I335"/>
    <mergeCell ref="J335:M335"/>
    <mergeCell ref="N335:Q335"/>
    <mergeCell ref="R335:U335"/>
    <mergeCell ref="V335:Y335"/>
    <mergeCell ref="AQ322:AQ323"/>
    <mergeCell ref="AR322:AR323"/>
    <mergeCell ref="AS322:AS323"/>
    <mergeCell ref="AT322:AT323"/>
    <mergeCell ref="AU322:AU323"/>
    <mergeCell ref="AV322:AV323"/>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M322:M323"/>
    <mergeCell ref="N322:N323"/>
    <mergeCell ref="O322:O323"/>
    <mergeCell ref="P322:P323"/>
    <mergeCell ref="Q322:Q323"/>
    <mergeCell ref="R322:R323"/>
    <mergeCell ref="G322:G323"/>
    <mergeCell ref="H322:H323"/>
    <mergeCell ref="I322:I323"/>
    <mergeCell ref="J322:J323"/>
    <mergeCell ref="K322:K323"/>
    <mergeCell ref="L322:L323"/>
    <mergeCell ref="A322:A323"/>
    <mergeCell ref="B322:B323"/>
    <mergeCell ref="C322:C323"/>
    <mergeCell ref="D322:D323"/>
    <mergeCell ref="E322:E323"/>
    <mergeCell ref="F322:F323"/>
    <mergeCell ref="Z321:AC321"/>
    <mergeCell ref="AD321:AG321"/>
    <mergeCell ref="AH321:AK321"/>
    <mergeCell ref="AL321:AO321"/>
    <mergeCell ref="AP321:AS321"/>
    <mergeCell ref="AT321:AW321"/>
    <mergeCell ref="A319:AW319"/>
    <mergeCell ref="B320:Q320"/>
    <mergeCell ref="R320:AG320"/>
    <mergeCell ref="AH320:AW320"/>
    <mergeCell ref="B321:E321"/>
    <mergeCell ref="F321:I321"/>
    <mergeCell ref="J321:M321"/>
    <mergeCell ref="N321:Q321"/>
    <mergeCell ref="R321:U321"/>
    <mergeCell ref="V321:Y321"/>
    <mergeCell ref="AB309:AB310"/>
    <mergeCell ref="AC309:AC310"/>
    <mergeCell ref="AD309:AD310"/>
    <mergeCell ref="AE309:AE310"/>
    <mergeCell ref="AF309:AF310"/>
    <mergeCell ref="AG309:AG310"/>
    <mergeCell ref="V309:V310"/>
    <mergeCell ref="W309:W310"/>
    <mergeCell ref="X309:X310"/>
    <mergeCell ref="Y309:Y310"/>
    <mergeCell ref="Z309:Z310"/>
    <mergeCell ref="AA309:AA310"/>
    <mergeCell ref="P309:P310"/>
    <mergeCell ref="Q309:Q310"/>
    <mergeCell ref="R309:R310"/>
    <mergeCell ref="S309:S310"/>
    <mergeCell ref="T309:T310"/>
    <mergeCell ref="U309:U310"/>
    <mergeCell ref="J309:J310"/>
    <mergeCell ref="K309:K310"/>
    <mergeCell ref="L309:L310"/>
    <mergeCell ref="M309:M310"/>
    <mergeCell ref="N309:N310"/>
    <mergeCell ref="O309:O310"/>
    <mergeCell ref="AD308:AG308"/>
    <mergeCell ref="A309:A310"/>
    <mergeCell ref="B309:B310"/>
    <mergeCell ref="C309:C310"/>
    <mergeCell ref="D309:D310"/>
    <mergeCell ref="E309:E310"/>
    <mergeCell ref="F309:F310"/>
    <mergeCell ref="G309:G310"/>
    <mergeCell ref="H309:H310"/>
    <mergeCell ref="I309:I310"/>
    <mergeCell ref="A306:AG306"/>
    <mergeCell ref="B307:Q307"/>
    <mergeCell ref="R307:AG307"/>
    <mergeCell ref="B308:E308"/>
    <mergeCell ref="F308:I308"/>
    <mergeCell ref="J308:M308"/>
    <mergeCell ref="N308:Q308"/>
    <mergeCell ref="R308:U308"/>
    <mergeCell ref="V308:Y308"/>
    <mergeCell ref="Z308:AC308"/>
    <mergeCell ref="AB295:AB296"/>
    <mergeCell ref="AC295:AC296"/>
    <mergeCell ref="AD295:AD296"/>
    <mergeCell ref="AE295:AE296"/>
    <mergeCell ref="AF295:AF296"/>
    <mergeCell ref="AG295:AG296"/>
    <mergeCell ref="V295:V296"/>
    <mergeCell ref="W295:W296"/>
    <mergeCell ref="X295:X296"/>
    <mergeCell ref="Y295:Y296"/>
    <mergeCell ref="Z295:Z296"/>
    <mergeCell ref="AA295:AA296"/>
    <mergeCell ref="P295:P296"/>
    <mergeCell ref="Q295:Q296"/>
    <mergeCell ref="R295:R296"/>
    <mergeCell ref="S295:S296"/>
    <mergeCell ref="T295:T296"/>
    <mergeCell ref="U295:U296"/>
    <mergeCell ref="J295:J296"/>
    <mergeCell ref="K295:K296"/>
    <mergeCell ref="L295:L296"/>
    <mergeCell ref="M295:M296"/>
    <mergeCell ref="A295:A296"/>
    <mergeCell ref="B295:B296"/>
    <mergeCell ref="C295:C296"/>
    <mergeCell ref="D295:D296"/>
    <mergeCell ref="E295:E296"/>
    <mergeCell ref="F295:F296"/>
    <mergeCell ref="G295:G296"/>
    <mergeCell ref="H295:H296"/>
    <mergeCell ref="I295:I296"/>
    <mergeCell ref="A292:AG292"/>
    <mergeCell ref="B293:Q293"/>
    <mergeCell ref="R293:AG293"/>
    <mergeCell ref="B294:E294"/>
    <mergeCell ref="F294:I294"/>
    <mergeCell ref="J294:M294"/>
    <mergeCell ref="N294:Q294"/>
    <mergeCell ref="R294:U294"/>
    <mergeCell ref="V294:Y294"/>
    <mergeCell ref="Z294:AC294"/>
    <mergeCell ref="AD281:AD282"/>
    <mergeCell ref="AE281:AE282"/>
    <mergeCell ref="T281:T282"/>
    <mergeCell ref="U281:U282"/>
    <mergeCell ref="V281:V282"/>
    <mergeCell ref="W281:W282"/>
    <mergeCell ref="X281:X282"/>
    <mergeCell ref="Y281:Y282"/>
    <mergeCell ref="N295:N296"/>
    <mergeCell ref="O295:O296"/>
    <mergeCell ref="AD294:AG294"/>
    <mergeCell ref="N281:N282"/>
    <mergeCell ref="O281:O282"/>
    <mergeCell ref="P281:P282"/>
    <mergeCell ref="Q281:Q282"/>
    <mergeCell ref="R281:R282"/>
    <mergeCell ref="S281:S282"/>
    <mergeCell ref="H281:H282"/>
    <mergeCell ref="I281:I282"/>
    <mergeCell ref="J281:J282"/>
    <mergeCell ref="K281:K282"/>
    <mergeCell ref="L281:L282"/>
    <mergeCell ref="M281:M282"/>
    <mergeCell ref="Z280:AC280"/>
    <mergeCell ref="AD280:AG280"/>
    <mergeCell ref="AH280:AK280"/>
    <mergeCell ref="A281:A282"/>
    <mergeCell ref="B281:B282"/>
    <mergeCell ref="C281:C282"/>
    <mergeCell ref="D281:D282"/>
    <mergeCell ref="E281:E282"/>
    <mergeCell ref="F281:F282"/>
    <mergeCell ref="G281:G282"/>
    <mergeCell ref="B280:E280"/>
    <mergeCell ref="F280:I280"/>
    <mergeCell ref="J280:M280"/>
    <mergeCell ref="N280:Q280"/>
    <mergeCell ref="R280:U280"/>
    <mergeCell ref="V280:Y280"/>
    <mergeCell ref="AF281:AF282"/>
    <mergeCell ref="AG281:AG282"/>
    <mergeCell ref="AH281:AH282"/>
    <mergeCell ref="AI281:AI282"/>
    <mergeCell ref="AJ281:AJ282"/>
    <mergeCell ref="AK281:AK282"/>
    <mergeCell ref="Z281:Z282"/>
    <mergeCell ref="AA281:AA282"/>
    <mergeCell ref="AB281:AB282"/>
    <mergeCell ref="AC281:AC282"/>
    <mergeCell ref="A278:AG278"/>
    <mergeCell ref="B279:Q279"/>
    <mergeCell ref="R279:AK279"/>
    <mergeCell ref="AN267:AN268"/>
    <mergeCell ref="AO267:AO268"/>
    <mergeCell ref="AP267:AP268"/>
    <mergeCell ref="AQ267:AQ268"/>
    <mergeCell ref="AR267:AR268"/>
    <mergeCell ref="AS267:AS268"/>
    <mergeCell ref="AH267:AH268"/>
    <mergeCell ref="AI267:AI268"/>
    <mergeCell ref="AJ267:AJ268"/>
    <mergeCell ref="AK267:AK268"/>
    <mergeCell ref="AL267:AL268"/>
    <mergeCell ref="AM267:AM268"/>
    <mergeCell ref="AB267:AB268"/>
    <mergeCell ref="AC267:AC268"/>
    <mergeCell ref="AD267:AD268"/>
    <mergeCell ref="AE267:AE268"/>
    <mergeCell ref="AF267:AF268"/>
    <mergeCell ref="AG267:AG268"/>
    <mergeCell ref="V267:V268"/>
    <mergeCell ref="W267:W268"/>
    <mergeCell ref="X267:X268"/>
    <mergeCell ref="Y267:Y268"/>
    <mergeCell ref="Z267:Z268"/>
    <mergeCell ref="AA267:AA268"/>
    <mergeCell ref="P267:P268"/>
    <mergeCell ref="Q267:Q268"/>
    <mergeCell ref="R267:R268"/>
    <mergeCell ref="S267:S268"/>
    <mergeCell ref="T267:T268"/>
    <mergeCell ref="U267:U268"/>
    <mergeCell ref="J267:J268"/>
    <mergeCell ref="K267:K268"/>
    <mergeCell ref="L267:L268"/>
    <mergeCell ref="M267:M268"/>
    <mergeCell ref="N267:N268"/>
    <mergeCell ref="O267:O268"/>
    <mergeCell ref="AT266:AW266"/>
    <mergeCell ref="A267:A268"/>
    <mergeCell ref="B267:B268"/>
    <mergeCell ref="C267:C268"/>
    <mergeCell ref="D267:D268"/>
    <mergeCell ref="E267:E268"/>
    <mergeCell ref="F267:F268"/>
    <mergeCell ref="G267:G268"/>
    <mergeCell ref="H267:H268"/>
    <mergeCell ref="I267:I268"/>
    <mergeCell ref="V266:Y266"/>
    <mergeCell ref="Z266:AC266"/>
    <mergeCell ref="AD266:AG266"/>
    <mergeCell ref="AH266:AK266"/>
    <mergeCell ref="AL266:AO266"/>
    <mergeCell ref="AP266:AS266"/>
    <mergeCell ref="AT267:AT268"/>
    <mergeCell ref="AU267:AU268"/>
    <mergeCell ref="AV267:AV268"/>
    <mergeCell ref="AW267:AW268"/>
    <mergeCell ref="A264:AW264"/>
    <mergeCell ref="B265:Q265"/>
    <mergeCell ref="R265:AG265"/>
    <mergeCell ref="AH265:AW265"/>
    <mergeCell ref="B266:E266"/>
    <mergeCell ref="F266:I266"/>
    <mergeCell ref="J266:M266"/>
    <mergeCell ref="N266:Q266"/>
    <mergeCell ref="R266:U266"/>
    <mergeCell ref="AA253:AA254"/>
    <mergeCell ref="AB253:AB254"/>
    <mergeCell ref="AC253:AC254"/>
    <mergeCell ref="AD253:AD254"/>
    <mergeCell ref="AE253:AE254"/>
    <mergeCell ref="AF253:AF254"/>
    <mergeCell ref="U253:U254"/>
    <mergeCell ref="V253:V254"/>
    <mergeCell ref="W253:W254"/>
    <mergeCell ref="X253:X254"/>
    <mergeCell ref="Y253:Y254"/>
    <mergeCell ref="Z253:Z254"/>
    <mergeCell ref="O253:O254"/>
    <mergeCell ref="P253:P254"/>
    <mergeCell ref="Q253:Q254"/>
    <mergeCell ref="R253:R254"/>
    <mergeCell ref="S253:S254"/>
    <mergeCell ref="T253:T254"/>
    <mergeCell ref="I253:I254"/>
    <mergeCell ref="J253:J254"/>
    <mergeCell ref="K253:K254"/>
    <mergeCell ref="L253:L254"/>
    <mergeCell ref="M253:M254"/>
    <mergeCell ref="N253:N254"/>
    <mergeCell ref="Z252:AC252"/>
    <mergeCell ref="AD252:AG252"/>
    <mergeCell ref="A253:A254"/>
    <mergeCell ref="B253:B254"/>
    <mergeCell ref="C253:C254"/>
    <mergeCell ref="D253:D254"/>
    <mergeCell ref="E253:E254"/>
    <mergeCell ref="F253:F254"/>
    <mergeCell ref="G253:G254"/>
    <mergeCell ref="H253:H254"/>
    <mergeCell ref="B252:E252"/>
    <mergeCell ref="F252:I252"/>
    <mergeCell ref="J252:M252"/>
    <mergeCell ref="N252:Q252"/>
    <mergeCell ref="R252:U252"/>
    <mergeCell ref="V252:Y252"/>
    <mergeCell ref="AG253:AG254"/>
    <mergeCell ref="AG239:AG240"/>
    <mergeCell ref="A250:AG250"/>
    <mergeCell ref="B251:I251"/>
    <mergeCell ref="J251:Q251"/>
    <mergeCell ref="R251:Y251"/>
    <mergeCell ref="Z251:AG251"/>
    <mergeCell ref="AA239:AA240"/>
    <mergeCell ref="AB239:AB240"/>
    <mergeCell ref="AC239:AC240"/>
    <mergeCell ref="AD239:AD240"/>
    <mergeCell ref="AE239:AE240"/>
    <mergeCell ref="AF239:AF240"/>
    <mergeCell ref="U239:U240"/>
    <mergeCell ref="V239:V240"/>
    <mergeCell ref="W239:W240"/>
    <mergeCell ref="X239:X240"/>
    <mergeCell ref="Y239:Y240"/>
    <mergeCell ref="Z239:Z240"/>
    <mergeCell ref="O239:O240"/>
    <mergeCell ref="P239:P240"/>
    <mergeCell ref="Q239:Q240"/>
    <mergeCell ref="R239:R240"/>
    <mergeCell ref="S239:S240"/>
    <mergeCell ref="T239:T240"/>
    <mergeCell ref="I239:I240"/>
    <mergeCell ref="J239:J240"/>
    <mergeCell ref="K239:K240"/>
    <mergeCell ref="L239:L240"/>
    <mergeCell ref="M239:M240"/>
    <mergeCell ref="N239:N240"/>
    <mergeCell ref="Z238:AC238"/>
    <mergeCell ref="AD238:AG238"/>
    <mergeCell ref="A239:A240"/>
    <mergeCell ref="B239:B240"/>
    <mergeCell ref="C239:C240"/>
    <mergeCell ref="D239:D240"/>
    <mergeCell ref="E239:E240"/>
    <mergeCell ref="F239:F240"/>
    <mergeCell ref="G239:G240"/>
    <mergeCell ref="H239:H240"/>
    <mergeCell ref="B238:E238"/>
    <mergeCell ref="F238:I238"/>
    <mergeCell ref="J238:M238"/>
    <mergeCell ref="N238:Q238"/>
    <mergeCell ref="R238:U238"/>
    <mergeCell ref="V238:Y238"/>
    <mergeCell ref="L45:L51"/>
    <mergeCell ref="A236:AG236"/>
    <mergeCell ref="B237:I237"/>
    <mergeCell ref="J237:Q237"/>
    <mergeCell ref="R237:Y237"/>
    <mergeCell ref="Z237:AG237"/>
    <mergeCell ref="AE225:AE226"/>
    <mergeCell ref="AF225:AF226"/>
    <mergeCell ref="AG225:AG226"/>
    <mergeCell ref="G225:G226"/>
    <mergeCell ref="H225:H226"/>
    <mergeCell ref="I225:I226"/>
    <mergeCell ref="A225:A226"/>
    <mergeCell ref="B225:B226"/>
    <mergeCell ref="C225:C226"/>
    <mergeCell ref="D225:D226"/>
    <mergeCell ref="J42:O42"/>
    <mergeCell ref="J43:J44"/>
    <mergeCell ref="K43:K44"/>
    <mergeCell ref="L43:L44"/>
    <mergeCell ref="M43:M44"/>
    <mergeCell ref="N43:N44"/>
    <mergeCell ref="O43:O44"/>
    <mergeCell ref="Y225:Y226"/>
    <mergeCell ref="Z225:Z226"/>
    <mergeCell ref="AA225:AA226"/>
    <mergeCell ref="AB225:AB226"/>
    <mergeCell ref="AC225:AC226"/>
    <mergeCell ref="AD225:AD226"/>
    <mergeCell ref="S225:S226"/>
    <mergeCell ref="T225:T226"/>
    <mergeCell ref="U225:U226"/>
    <mergeCell ref="V225:V226"/>
    <mergeCell ref="W225:W226"/>
    <mergeCell ref="X225:X226"/>
    <mergeCell ref="M225:M226"/>
    <mergeCell ref="N225:N226"/>
    <mergeCell ref="O225:O226"/>
    <mergeCell ref="P225:P226"/>
    <mergeCell ref="Q225:Q226"/>
    <mergeCell ref="R225:R226"/>
    <mergeCell ref="J225:J226"/>
    <mergeCell ref="K225:K226"/>
    <mergeCell ref="L225:L226"/>
    <mergeCell ref="U211:U212"/>
    <mergeCell ref="V211:V212"/>
    <mergeCell ref="W211:W212"/>
    <mergeCell ref="X211:X212"/>
    <mergeCell ref="E225:E226"/>
    <mergeCell ref="F225:F226"/>
    <mergeCell ref="B223:Q223"/>
    <mergeCell ref="R223:AG223"/>
    <mergeCell ref="B224:E224"/>
    <mergeCell ref="F224:I224"/>
    <mergeCell ref="J224:M224"/>
    <mergeCell ref="N224:Q224"/>
    <mergeCell ref="R224:U224"/>
    <mergeCell ref="V224:Y224"/>
    <mergeCell ref="Z224:AC224"/>
    <mergeCell ref="AD224:AG224"/>
    <mergeCell ref="AK211:AK212"/>
    <mergeCell ref="AL211:AL212"/>
    <mergeCell ref="AM211:AM212"/>
    <mergeCell ref="AN211:AN212"/>
    <mergeCell ref="AO211:AO212"/>
    <mergeCell ref="A222:AG222"/>
    <mergeCell ref="AE211:AE212"/>
    <mergeCell ref="AF211:AF212"/>
    <mergeCell ref="AG211:AG212"/>
    <mergeCell ref="AH211:AH212"/>
    <mergeCell ref="AI211:AI212"/>
    <mergeCell ref="AJ211:AJ212"/>
    <mergeCell ref="Y211:Y212"/>
    <mergeCell ref="Z211:Z212"/>
    <mergeCell ref="AA211:AA212"/>
    <mergeCell ref="AB211:AB212"/>
    <mergeCell ref="AC211:AC212"/>
    <mergeCell ref="AD211:AD212"/>
    <mergeCell ref="S211:S212"/>
    <mergeCell ref="T211:T212"/>
    <mergeCell ref="M211:M212"/>
    <mergeCell ref="N211:N212"/>
    <mergeCell ref="O211:O212"/>
    <mergeCell ref="P211:P212"/>
    <mergeCell ref="Q211:Q212"/>
    <mergeCell ref="R211:R212"/>
    <mergeCell ref="G211:G212"/>
    <mergeCell ref="H211:H212"/>
    <mergeCell ref="I211:I212"/>
    <mergeCell ref="J211:J212"/>
    <mergeCell ref="K211:K212"/>
    <mergeCell ref="L211:L212"/>
    <mergeCell ref="Z210:AC210"/>
    <mergeCell ref="AD210:AG210"/>
    <mergeCell ref="AH210:AK210"/>
    <mergeCell ref="AL210:AO210"/>
    <mergeCell ref="A211:A212"/>
    <mergeCell ref="B211:B212"/>
    <mergeCell ref="C211:C212"/>
    <mergeCell ref="D211:D212"/>
    <mergeCell ref="E211:E212"/>
    <mergeCell ref="F211:F212"/>
    <mergeCell ref="B209:U209"/>
    <mergeCell ref="V209:AO209"/>
    <mergeCell ref="B210:E210"/>
    <mergeCell ref="F210:I210"/>
    <mergeCell ref="J210:M210"/>
    <mergeCell ref="N210:Q210"/>
    <mergeCell ref="R210:U210"/>
    <mergeCell ref="V210:Y210"/>
    <mergeCell ref="AY196:AY197"/>
    <mergeCell ref="AZ196:AZ197"/>
    <mergeCell ref="BA196:BA197"/>
    <mergeCell ref="BB196:BB197"/>
    <mergeCell ref="BC196:BC197"/>
    <mergeCell ref="BD196:BD197"/>
    <mergeCell ref="AS196:AS197"/>
    <mergeCell ref="AT196:AT197"/>
    <mergeCell ref="AU196:AU197"/>
    <mergeCell ref="AV196:AV197"/>
    <mergeCell ref="AW196:AW197"/>
    <mergeCell ref="AX196:AX197"/>
    <mergeCell ref="AM196:AM197"/>
    <mergeCell ref="AN196:AN197"/>
    <mergeCell ref="AO196:AO197"/>
    <mergeCell ref="AP196:AP197"/>
    <mergeCell ref="AQ196:AQ197"/>
    <mergeCell ref="AR196:AR197"/>
    <mergeCell ref="AG196:AG197"/>
    <mergeCell ref="AH196:AH197"/>
    <mergeCell ref="AI196:AI197"/>
    <mergeCell ref="AJ196:AJ197"/>
    <mergeCell ref="AC196:AC197"/>
    <mergeCell ref="X196:X197"/>
    <mergeCell ref="Q196:Q197"/>
    <mergeCell ref="R196:R197"/>
    <mergeCell ref="S196:S197"/>
    <mergeCell ref="T196:T197"/>
    <mergeCell ref="BE196:BE197"/>
    <mergeCell ref="I196:I197"/>
    <mergeCell ref="J196:J197"/>
    <mergeCell ref="K196:K197"/>
    <mergeCell ref="L196:L197"/>
    <mergeCell ref="M196:M197"/>
    <mergeCell ref="N196:N197"/>
    <mergeCell ref="A207:AO208"/>
    <mergeCell ref="AX195:BA195"/>
    <mergeCell ref="BB195:BE195"/>
    <mergeCell ref="A196:A197"/>
    <mergeCell ref="B196:B197"/>
    <mergeCell ref="C196:C197"/>
    <mergeCell ref="D196:D197"/>
    <mergeCell ref="E196:E197"/>
    <mergeCell ref="F196:F197"/>
    <mergeCell ref="G196:G197"/>
    <mergeCell ref="H196:H197"/>
    <mergeCell ref="Z195:AC195"/>
    <mergeCell ref="AD195:AG195"/>
    <mergeCell ref="AH195:AK195"/>
    <mergeCell ref="AL195:AO195"/>
    <mergeCell ref="AP195:AS195"/>
    <mergeCell ref="AT195:AW195"/>
    <mergeCell ref="AD181:AD182"/>
    <mergeCell ref="AE181:AE182"/>
    <mergeCell ref="T181:T182"/>
    <mergeCell ref="U181:U182"/>
    <mergeCell ref="V181:V182"/>
    <mergeCell ref="W181:W182"/>
    <mergeCell ref="X181:X182"/>
    <mergeCell ref="Y181:Y182"/>
    <mergeCell ref="B195:E195"/>
    <mergeCell ref="F195:I195"/>
    <mergeCell ref="J195:M195"/>
    <mergeCell ref="N195:Q195"/>
    <mergeCell ref="R195:U195"/>
    <mergeCell ref="V195:Y195"/>
    <mergeCell ref="AK196:AK197"/>
    <mergeCell ref="AL196:AL197"/>
    <mergeCell ref="AA196:AA197"/>
    <mergeCell ref="AB196:AB197"/>
    <mergeCell ref="AD196:AD197"/>
    <mergeCell ref="AE196:AE197"/>
    <mergeCell ref="AF196:AF197"/>
    <mergeCell ref="U196:U197"/>
    <mergeCell ref="V196:V197"/>
    <mergeCell ref="W196:W197"/>
    <mergeCell ref="A192:BE193"/>
    <mergeCell ref="B194:U194"/>
    <mergeCell ref="V194:AO194"/>
    <mergeCell ref="AP194:BE194"/>
    <mergeCell ref="Y196:Y197"/>
    <mergeCell ref="Z196:Z197"/>
    <mergeCell ref="O196:O197"/>
    <mergeCell ref="P196:P197"/>
    <mergeCell ref="N181:N182"/>
    <mergeCell ref="O181:O182"/>
    <mergeCell ref="P181:P182"/>
    <mergeCell ref="Q181:Q182"/>
    <mergeCell ref="R181:R182"/>
    <mergeCell ref="S181:S182"/>
    <mergeCell ref="H181:H182"/>
    <mergeCell ref="I181:I182"/>
    <mergeCell ref="J181:J182"/>
    <mergeCell ref="K181:K182"/>
    <mergeCell ref="L181:L182"/>
    <mergeCell ref="M181:M182"/>
    <mergeCell ref="AD180:AG180"/>
    <mergeCell ref="AH180:AK180"/>
    <mergeCell ref="AL180:AO180"/>
    <mergeCell ref="A181:A182"/>
    <mergeCell ref="B181:B182"/>
    <mergeCell ref="C181:C182"/>
    <mergeCell ref="D181:D182"/>
    <mergeCell ref="E181:E182"/>
    <mergeCell ref="F181:F182"/>
    <mergeCell ref="G181:G182"/>
    <mergeCell ref="AF181:AF182"/>
    <mergeCell ref="AG181:AG182"/>
    <mergeCell ref="AH181:AH182"/>
    <mergeCell ref="AI181:AI182"/>
    <mergeCell ref="AJ181:AJ182"/>
    <mergeCell ref="AK181:AK182"/>
    <mergeCell ref="Z181:Z182"/>
    <mergeCell ref="AA181:AA182"/>
    <mergeCell ref="AB181:AB182"/>
    <mergeCell ref="AC181:AC182"/>
    <mergeCell ref="A177:AO178"/>
    <mergeCell ref="B179:U179"/>
    <mergeCell ref="V179:AO179"/>
    <mergeCell ref="B180:E180"/>
    <mergeCell ref="F180:I180"/>
    <mergeCell ref="J180:M180"/>
    <mergeCell ref="N180:Q180"/>
    <mergeCell ref="R180:U180"/>
    <mergeCell ref="V180:Y180"/>
    <mergeCell ref="Z180:AC180"/>
    <mergeCell ref="AL181:AL182"/>
    <mergeCell ref="AM181:AM182"/>
    <mergeCell ref="AN181:AN182"/>
    <mergeCell ref="AO181:AO182"/>
    <mergeCell ref="BH166:BH167"/>
    <mergeCell ref="BI166:BI167"/>
    <mergeCell ref="BJ166:BJ167"/>
    <mergeCell ref="L166:L167"/>
    <mergeCell ref="M166:M167"/>
    <mergeCell ref="N166:N167"/>
    <mergeCell ref="O166:O167"/>
    <mergeCell ref="P166:P167"/>
    <mergeCell ref="Q166:Q167"/>
    <mergeCell ref="AG166:AG167"/>
    <mergeCell ref="AH166:AH167"/>
    <mergeCell ref="AI166:AI167"/>
    <mergeCell ref="F166:F167"/>
    <mergeCell ref="G166:G167"/>
    <mergeCell ref="H166:H167"/>
    <mergeCell ref="I166:I167"/>
    <mergeCell ref="J166:J167"/>
    <mergeCell ref="K166:K167"/>
    <mergeCell ref="BK166:BK167"/>
    <mergeCell ref="BL166:BL167"/>
    <mergeCell ref="BM166:BM167"/>
    <mergeCell ref="BB166:BB167"/>
    <mergeCell ref="BC166:BC167"/>
    <mergeCell ref="BD166:BD167"/>
    <mergeCell ref="BE166:BE167"/>
    <mergeCell ref="BF166:BF167"/>
    <mergeCell ref="BG166:BG167"/>
    <mergeCell ref="AV166:AV167"/>
    <mergeCell ref="AW166:AW167"/>
    <mergeCell ref="AX166:AX167"/>
    <mergeCell ref="AY166:AY167"/>
    <mergeCell ref="AZ166:AZ167"/>
    <mergeCell ref="BA166:BA167"/>
    <mergeCell ref="V166:V167"/>
    <mergeCell ref="W166:W167"/>
    <mergeCell ref="AP166:AP167"/>
    <mergeCell ref="AQ166:AQ167"/>
    <mergeCell ref="AR166:AR167"/>
    <mergeCell ref="AS166:AS167"/>
    <mergeCell ref="AT166:AT167"/>
    <mergeCell ref="AU166:AU167"/>
    <mergeCell ref="AJ166:AJ167"/>
    <mergeCell ref="AK166:AK167"/>
    <mergeCell ref="AL166:AL167"/>
    <mergeCell ref="AM166:AM167"/>
    <mergeCell ref="AN166:AN167"/>
    <mergeCell ref="AO166:AO167"/>
    <mergeCell ref="AD166:AD167"/>
    <mergeCell ref="AE166:AE167"/>
    <mergeCell ref="AF166:AF167"/>
    <mergeCell ref="A166:A167"/>
    <mergeCell ref="B166:B167"/>
    <mergeCell ref="C166:C167"/>
    <mergeCell ref="D166:D167"/>
    <mergeCell ref="E166:E167"/>
    <mergeCell ref="V165:Y165"/>
    <mergeCell ref="Z165:AC165"/>
    <mergeCell ref="AD165:AG165"/>
    <mergeCell ref="AH165:AK165"/>
    <mergeCell ref="AL165:AO165"/>
    <mergeCell ref="AP165:AS165"/>
    <mergeCell ref="X166:X167"/>
    <mergeCell ref="Y166:Y167"/>
    <mergeCell ref="Z166:Z167"/>
    <mergeCell ref="AA166:AA167"/>
    <mergeCell ref="AB166:AB167"/>
    <mergeCell ref="AC166:AC167"/>
    <mergeCell ref="R166:R167"/>
    <mergeCell ref="S166:S167"/>
    <mergeCell ref="T166:T167"/>
    <mergeCell ref="U166:U167"/>
    <mergeCell ref="A163:BM163"/>
    <mergeCell ref="B164:Q164"/>
    <mergeCell ref="R164:AG164"/>
    <mergeCell ref="AH164:AW164"/>
    <mergeCell ref="AX164:BM164"/>
    <mergeCell ref="B165:E165"/>
    <mergeCell ref="F165:I165"/>
    <mergeCell ref="J165:M165"/>
    <mergeCell ref="N165:Q165"/>
    <mergeCell ref="R165:U165"/>
    <mergeCell ref="L154:L155"/>
    <mergeCell ref="M154:M155"/>
    <mergeCell ref="N154:N155"/>
    <mergeCell ref="O154:O155"/>
    <mergeCell ref="P154:P155"/>
    <mergeCell ref="Q154:Q155"/>
    <mergeCell ref="F154:F155"/>
    <mergeCell ref="G154:G155"/>
    <mergeCell ref="H154:H155"/>
    <mergeCell ref="I154:I155"/>
    <mergeCell ref="J154:J155"/>
    <mergeCell ref="K154:K155"/>
    <mergeCell ref="AT165:AW165"/>
    <mergeCell ref="AX165:BA165"/>
    <mergeCell ref="BB165:BE165"/>
    <mergeCell ref="BF165:BI165"/>
    <mergeCell ref="BJ165:BM165"/>
    <mergeCell ref="AM140:AM141"/>
    <mergeCell ref="AN140:AN141"/>
    <mergeCell ref="AO140:AO141"/>
    <mergeCell ref="A151:Q151"/>
    <mergeCell ref="AE140:AE141"/>
    <mergeCell ref="AF140:AF141"/>
    <mergeCell ref="AG140:AG141"/>
    <mergeCell ref="AH140:AH141"/>
    <mergeCell ref="AI140:AI141"/>
    <mergeCell ref="AJ140:AJ141"/>
    <mergeCell ref="Y140:Y141"/>
    <mergeCell ref="Z140:Z141"/>
    <mergeCell ref="AA140:AA141"/>
    <mergeCell ref="AB140:AB141"/>
    <mergeCell ref="AC140:AC141"/>
    <mergeCell ref="AD140:AD141"/>
    <mergeCell ref="S140:S141"/>
    <mergeCell ref="T140:T141"/>
    <mergeCell ref="U140:U141"/>
    <mergeCell ref="V140:V141"/>
    <mergeCell ref="I125:I126"/>
    <mergeCell ref="J125:J126"/>
    <mergeCell ref="K125:K126"/>
    <mergeCell ref="L125:L126"/>
    <mergeCell ref="M125:M126"/>
    <mergeCell ref="B152:Q152"/>
    <mergeCell ref="B153:E153"/>
    <mergeCell ref="F153:I153"/>
    <mergeCell ref="J153:M153"/>
    <mergeCell ref="N153:Q153"/>
    <mergeCell ref="A154:A155"/>
    <mergeCell ref="B154:B155"/>
    <mergeCell ref="C154:C155"/>
    <mergeCell ref="D154:D155"/>
    <mergeCell ref="E154:E155"/>
    <mergeCell ref="AK140:AK141"/>
    <mergeCell ref="AL140:AL141"/>
    <mergeCell ref="W140:W141"/>
    <mergeCell ref="X140:X141"/>
    <mergeCell ref="M140:M141"/>
    <mergeCell ref="N140:N141"/>
    <mergeCell ref="O140:O141"/>
    <mergeCell ref="P140:P141"/>
    <mergeCell ref="Q140:Q141"/>
    <mergeCell ref="R140:R141"/>
    <mergeCell ref="G140:G141"/>
    <mergeCell ref="H140:H141"/>
    <mergeCell ref="I140:I141"/>
    <mergeCell ref="J140:J141"/>
    <mergeCell ref="K140:K141"/>
    <mergeCell ref="L140:L141"/>
    <mergeCell ref="Z139:AC139"/>
    <mergeCell ref="AD139:AG139"/>
    <mergeCell ref="AH139:AK139"/>
    <mergeCell ref="AL139:AO139"/>
    <mergeCell ref="A140:A141"/>
    <mergeCell ref="B140:B141"/>
    <mergeCell ref="C140:C141"/>
    <mergeCell ref="D140:D141"/>
    <mergeCell ref="E140:E141"/>
    <mergeCell ref="F140:F141"/>
    <mergeCell ref="B139:E139"/>
    <mergeCell ref="F139:I139"/>
    <mergeCell ref="J139:M139"/>
    <mergeCell ref="N139:Q139"/>
    <mergeCell ref="R139:U139"/>
    <mergeCell ref="V139:Y139"/>
    <mergeCell ref="AL125:AL126"/>
    <mergeCell ref="AM125:AM126"/>
    <mergeCell ref="AN125:AN126"/>
    <mergeCell ref="AO125:AO126"/>
    <mergeCell ref="A136:AO137"/>
    <mergeCell ref="B138:I138"/>
    <mergeCell ref="J138:Q138"/>
    <mergeCell ref="R138:Y138"/>
    <mergeCell ref="Z138:AO138"/>
    <mergeCell ref="AF125:AF126"/>
    <mergeCell ref="AG125:AG126"/>
    <mergeCell ref="AH125:AH126"/>
    <mergeCell ref="AI125:AI126"/>
    <mergeCell ref="AJ125:AJ126"/>
    <mergeCell ref="A125:A126"/>
    <mergeCell ref="B125:B126"/>
    <mergeCell ref="C125:C126"/>
    <mergeCell ref="D125:D126"/>
    <mergeCell ref="E125:E126"/>
    <mergeCell ref="F125:F126"/>
    <mergeCell ref="G125:G126"/>
    <mergeCell ref="A121:AO122"/>
    <mergeCell ref="B123:U123"/>
    <mergeCell ref="V123:AO123"/>
    <mergeCell ref="B124:E124"/>
    <mergeCell ref="F124:I124"/>
    <mergeCell ref="J124:M124"/>
    <mergeCell ref="N124:Q124"/>
    <mergeCell ref="R124:U124"/>
    <mergeCell ref="V124:Y124"/>
    <mergeCell ref="Z124:AC124"/>
    <mergeCell ref="AD125:AD126"/>
    <mergeCell ref="AE125:AE126"/>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AK125:AK126"/>
    <mergeCell ref="Z125:Z126"/>
    <mergeCell ref="AA125:AA126"/>
    <mergeCell ref="AB125:AB126"/>
    <mergeCell ref="AC125:AC126"/>
    <mergeCell ref="AN110:AN111"/>
    <mergeCell ref="AO110:AO111"/>
    <mergeCell ref="AD110:AD111"/>
    <mergeCell ref="AE110:AE111"/>
    <mergeCell ref="AF110:AF111"/>
    <mergeCell ref="AG110:AG111"/>
    <mergeCell ref="AH110:AH111"/>
    <mergeCell ref="AI110:AI111"/>
    <mergeCell ref="X110:X111"/>
    <mergeCell ref="Y110:Y111"/>
    <mergeCell ref="Z110:Z111"/>
    <mergeCell ref="AA110:AA111"/>
    <mergeCell ref="AB110:AB111"/>
    <mergeCell ref="AC110:AC111"/>
    <mergeCell ref="AD124:AG124"/>
    <mergeCell ref="AH124:AK124"/>
    <mergeCell ref="AL124:AO124"/>
    <mergeCell ref="W110:W111"/>
    <mergeCell ref="L110:L111"/>
    <mergeCell ref="M110:M111"/>
    <mergeCell ref="N110:N111"/>
    <mergeCell ref="O110:O111"/>
    <mergeCell ref="P110:P111"/>
    <mergeCell ref="Q110:Q111"/>
    <mergeCell ref="F110:F111"/>
    <mergeCell ref="G110:G111"/>
    <mergeCell ref="H110:H111"/>
    <mergeCell ref="I110:I111"/>
    <mergeCell ref="J110:J111"/>
    <mergeCell ref="K110:K111"/>
    <mergeCell ref="AJ110:AJ111"/>
    <mergeCell ref="AK110:AK111"/>
    <mergeCell ref="AL110:AL111"/>
    <mergeCell ref="AM110:AM111"/>
    <mergeCell ref="A110:A111"/>
    <mergeCell ref="B110:B111"/>
    <mergeCell ref="C110:C111"/>
    <mergeCell ref="D110:D111"/>
    <mergeCell ref="E110:E111"/>
    <mergeCell ref="AZ95:AZ96"/>
    <mergeCell ref="BA95:BA96"/>
    <mergeCell ref="A106:AO107"/>
    <mergeCell ref="B108:U108"/>
    <mergeCell ref="V108:AO108"/>
    <mergeCell ref="B109:E109"/>
    <mergeCell ref="F109:I109"/>
    <mergeCell ref="J109:M109"/>
    <mergeCell ref="N109:Q109"/>
    <mergeCell ref="R109:U109"/>
    <mergeCell ref="AT95:AT96"/>
    <mergeCell ref="AU95:AU96"/>
    <mergeCell ref="AV95:AV96"/>
    <mergeCell ref="AW95:AW96"/>
    <mergeCell ref="AX95:AX96"/>
    <mergeCell ref="AY95:AY96"/>
    <mergeCell ref="AN95:AN96"/>
    <mergeCell ref="AO95:AO96"/>
    <mergeCell ref="AP95:AP96"/>
    <mergeCell ref="AQ95:AQ96"/>
    <mergeCell ref="AR95:AR96"/>
    <mergeCell ref="AS95:AS96"/>
    <mergeCell ref="R110:R111"/>
    <mergeCell ref="S110:S111"/>
    <mergeCell ref="T110:T111"/>
    <mergeCell ref="U110:U111"/>
    <mergeCell ref="V110:V111"/>
    <mergeCell ref="AL95:AL96"/>
    <mergeCell ref="AM95:AM96"/>
    <mergeCell ref="AB95:AB96"/>
    <mergeCell ref="AC95:AC96"/>
    <mergeCell ref="AD95:AD96"/>
    <mergeCell ref="AE95:AE96"/>
    <mergeCell ref="AF95:AF96"/>
    <mergeCell ref="AG95:AG96"/>
    <mergeCell ref="V95:V96"/>
    <mergeCell ref="W95:W96"/>
    <mergeCell ref="X95:X96"/>
    <mergeCell ref="Y95:Y96"/>
    <mergeCell ref="Z95:Z96"/>
    <mergeCell ref="AA95:AA96"/>
    <mergeCell ref="V109:Y109"/>
    <mergeCell ref="Z109:AC109"/>
    <mergeCell ref="AD109:AG109"/>
    <mergeCell ref="AH109:AK109"/>
    <mergeCell ref="AL109:AO109"/>
    <mergeCell ref="P95:P96"/>
    <mergeCell ref="Q95:Q96"/>
    <mergeCell ref="R95:R96"/>
    <mergeCell ref="S95:S96"/>
    <mergeCell ref="T95:T96"/>
    <mergeCell ref="U95:U96"/>
    <mergeCell ref="J95:J96"/>
    <mergeCell ref="K95:K96"/>
    <mergeCell ref="L95:L96"/>
    <mergeCell ref="M95:M96"/>
    <mergeCell ref="N95:N96"/>
    <mergeCell ref="O95:O96"/>
    <mergeCell ref="AX94:BA94"/>
    <mergeCell ref="A95:A96"/>
    <mergeCell ref="B95:B96"/>
    <mergeCell ref="C95:C96"/>
    <mergeCell ref="D95:D96"/>
    <mergeCell ref="E95:E96"/>
    <mergeCell ref="F95:F96"/>
    <mergeCell ref="G95:G96"/>
    <mergeCell ref="H95:H96"/>
    <mergeCell ref="I95:I96"/>
    <mergeCell ref="Z94:AC94"/>
    <mergeCell ref="AD94:AG94"/>
    <mergeCell ref="AH94:AK94"/>
    <mergeCell ref="AL94:AO94"/>
    <mergeCell ref="AP94:AS94"/>
    <mergeCell ref="AT94:AW94"/>
    <mergeCell ref="AH95:AH96"/>
    <mergeCell ref="AI95:AI96"/>
    <mergeCell ref="AJ95:AJ96"/>
    <mergeCell ref="AK95:AK96"/>
    <mergeCell ref="A91:AO92"/>
    <mergeCell ref="B93:Q93"/>
    <mergeCell ref="R93:AK93"/>
    <mergeCell ref="AL93:BA93"/>
    <mergeCell ref="B94:E94"/>
    <mergeCell ref="F94:I94"/>
    <mergeCell ref="J94:M94"/>
    <mergeCell ref="N94:Q94"/>
    <mergeCell ref="R94:U94"/>
    <mergeCell ref="V94:Y94"/>
    <mergeCell ref="AB83:AB84"/>
    <mergeCell ref="AC83:AC84"/>
    <mergeCell ref="AD83:AD84"/>
    <mergeCell ref="AE83:AE84"/>
    <mergeCell ref="AF83:AF84"/>
    <mergeCell ref="AG83:AG84"/>
    <mergeCell ref="V83:V84"/>
    <mergeCell ref="W83:W84"/>
    <mergeCell ref="X83:X84"/>
    <mergeCell ref="Y83:Y84"/>
    <mergeCell ref="Z83:Z84"/>
    <mergeCell ref="AA83:AA84"/>
    <mergeCell ref="P83:P84"/>
    <mergeCell ref="Q83:Q84"/>
    <mergeCell ref="R83:R84"/>
    <mergeCell ref="S83:S84"/>
    <mergeCell ref="T83:T84"/>
    <mergeCell ref="U83:U84"/>
    <mergeCell ref="J83:J84"/>
    <mergeCell ref="K83:K84"/>
    <mergeCell ref="L83:L84"/>
    <mergeCell ref="M83:M84"/>
    <mergeCell ref="X71:X72"/>
    <mergeCell ref="Y71:Y72"/>
    <mergeCell ref="N83:N84"/>
    <mergeCell ref="O83:O84"/>
    <mergeCell ref="AD82:AG82"/>
    <mergeCell ref="A83:A84"/>
    <mergeCell ref="B83:B84"/>
    <mergeCell ref="C83:C84"/>
    <mergeCell ref="D83:D84"/>
    <mergeCell ref="E83:E84"/>
    <mergeCell ref="F83:F84"/>
    <mergeCell ref="G83:G84"/>
    <mergeCell ref="H83:H84"/>
    <mergeCell ref="I83:I84"/>
    <mergeCell ref="A80:AG80"/>
    <mergeCell ref="B81:Q81"/>
    <mergeCell ref="R81:AG81"/>
    <mergeCell ref="B82:E82"/>
    <mergeCell ref="F82:I82"/>
    <mergeCell ref="J82:M82"/>
    <mergeCell ref="N82:Q82"/>
    <mergeCell ref="R82:U82"/>
    <mergeCell ref="V82:Y82"/>
    <mergeCell ref="Z82:AC82"/>
    <mergeCell ref="N71:N72"/>
    <mergeCell ref="O71:O72"/>
    <mergeCell ref="P71:P72"/>
    <mergeCell ref="Q71:Q72"/>
    <mergeCell ref="R71:R72"/>
    <mergeCell ref="S71:S72"/>
    <mergeCell ref="H71:H72"/>
    <mergeCell ref="I71:I72"/>
    <mergeCell ref="J71:J72"/>
    <mergeCell ref="K71:K72"/>
    <mergeCell ref="L71:L72"/>
    <mergeCell ref="M71:M72"/>
    <mergeCell ref="Z70:AC70"/>
    <mergeCell ref="AD70:AG70"/>
    <mergeCell ref="AH70:AK70"/>
    <mergeCell ref="A71:A72"/>
    <mergeCell ref="B71:B72"/>
    <mergeCell ref="C71:C72"/>
    <mergeCell ref="D71:D72"/>
    <mergeCell ref="E71:E72"/>
    <mergeCell ref="F71:F72"/>
    <mergeCell ref="G71:G72"/>
    <mergeCell ref="AF71:AF72"/>
    <mergeCell ref="AG71:AG72"/>
    <mergeCell ref="AH71:AH72"/>
    <mergeCell ref="AI71:AI72"/>
    <mergeCell ref="AJ71:AJ72"/>
    <mergeCell ref="AK71:AK72"/>
    <mergeCell ref="Z71:Z72"/>
    <mergeCell ref="AA71:AA72"/>
    <mergeCell ref="AB71:AB72"/>
    <mergeCell ref="AC71:AC72"/>
    <mergeCell ref="AD71:AD72"/>
    <mergeCell ref="AE71:AE72"/>
    <mergeCell ref="T71:T72"/>
    <mergeCell ref="U71:U72"/>
    <mergeCell ref="V71:V72"/>
    <mergeCell ref="W71:W72"/>
    <mergeCell ref="A68:AK68"/>
    <mergeCell ref="B69:Q69"/>
    <mergeCell ref="R69:AK69"/>
    <mergeCell ref="B70:E70"/>
    <mergeCell ref="F70:I70"/>
    <mergeCell ref="J70:M70"/>
    <mergeCell ref="N70:Q70"/>
    <mergeCell ref="R70:U70"/>
    <mergeCell ref="V70:Y70"/>
    <mergeCell ref="AA57:AA58"/>
    <mergeCell ref="AB57:AB58"/>
    <mergeCell ref="AC57:AC58"/>
    <mergeCell ref="AD57:AD58"/>
    <mergeCell ref="AE57:AE58"/>
    <mergeCell ref="AF57:AF58"/>
    <mergeCell ref="U57:U58"/>
    <mergeCell ref="V57:V58"/>
    <mergeCell ref="W57:W58"/>
    <mergeCell ref="X57:X58"/>
    <mergeCell ref="Y57:Y58"/>
    <mergeCell ref="Z57:Z58"/>
    <mergeCell ref="O57:O58"/>
    <mergeCell ref="P57:P58"/>
    <mergeCell ref="Q57:Q58"/>
    <mergeCell ref="R57:R58"/>
    <mergeCell ref="S57:S58"/>
    <mergeCell ref="T57:T58"/>
    <mergeCell ref="I57:I58"/>
    <mergeCell ref="J57:J58"/>
    <mergeCell ref="K57:K58"/>
    <mergeCell ref="L57:L58"/>
    <mergeCell ref="M57:M58"/>
    <mergeCell ref="N57:N58"/>
    <mergeCell ref="Z56:AC56"/>
    <mergeCell ref="AD56:AG56"/>
    <mergeCell ref="A57:A58"/>
    <mergeCell ref="B57:B58"/>
    <mergeCell ref="C57:C58"/>
    <mergeCell ref="D57:D58"/>
    <mergeCell ref="E57:E58"/>
    <mergeCell ref="F57:F58"/>
    <mergeCell ref="G57:G58"/>
    <mergeCell ref="H57:H58"/>
    <mergeCell ref="C45:C51"/>
    <mergeCell ref="A53:AO54"/>
    <mergeCell ref="B55:Q55"/>
    <mergeCell ref="R55:AG55"/>
    <mergeCell ref="B56:E56"/>
    <mergeCell ref="F56:I56"/>
    <mergeCell ref="J56:M56"/>
    <mergeCell ref="N56:Q56"/>
    <mergeCell ref="R56:U56"/>
    <mergeCell ref="V56:Y56"/>
    <mergeCell ref="AG57:AG58"/>
    <mergeCell ref="A43:A44"/>
    <mergeCell ref="B43:B44"/>
    <mergeCell ref="C43:C44"/>
    <mergeCell ref="D43:D44"/>
    <mergeCell ref="E43:E44"/>
    <mergeCell ref="F43:F44"/>
    <mergeCell ref="AK33:AK34"/>
    <mergeCell ref="AL33:AL34"/>
    <mergeCell ref="AM33:AM34"/>
    <mergeCell ref="AN33:AN34"/>
    <mergeCell ref="AO33:AO34"/>
    <mergeCell ref="A42:F42"/>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M33:M34"/>
    <mergeCell ref="N33:N34"/>
    <mergeCell ref="G33:G34"/>
    <mergeCell ref="H33:H34"/>
    <mergeCell ref="I33:I34"/>
    <mergeCell ref="J33:J34"/>
    <mergeCell ref="K33:K34"/>
    <mergeCell ref="L33:L34"/>
    <mergeCell ref="Z32:AC32"/>
    <mergeCell ref="AD32:AG32"/>
    <mergeCell ref="AH32:AK32"/>
    <mergeCell ref="AL32:AO32"/>
    <mergeCell ref="A33:A34"/>
    <mergeCell ref="B33:B34"/>
    <mergeCell ref="C33:C34"/>
    <mergeCell ref="D33:D34"/>
    <mergeCell ref="E33:E34"/>
    <mergeCell ref="F33:F34"/>
    <mergeCell ref="B32:E32"/>
    <mergeCell ref="F32:I32"/>
    <mergeCell ref="J32:M32"/>
    <mergeCell ref="N32:Q32"/>
    <mergeCell ref="R32:U32"/>
    <mergeCell ref="V32:Y32"/>
    <mergeCell ref="AA21:AA22"/>
    <mergeCell ref="AB21:AB22"/>
    <mergeCell ref="AC21:AC22"/>
    <mergeCell ref="R21:R22"/>
    <mergeCell ref="S21:S22"/>
    <mergeCell ref="T21:T22"/>
    <mergeCell ref="U21:U22"/>
    <mergeCell ref="V21:V22"/>
    <mergeCell ref="W21:W22"/>
    <mergeCell ref="L21:L22"/>
    <mergeCell ref="M21:M22"/>
    <mergeCell ref="N21:N22"/>
    <mergeCell ref="O21:O22"/>
    <mergeCell ref="P21:P22"/>
    <mergeCell ref="Q21:Q22"/>
    <mergeCell ref="O33:O34"/>
    <mergeCell ref="P33:P34"/>
    <mergeCell ref="Q33:Q34"/>
    <mergeCell ref="R33:R34"/>
    <mergeCell ref="C21:C22"/>
    <mergeCell ref="D21:D22"/>
    <mergeCell ref="E21:E22"/>
    <mergeCell ref="F21:F22"/>
    <mergeCell ref="G21:G22"/>
    <mergeCell ref="H21:H22"/>
    <mergeCell ref="I21:I22"/>
    <mergeCell ref="J21:J22"/>
    <mergeCell ref="K21:K22"/>
    <mergeCell ref="AD20:AG20"/>
    <mergeCell ref="A21:A22"/>
    <mergeCell ref="B21:B22"/>
    <mergeCell ref="A30:AO30"/>
    <mergeCell ref="B31:U31"/>
    <mergeCell ref="V31:AO31"/>
    <mergeCell ref="A18:AG18"/>
    <mergeCell ref="B19:Q19"/>
    <mergeCell ref="R19:AG19"/>
    <mergeCell ref="B20:E20"/>
    <mergeCell ref="F20:I20"/>
    <mergeCell ref="J20:M20"/>
    <mergeCell ref="N20:Q20"/>
    <mergeCell ref="R20:U20"/>
    <mergeCell ref="V20:Y20"/>
    <mergeCell ref="Z20:AC20"/>
    <mergeCell ref="AD21:AD22"/>
    <mergeCell ref="AE21:AE22"/>
    <mergeCell ref="AF21:AF22"/>
    <mergeCell ref="AG21:AG22"/>
    <mergeCell ref="X21:X22"/>
    <mergeCell ref="Y21:Y22"/>
    <mergeCell ref="Z21:Z2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F1A5-19AE-4B96-AB27-0CFDBB643A29}">
  <dimension ref="A3:XFD109"/>
  <sheetViews>
    <sheetView topLeftCell="A64" workbookViewId="0">
      <selection activeCell="P39" sqref="P39"/>
    </sheetView>
  </sheetViews>
  <sheetFormatPr defaultRowHeight="13.5"/>
  <cols>
    <col min="4" max="4" width="9" style="2813"/>
    <col min="5" max="5" width="13.125" style="2813" customWidth="1"/>
  </cols>
  <sheetData>
    <row r="3" spans="3:10">
      <c r="C3" s="1405" t="s">
        <v>3466</v>
      </c>
      <c r="E3" s="3152" t="s">
        <v>3458</v>
      </c>
      <c r="F3" s="1405" t="s">
        <v>3459</v>
      </c>
      <c r="G3">
        <v>21</v>
      </c>
      <c r="H3">
        <v>1518</v>
      </c>
      <c r="I3">
        <f>ROUND(H3/G3,2)</f>
        <v>72.290000000000006</v>
      </c>
      <c r="J3">
        <f>I3/G3</f>
        <v>3.4423809523809528</v>
      </c>
    </row>
    <row r="4" spans="3:10">
      <c r="E4" s="3512" t="s">
        <v>3460</v>
      </c>
      <c r="F4" s="3513"/>
      <c r="G4">
        <v>20</v>
      </c>
      <c r="H4">
        <v>1535</v>
      </c>
      <c r="I4">
        <f>ROUND(H4/G4,2)</f>
        <v>76.75</v>
      </c>
      <c r="J4">
        <f t="shared" ref="J4:J8" si="0">I4/G4</f>
        <v>3.8374999999999999</v>
      </c>
    </row>
    <row r="5" spans="3:10">
      <c r="G5">
        <v>22</v>
      </c>
      <c r="H5">
        <v>1530</v>
      </c>
      <c r="I5">
        <f>ROUND(H5/G5,2)</f>
        <v>69.55</v>
      </c>
      <c r="J5">
        <f t="shared" si="0"/>
        <v>3.1613636363636362</v>
      </c>
    </row>
    <row r="6" spans="3:10">
      <c r="G6">
        <v>24</v>
      </c>
      <c r="H6">
        <v>1782</v>
      </c>
      <c r="I6">
        <f>ROUND(H6/G6,2)</f>
        <v>74.25</v>
      </c>
      <c r="J6">
        <f t="shared" si="0"/>
        <v>3.09375</v>
      </c>
    </row>
    <row r="7" spans="3:10">
      <c r="G7">
        <v>45</v>
      </c>
      <c r="H7">
        <v>2291</v>
      </c>
      <c r="I7">
        <f t="shared" ref="I7:I85" si="1">ROUND(H7/G7,2)</f>
        <v>50.91</v>
      </c>
      <c r="J7">
        <f t="shared" si="0"/>
        <v>1.1313333333333333</v>
      </c>
    </row>
    <row r="8" spans="3:10">
      <c r="G8">
        <v>40</v>
      </c>
      <c r="H8">
        <v>2160</v>
      </c>
      <c r="I8">
        <f t="shared" si="1"/>
        <v>54</v>
      </c>
      <c r="J8">
        <f t="shared" si="0"/>
        <v>1.35</v>
      </c>
    </row>
    <row r="10" spans="3:10">
      <c r="C10" s="1405" t="s">
        <v>3466</v>
      </c>
      <c r="D10" s="2813">
        <v>2021</v>
      </c>
      <c r="E10" s="3152" t="s">
        <v>3461</v>
      </c>
      <c r="G10">
        <v>89</v>
      </c>
      <c r="H10">
        <v>5200</v>
      </c>
      <c r="I10">
        <f t="shared" si="1"/>
        <v>58.43</v>
      </c>
    </row>
    <row r="11" spans="3:10">
      <c r="C11" s="1405" t="s">
        <v>3462</v>
      </c>
      <c r="E11" s="1421" t="s">
        <v>3464</v>
      </c>
      <c r="G11">
        <v>89</v>
      </c>
      <c r="H11">
        <v>5355</v>
      </c>
      <c r="I11">
        <f t="shared" si="1"/>
        <v>60.17</v>
      </c>
    </row>
    <row r="12" spans="3:10">
      <c r="G12">
        <v>89</v>
      </c>
      <c r="H12">
        <v>5200</v>
      </c>
      <c r="I12">
        <f t="shared" si="1"/>
        <v>58.43</v>
      </c>
    </row>
    <row r="13" spans="3:10">
      <c r="G13">
        <v>89</v>
      </c>
      <c r="H13">
        <v>5500</v>
      </c>
      <c r="I13">
        <f t="shared" si="1"/>
        <v>61.8</v>
      </c>
    </row>
    <row r="14" spans="3:10">
      <c r="G14">
        <v>89</v>
      </c>
      <c r="H14">
        <v>5800</v>
      </c>
      <c r="I14">
        <f t="shared" si="1"/>
        <v>65.17</v>
      </c>
    </row>
    <row r="15" spans="3:10">
      <c r="G15">
        <v>80</v>
      </c>
      <c r="H15">
        <v>5730</v>
      </c>
      <c r="I15">
        <f t="shared" si="1"/>
        <v>71.63</v>
      </c>
    </row>
    <row r="16" spans="3:10">
      <c r="G16">
        <v>89</v>
      </c>
      <c r="H16">
        <v>5300</v>
      </c>
      <c r="I16">
        <f t="shared" si="1"/>
        <v>59.55</v>
      </c>
    </row>
    <row r="17" spans="3:9">
      <c r="C17" s="1405" t="s">
        <v>3466</v>
      </c>
      <c r="D17" s="2813">
        <v>2020</v>
      </c>
      <c r="E17" s="1421" t="s">
        <v>3430</v>
      </c>
      <c r="G17">
        <v>90</v>
      </c>
      <c r="H17">
        <v>4800</v>
      </c>
      <c r="I17">
        <f t="shared" si="1"/>
        <v>53.33</v>
      </c>
    </row>
    <row r="18" spans="3:9">
      <c r="G18">
        <v>89</v>
      </c>
      <c r="H18">
        <v>4800</v>
      </c>
      <c r="I18">
        <f t="shared" si="1"/>
        <v>53.93</v>
      </c>
    </row>
    <row r="19" spans="3:9">
      <c r="G19">
        <v>90</v>
      </c>
      <c r="H19">
        <v>6000</v>
      </c>
      <c r="I19">
        <f t="shared" si="1"/>
        <v>66.67</v>
      </c>
    </row>
    <row r="20" spans="3:9">
      <c r="G20">
        <v>73</v>
      </c>
      <c r="H20">
        <v>5500</v>
      </c>
      <c r="I20">
        <f t="shared" si="1"/>
        <v>75.34</v>
      </c>
    </row>
    <row r="21" spans="3:9">
      <c r="G21">
        <v>123</v>
      </c>
      <c r="H21">
        <v>8000</v>
      </c>
      <c r="I21">
        <f t="shared" si="1"/>
        <v>65.040000000000006</v>
      </c>
    </row>
    <row r="22" spans="3:9">
      <c r="C22" s="1405" t="s">
        <v>3466</v>
      </c>
      <c r="D22" s="2813">
        <v>2024</v>
      </c>
      <c r="E22" s="1421" t="s">
        <v>3469</v>
      </c>
      <c r="G22">
        <v>103</v>
      </c>
      <c r="H22">
        <v>6500</v>
      </c>
      <c r="I22">
        <f t="shared" si="1"/>
        <v>63.11</v>
      </c>
    </row>
    <row r="23" spans="3:9">
      <c r="G23">
        <v>104</v>
      </c>
      <c r="H23">
        <v>6000</v>
      </c>
      <c r="I23">
        <f t="shared" si="1"/>
        <v>57.69</v>
      </c>
    </row>
    <row r="24" spans="3:9">
      <c r="G24">
        <v>88</v>
      </c>
      <c r="H24">
        <v>5300</v>
      </c>
      <c r="I24">
        <f t="shared" si="1"/>
        <v>60.23</v>
      </c>
    </row>
    <row r="25" spans="3:9">
      <c r="G25">
        <v>128</v>
      </c>
      <c r="H25">
        <v>8000</v>
      </c>
      <c r="I25">
        <f t="shared" si="1"/>
        <v>62.5</v>
      </c>
    </row>
    <row r="29" spans="3:9">
      <c r="C29" s="1405" t="s">
        <v>3467</v>
      </c>
      <c r="D29" s="2813">
        <v>2014</v>
      </c>
      <c r="E29" s="3152" t="s">
        <v>3398</v>
      </c>
      <c r="G29">
        <v>65</v>
      </c>
      <c r="H29">
        <v>3200</v>
      </c>
      <c r="I29">
        <f t="shared" si="1"/>
        <v>49.23</v>
      </c>
    </row>
    <row r="30" spans="3:9">
      <c r="E30" s="1421" t="s">
        <v>3463</v>
      </c>
      <c r="G30">
        <v>66</v>
      </c>
      <c r="H30">
        <v>3000</v>
      </c>
      <c r="I30">
        <f t="shared" si="1"/>
        <v>45.45</v>
      </c>
    </row>
    <row r="31" spans="3:9">
      <c r="G31">
        <v>65</v>
      </c>
      <c r="H31">
        <v>3200</v>
      </c>
      <c r="I31">
        <f t="shared" si="1"/>
        <v>49.23</v>
      </c>
    </row>
    <row r="32" spans="3:9">
      <c r="G32">
        <v>58</v>
      </c>
      <c r="H32">
        <v>3100</v>
      </c>
      <c r="I32">
        <f t="shared" si="1"/>
        <v>53.45</v>
      </c>
    </row>
    <row r="33" spans="3:12">
      <c r="G33">
        <v>72</v>
      </c>
      <c r="H33">
        <v>3600</v>
      </c>
      <c r="I33">
        <f t="shared" si="1"/>
        <v>50</v>
      </c>
    </row>
    <row r="34" spans="3:12">
      <c r="G34" s="3174">
        <v>53.42</v>
      </c>
      <c r="H34" s="3174">
        <v>2650</v>
      </c>
      <c r="I34" s="3174">
        <f>ROUND(H34/G34,2)</f>
        <v>49.61</v>
      </c>
      <c r="J34" s="3174"/>
      <c r="K34" s="3174" t="s">
        <v>3396</v>
      </c>
    </row>
    <row r="35" spans="3:12">
      <c r="G35">
        <v>64</v>
      </c>
      <c r="H35">
        <v>3100</v>
      </c>
      <c r="I35">
        <f t="shared" si="1"/>
        <v>48.44</v>
      </c>
    </row>
    <row r="36" spans="3:12">
      <c r="G36">
        <v>71</v>
      </c>
      <c r="H36">
        <v>2800</v>
      </c>
      <c r="I36">
        <f t="shared" si="1"/>
        <v>39.44</v>
      </c>
    </row>
    <row r="37" spans="3:12">
      <c r="G37" s="3179">
        <v>63.4</v>
      </c>
      <c r="H37" s="3179">
        <v>3100</v>
      </c>
      <c r="I37" s="3179">
        <f t="shared" si="1"/>
        <v>48.9</v>
      </c>
      <c r="J37" s="3179" t="s">
        <v>3492</v>
      </c>
      <c r="K37" s="3179" t="s">
        <v>3498</v>
      </c>
      <c r="L37" s="1405" t="s">
        <v>3493</v>
      </c>
    </row>
    <row r="38" spans="3:12">
      <c r="G38">
        <v>63.8</v>
      </c>
      <c r="H38">
        <v>3200</v>
      </c>
      <c r="I38">
        <f t="shared" si="1"/>
        <v>50.16</v>
      </c>
      <c r="J38" s="1405" t="s">
        <v>3494</v>
      </c>
      <c r="K38" s="1405" t="s">
        <v>3497</v>
      </c>
      <c r="L38" s="1405" t="s">
        <v>3495</v>
      </c>
    </row>
    <row r="39" spans="3:12">
      <c r="G39">
        <v>77</v>
      </c>
      <c r="H39">
        <v>3700</v>
      </c>
      <c r="I39">
        <f t="shared" si="1"/>
        <v>48.05</v>
      </c>
      <c r="J39" s="1405" t="s">
        <v>3492</v>
      </c>
      <c r="K39" s="1405" t="s">
        <v>3498</v>
      </c>
      <c r="L39" s="1405" t="s">
        <v>3495</v>
      </c>
    </row>
    <row r="40" spans="3:12">
      <c r="C40" s="1405" t="s">
        <v>3467</v>
      </c>
      <c r="D40" s="2813">
        <v>2015</v>
      </c>
      <c r="E40" s="1421" t="s">
        <v>3389</v>
      </c>
      <c r="G40">
        <v>40</v>
      </c>
      <c r="H40">
        <v>1800</v>
      </c>
      <c r="I40">
        <f t="shared" si="1"/>
        <v>45</v>
      </c>
    </row>
    <row r="41" spans="3:12">
      <c r="E41" s="1421" t="s">
        <v>3465</v>
      </c>
      <c r="G41">
        <v>38</v>
      </c>
      <c r="H41">
        <v>1800</v>
      </c>
      <c r="I41">
        <f t="shared" si="1"/>
        <v>47.37</v>
      </c>
    </row>
    <row r="42" spans="3:12">
      <c r="G42" s="3177">
        <v>41</v>
      </c>
      <c r="H42" s="3177">
        <v>1900</v>
      </c>
      <c r="I42" s="3177">
        <f t="shared" si="1"/>
        <v>46.34</v>
      </c>
    </row>
    <row r="43" spans="3:12">
      <c r="G43">
        <v>40</v>
      </c>
      <c r="H43">
        <v>1700</v>
      </c>
      <c r="I43">
        <f t="shared" si="1"/>
        <v>42.5</v>
      </c>
    </row>
    <row r="44" spans="3:12">
      <c r="G44" s="3172">
        <v>50</v>
      </c>
      <c r="H44" s="3172">
        <v>2300</v>
      </c>
      <c r="I44" s="3172">
        <f t="shared" si="1"/>
        <v>46</v>
      </c>
    </row>
    <row r="45" spans="3:12">
      <c r="G45">
        <v>40</v>
      </c>
      <c r="H45">
        <v>1750</v>
      </c>
      <c r="I45">
        <f t="shared" si="1"/>
        <v>43.75</v>
      </c>
    </row>
    <row r="46" spans="3:12">
      <c r="G46">
        <v>40</v>
      </c>
      <c r="H46">
        <v>1900</v>
      </c>
      <c r="I46">
        <f t="shared" si="1"/>
        <v>47.5</v>
      </c>
    </row>
    <row r="47" spans="3:12">
      <c r="G47">
        <v>40</v>
      </c>
      <c r="H47">
        <v>1800</v>
      </c>
      <c r="I47">
        <f t="shared" si="1"/>
        <v>45</v>
      </c>
    </row>
    <row r="48" spans="3:12">
      <c r="C48" s="1405" t="s">
        <v>3467</v>
      </c>
      <c r="D48" s="2813">
        <v>2004</v>
      </c>
      <c r="E48" s="1421" t="s">
        <v>3491</v>
      </c>
      <c r="F48" s="3181"/>
      <c r="G48" s="3181">
        <v>90</v>
      </c>
      <c r="H48" s="3181">
        <v>2800</v>
      </c>
      <c r="I48" s="3181">
        <f t="shared" si="1"/>
        <v>31.11</v>
      </c>
      <c r="J48" s="3181" t="s">
        <v>3492</v>
      </c>
      <c r="K48" s="3181" t="s">
        <v>3806</v>
      </c>
      <c r="L48" s="3181" t="s">
        <v>3493</v>
      </c>
    </row>
    <row r="49" spans="1:16384">
      <c r="F49" s="3181"/>
      <c r="G49" s="3182">
        <v>90</v>
      </c>
      <c r="H49" s="3182">
        <v>2799</v>
      </c>
      <c r="I49" s="3182">
        <f t="shared" si="1"/>
        <v>31.1</v>
      </c>
      <c r="J49" s="3182" t="s">
        <v>3494</v>
      </c>
      <c r="K49" s="3182" t="s">
        <v>3496</v>
      </c>
      <c r="L49" s="3182" t="s">
        <v>3495</v>
      </c>
    </row>
    <row r="50" spans="1:16384">
      <c r="F50" s="3181"/>
      <c r="G50" s="3181">
        <v>86</v>
      </c>
      <c r="H50" s="3181">
        <v>3100</v>
      </c>
      <c r="I50" s="3181">
        <f t="shared" si="1"/>
        <v>36.049999999999997</v>
      </c>
      <c r="J50" s="3181" t="s">
        <v>3494</v>
      </c>
      <c r="K50" s="3181" t="s">
        <v>3478</v>
      </c>
      <c r="L50" s="3181" t="s">
        <v>3495</v>
      </c>
    </row>
    <row r="51" spans="1:16384">
      <c r="G51" s="3170">
        <v>97</v>
      </c>
      <c r="H51" s="3170">
        <v>2800</v>
      </c>
      <c r="I51" s="3170">
        <f t="shared" si="1"/>
        <v>28.87</v>
      </c>
      <c r="J51" s="3171" t="s">
        <v>3492</v>
      </c>
      <c r="K51" s="3171" t="s">
        <v>3496</v>
      </c>
      <c r="L51" s="3171" t="s">
        <v>3495</v>
      </c>
    </row>
    <row r="52" spans="1:16384">
      <c r="C52" s="1405" t="s">
        <v>3467</v>
      </c>
      <c r="D52" s="2813">
        <v>2005</v>
      </c>
      <c r="E52" s="1421" t="s">
        <v>3390</v>
      </c>
      <c r="F52" s="1405" t="s">
        <v>3468</v>
      </c>
      <c r="G52">
        <v>37</v>
      </c>
      <c r="H52">
        <v>2200</v>
      </c>
      <c r="I52">
        <f t="shared" si="1"/>
        <v>59.46</v>
      </c>
    </row>
    <row r="53" spans="1:16384">
      <c r="G53">
        <v>53</v>
      </c>
      <c r="H53">
        <v>2900</v>
      </c>
      <c r="I53">
        <f t="shared" si="1"/>
        <v>54.72</v>
      </c>
    </row>
    <row r="54" spans="1:16384">
      <c r="G54">
        <v>53</v>
      </c>
      <c r="H54">
        <v>3500</v>
      </c>
      <c r="I54">
        <f t="shared" si="1"/>
        <v>66.040000000000006</v>
      </c>
    </row>
    <row r="55" spans="1:16384">
      <c r="G55">
        <v>39</v>
      </c>
      <c r="H55">
        <v>2400</v>
      </c>
      <c r="I55">
        <f t="shared" si="1"/>
        <v>61.54</v>
      </c>
    </row>
    <row r="56" spans="1:16384">
      <c r="G56">
        <v>37</v>
      </c>
      <c r="H56">
        <v>2000</v>
      </c>
      <c r="I56">
        <f t="shared" si="1"/>
        <v>54.05</v>
      </c>
    </row>
    <row r="57" spans="1:16384">
      <c r="G57">
        <v>40</v>
      </c>
      <c r="H57">
        <v>2600</v>
      </c>
      <c r="I57">
        <f t="shared" si="1"/>
        <v>65</v>
      </c>
    </row>
    <row r="58" spans="1:16384">
      <c r="G58">
        <v>53</v>
      </c>
      <c r="H58">
        <v>2700</v>
      </c>
      <c r="I58">
        <f t="shared" si="1"/>
        <v>50.94</v>
      </c>
    </row>
    <row r="59" spans="1:16384">
      <c r="G59">
        <v>39</v>
      </c>
      <c r="H59">
        <v>2000</v>
      </c>
      <c r="I59">
        <f t="shared" si="1"/>
        <v>51.28</v>
      </c>
    </row>
    <row r="60" spans="1:16384">
      <c r="A60" s="3149"/>
      <c r="B60" s="3149"/>
      <c r="C60" s="3149"/>
      <c r="D60" s="1448"/>
      <c r="E60" s="3149"/>
      <c r="F60" s="3149"/>
      <c r="G60" s="3173">
        <v>39.1</v>
      </c>
      <c r="H60" s="3173">
        <v>1899</v>
      </c>
      <c r="I60" s="3173">
        <f>ROUND(H60/G60,2)</f>
        <v>48.57</v>
      </c>
      <c r="J60" s="3173" t="s">
        <v>3413</v>
      </c>
      <c r="K60" s="3175"/>
      <c r="L60" s="1448"/>
      <c r="M60" s="3149"/>
      <c r="N60" s="3149"/>
      <c r="O60" s="3149"/>
      <c r="P60" s="1448"/>
      <c r="Q60" s="3149"/>
      <c r="R60" s="3149"/>
      <c r="S60" s="3149"/>
      <c r="T60" s="1448"/>
      <c r="U60" s="3149"/>
      <c r="V60" s="3149"/>
      <c r="W60" s="3149"/>
      <c r="X60" s="1448"/>
      <c r="Y60" s="3149"/>
      <c r="Z60" s="3149"/>
      <c r="AA60" s="3149"/>
      <c r="AB60" s="1448"/>
      <c r="AC60" s="3149"/>
      <c r="AD60" s="3149"/>
      <c r="AE60" s="3149"/>
      <c r="AF60" s="1448"/>
      <c r="AG60" s="3149"/>
      <c r="AH60" s="3149"/>
      <c r="AI60" s="3149"/>
      <c r="AJ60" s="1448"/>
      <c r="AK60" s="3149"/>
      <c r="AL60" s="3149"/>
      <c r="AM60" s="3149"/>
      <c r="AN60" s="1448"/>
      <c r="AO60" s="3149"/>
      <c r="AP60" s="3149"/>
      <c r="AQ60" s="3149"/>
      <c r="AR60" s="1448"/>
      <c r="AS60" s="3149"/>
      <c r="AT60" s="3149"/>
      <c r="AU60" s="3149"/>
      <c r="AV60" s="1448"/>
      <c r="AW60" s="3149"/>
      <c r="AX60" s="3149"/>
      <c r="AY60" s="3149"/>
      <c r="AZ60" s="1448"/>
      <c r="BA60" s="3149"/>
      <c r="BB60" s="3149"/>
      <c r="BC60" s="3149"/>
      <c r="BD60" s="1448"/>
      <c r="BE60" s="3149"/>
      <c r="BF60" s="3149"/>
      <c r="BG60" s="3149"/>
      <c r="BH60" s="1448"/>
      <c r="BI60" s="3149"/>
      <c r="BJ60" s="3149"/>
      <c r="BK60" s="3149"/>
      <c r="BL60" s="1448"/>
      <c r="BM60" s="3149"/>
      <c r="BN60" s="3149"/>
      <c r="BO60" s="3149"/>
      <c r="BP60" s="1448"/>
      <c r="BQ60" s="3149"/>
      <c r="BR60" s="3149"/>
      <c r="BS60" s="3149"/>
      <c r="BT60" s="1448"/>
      <c r="BU60" s="3149"/>
      <c r="BV60" s="3149"/>
      <c r="BW60" s="3149"/>
      <c r="BX60" s="1448"/>
      <c r="BY60" s="3149"/>
      <c r="BZ60" s="3149"/>
      <c r="CA60" s="3149"/>
      <c r="CB60" s="1448"/>
      <c r="CC60" s="3149"/>
      <c r="CD60" s="3149"/>
      <c r="CE60" s="3149"/>
      <c r="CF60" s="1448"/>
      <c r="CG60" s="3149"/>
      <c r="CH60" s="3149"/>
      <c r="CI60" s="3149"/>
      <c r="CJ60" s="1448"/>
      <c r="CK60" s="3149"/>
      <c r="CL60" s="3149"/>
      <c r="CM60" s="3149"/>
      <c r="CN60" s="1448"/>
      <c r="CO60" s="3149"/>
      <c r="CP60" s="3149"/>
      <c r="CQ60" s="3149"/>
      <c r="CR60" s="1448"/>
      <c r="CS60" s="3149"/>
      <c r="CT60" s="3149"/>
      <c r="CU60" s="3149"/>
      <c r="CV60" s="1448"/>
      <c r="CW60" s="3149"/>
      <c r="CX60" s="3149"/>
      <c r="CY60" s="3149"/>
      <c r="CZ60" s="1448"/>
      <c r="DA60" s="3149"/>
      <c r="DB60" s="3149"/>
      <c r="DC60" s="3149"/>
      <c r="DD60" s="1448"/>
      <c r="DE60" s="3149"/>
      <c r="DF60" s="3149"/>
      <c r="DG60" s="3149"/>
      <c r="DH60" s="1448"/>
      <c r="DI60" s="3149"/>
      <c r="DJ60" s="3149"/>
      <c r="DK60" s="3149"/>
      <c r="DL60" s="1448"/>
      <c r="DM60" s="3149"/>
      <c r="DN60" s="3149"/>
      <c r="DO60" s="3149"/>
      <c r="DP60" s="1448"/>
      <c r="DQ60" s="3149"/>
      <c r="DR60" s="3149"/>
      <c r="DS60" s="3149"/>
      <c r="DT60" s="1448"/>
      <c r="DU60" s="3149"/>
      <c r="DV60" s="3149"/>
      <c r="DW60" s="3149"/>
      <c r="DX60" s="1448"/>
      <c r="DY60" s="3149"/>
      <c r="DZ60" s="3149"/>
      <c r="EA60" s="3149"/>
      <c r="EB60" s="1448"/>
      <c r="EC60" s="3149"/>
      <c r="ED60" s="3149"/>
      <c r="EE60" s="3149"/>
      <c r="EF60" s="1448"/>
      <c r="EG60" s="3149"/>
      <c r="EH60" s="3149"/>
      <c r="EI60" s="3149"/>
      <c r="EJ60" s="1448"/>
      <c r="EK60" s="3149"/>
      <c r="EL60" s="3149"/>
      <c r="EM60" s="3149"/>
      <c r="EN60" s="1448"/>
      <c r="EO60" s="3149"/>
      <c r="EP60" s="3149"/>
      <c r="EQ60" s="3149"/>
      <c r="ER60" s="1448"/>
      <c r="ES60" s="3149"/>
      <c r="ET60" s="3149"/>
      <c r="EU60" s="3149"/>
      <c r="EV60" s="1448"/>
      <c r="EW60" s="3149"/>
      <c r="EX60" s="3149"/>
      <c r="EY60" s="3149"/>
      <c r="EZ60" s="1448"/>
      <c r="FA60" s="3149"/>
      <c r="FB60" s="3149"/>
      <c r="FC60" s="3149"/>
      <c r="FD60" s="1448"/>
      <c r="FE60" s="3149"/>
      <c r="FF60" s="3149"/>
      <c r="FG60" s="3149"/>
      <c r="FH60" s="1448"/>
      <c r="FI60" s="3149"/>
      <c r="FJ60" s="3149"/>
      <c r="FK60" s="3149"/>
      <c r="FL60" s="1448"/>
      <c r="FM60" s="3149"/>
      <c r="FN60" s="3149"/>
      <c r="FO60" s="3149"/>
      <c r="FP60" s="1448"/>
      <c r="FQ60" s="3149"/>
      <c r="FR60" s="3149"/>
      <c r="FS60" s="3149"/>
      <c r="FT60" s="1448"/>
      <c r="FU60" s="3149"/>
      <c r="FV60" s="3149"/>
      <c r="FW60" s="3149"/>
      <c r="FX60" s="1448"/>
      <c r="FY60" s="3149"/>
      <c r="FZ60" s="3149"/>
      <c r="GA60" s="3149"/>
      <c r="GB60" s="1448"/>
      <c r="GC60" s="3149"/>
      <c r="GD60" s="3149"/>
      <c r="GE60" s="3149"/>
      <c r="GF60" s="1448"/>
      <c r="GG60" s="3149"/>
      <c r="GH60" s="3149"/>
      <c r="GI60" s="3149"/>
      <c r="GJ60" s="1448"/>
      <c r="GK60" s="3149"/>
      <c r="GL60" s="3149"/>
      <c r="GM60" s="3149"/>
      <c r="GN60" s="1448"/>
      <c r="GO60" s="3149"/>
      <c r="GP60" s="3149"/>
      <c r="GQ60" s="3149"/>
      <c r="GR60" s="1448"/>
      <c r="GS60" s="3149"/>
      <c r="GT60" s="3149"/>
      <c r="GU60" s="3149"/>
      <c r="GV60" s="1448"/>
      <c r="GW60" s="3149"/>
      <c r="GX60" s="3149"/>
      <c r="GY60" s="3149"/>
      <c r="GZ60" s="1448"/>
      <c r="HA60" s="3149"/>
      <c r="HB60" s="3149"/>
      <c r="HC60" s="3149"/>
      <c r="HD60" s="1448"/>
      <c r="HE60" s="3149"/>
      <c r="HF60" s="3149"/>
      <c r="HG60" s="3149"/>
      <c r="HH60" s="1448"/>
      <c r="HI60" s="3149"/>
      <c r="HJ60" s="3149"/>
      <c r="HK60" s="3149"/>
      <c r="HL60" s="1448"/>
      <c r="HM60" s="3149"/>
      <c r="HN60" s="3149"/>
      <c r="HO60" s="3149"/>
      <c r="HP60" s="1448"/>
      <c r="HQ60" s="3149"/>
      <c r="HR60" s="3149"/>
      <c r="HS60" s="3149"/>
      <c r="HT60" s="1448"/>
      <c r="HU60" s="3149"/>
      <c r="HV60" s="3149"/>
      <c r="HW60" s="3149"/>
      <c r="HX60" s="1448"/>
      <c r="HY60" s="3149"/>
      <c r="HZ60" s="3149"/>
      <c r="IA60" s="3149"/>
      <c r="IB60" s="1448"/>
      <c r="IC60" s="3149"/>
      <c r="ID60" s="3149"/>
      <c r="IE60" s="3149"/>
      <c r="IF60" s="1448"/>
      <c r="IG60" s="3149"/>
      <c r="IH60" s="3149"/>
      <c r="II60" s="3149"/>
      <c r="IJ60" s="1448"/>
      <c r="IK60" s="3149"/>
      <c r="IL60" s="3149"/>
      <c r="IM60" s="3149"/>
      <c r="IN60" s="1448"/>
      <c r="IO60" s="3149"/>
      <c r="IP60" s="3149"/>
      <c r="IQ60" s="3149"/>
      <c r="IR60" s="1448"/>
      <c r="IS60" s="3149"/>
      <c r="IT60" s="3149"/>
      <c r="IU60" s="3149"/>
      <c r="IV60" s="1448"/>
      <c r="IW60" s="3149"/>
      <c r="IX60" s="3149"/>
      <c r="IY60" s="3149"/>
      <c r="IZ60" s="1448"/>
      <c r="JA60" s="3149"/>
      <c r="JB60" s="3149"/>
      <c r="JC60" s="3149"/>
      <c r="JD60" s="1448"/>
      <c r="JE60" s="3149"/>
      <c r="JF60" s="3149"/>
      <c r="JG60" s="3149"/>
      <c r="JH60" s="1448"/>
      <c r="JI60" s="3149"/>
      <c r="JJ60" s="3149"/>
      <c r="JK60" s="3149"/>
      <c r="JL60" s="1448"/>
      <c r="JM60" s="3149"/>
      <c r="JN60" s="3149"/>
      <c r="JO60" s="3149"/>
      <c r="JP60" s="1448"/>
      <c r="JQ60" s="3149"/>
      <c r="JR60" s="3149"/>
      <c r="JS60" s="3149"/>
      <c r="JT60" s="1448"/>
      <c r="JU60" s="3149"/>
      <c r="JV60" s="3149"/>
      <c r="JW60" s="3149"/>
      <c r="JX60" s="1448"/>
      <c r="JY60" s="3149"/>
      <c r="JZ60" s="3149"/>
      <c r="KA60" s="3149"/>
      <c r="KB60" s="1448"/>
      <c r="KC60" s="3149"/>
      <c r="KD60" s="3149"/>
      <c r="KE60" s="3149"/>
      <c r="KF60" s="1448"/>
      <c r="KG60" s="3149"/>
      <c r="KH60" s="3149"/>
      <c r="KI60" s="3149"/>
      <c r="KJ60" s="1448"/>
      <c r="KK60" s="3149"/>
      <c r="KL60" s="3149"/>
      <c r="KM60" s="3149"/>
      <c r="KN60" s="1448"/>
      <c r="KO60" s="3149"/>
      <c r="KP60" s="3149"/>
      <c r="KQ60" s="3149"/>
      <c r="KR60" s="1448"/>
      <c r="KS60" s="3149"/>
      <c r="KT60" s="3149"/>
      <c r="KU60" s="3149"/>
      <c r="KV60" s="1448"/>
      <c r="KW60" s="3149"/>
      <c r="KX60" s="3149"/>
      <c r="KY60" s="3149"/>
      <c r="KZ60" s="1448"/>
      <c r="LA60" s="3149"/>
      <c r="LB60" s="3149"/>
      <c r="LC60" s="3149"/>
      <c r="LD60" s="1448"/>
      <c r="LE60" s="3149"/>
      <c r="LF60" s="3149"/>
      <c r="LG60" s="3149"/>
      <c r="LH60" s="1448"/>
      <c r="LI60" s="3149"/>
      <c r="LJ60" s="3149"/>
      <c r="LK60" s="3149"/>
      <c r="LL60" s="1448"/>
      <c r="LM60" s="3149"/>
      <c r="LN60" s="3149"/>
      <c r="LO60" s="3149"/>
      <c r="LP60" s="1448"/>
      <c r="LQ60" s="3149"/>
      <c r="LR60" s="3149"/>
      <c r="LS60" s="3149"/>
      <c r="LT60" s="1448"/>
      <c r="LU60" s="3149"/>
      <c r="LV60" s="3149"/>
      <c r="LW60" s="3149"/>
      <c r="LX60" s="1448"/>
      <c r="LY60" s="3149"/>
      <c r="LZ60" s="3149"/>
      <c r="MA60" s="3149"/>
      <c r="MB60" s="1448"/>
      <c r="MC60" s="3149"/>
      <c r="MD60" s="3149"/>
      <c r="ME60" s="3149"/>
      <c r="MF60" s="1448"/>
      <c r="MG60" s="3149"/>
      <c r="MH60" s="3149"/>
      <c r="MI60" s="3149"/>
      <c r="MJ60" s="1448"/>
      <c r="MK60" s="3149"/>
      <c r="ML60" s="3149"/>
      <c r="MM60" s="3149"/>
      <c r="MN60" s="1448"/>
      <c r="MO60" s="3149"/>
      <c r="MP60" s="3149"/>
      <c r="MQ60" s="3149"/>
      <c r="MR60" s="1448"/>
      <c r="MS60" s="3149"/>
      <c r="MT60" s="3149"/>
      <c r="MU60" s="3149"/>
      <c r="MV60" s="1448"/>
      <c r="MW60" s="3149"/>
      <c r="MX60" s="3149"/>
      <c r="MY60" s="3149"/>
      <c r="MZ60" s="1448"/>
      <c r="NA60" s="3149"/>
      <c r="NB60" s="3149"/>
      <c r="NC60" s="3149"/>
      <c r="ND60" s="1448"/>
      <c r="NE60" s="3149"/>
      <c r="NF60" s="3149"/>
      <c r="NG60" s="3149"/>
      <c r="NH60" s="1448"/>
      <c r="NI60" s="3149"/>
      <c r="NJ60" s="3149"/>
      <c r="NK60" s="3149"/>
      <c r="NL60" s="1448"/>
      <c r="NM60" s="3149"/>
      <c r="NN60" s="3149"/>
      <c r="NO60" s="3149"/>
      <c r="NP60" s="1448"/>
      <c r="NQ60" s="3149"/>
      <c r="NR60" s="3149"/>
      <c r="NS60" s="3149"/>
      <c r="NT60" s="1448"/>
      <c r="NU60" s="3149"/>
      <c r="NV60" s="3149"/>
      <c r="NW60" s="3149"/>
      <c r="NX60" s="1448"/>
      <c r="NY60" s="3149"/>
      <c r="NZ60" s="3149"/>
      <c r="OA60" s="3149"/>
      <c r="OB60" s="1448"/>
      <c r="OC60" s="3149"/>
      <c r="OD60" s="3149"/>
      <c r="OE60" s="3149"/>
      <c r="OF60" s="1448"/>
      <c r="OG60" s="3149"/>
      <c r="OH60" s="3149"/>
      <c r="OI60" s="3149"/>
      <c r="OJ60" s="1448"/>
      <c r="OK60" s="3149"/>
      <c r="OL60" s="3149"/>
      <c r="OM60" s="3149"/>
      <c r="ON60" s="1448"/>
      <c r="OO60" s="3149"/>
      <c r="OP60" s="3149"/>
      <c r="OQ60" s="3149"/>
      <c r="OR60" s="1448"/>
      <c r="OS60" s="3149"/>
      <c r="OT60" s="3149"/>
      <c r="OU60" s="3149"/>
      <c r="OV60" s="1448"/>
      <c r="OW60" s="3149"/>
      <c r="OX60" s="3149"/>
      <c r="OY60" s="3149"/>
      <c r="OZ60" s="1448"/>
      <c r="PA60" s="3149"/>
      <c r="PB60" s="3149"/>
      <c r="PC60" s="3149"/>
      <c r="PD60" s="1448"/>
      <c r="PE60" s="3149"/>
      <c r="PF60" s="3149"/>
      <c r="PG60" s="3149"/>
      <c r="PH60" s="1448"/>
      <c r="PI60" s="3149"/>
      <c r="PJ60" s="3149"/>
      <c r="PK60" s="3149"/>
      <c r="PL60" s="1448"/>
      <c r="PM60" s="3149"/>
      <c r="PN60" s="3149"/>
      <c r="PO60" s="3149"/>
      <c r="PP60" s="1448"/>
      <c r="PQ60" s="3149"/>
      <c r="PR60" s="3149"/>
      <c r="PS60" s="3149"/>
      <c r="PT60" s="1448"/>
      <c r="PU60" s="3149"/>
      <c r="PV60" s="3149"/>
      <c r="PW60" s="3149"/>
      <c r="PX60" s="1448"/>
      <c r="PY60" s="3149"/>
      <c r="PZ60" s="3149"/>
      <c r="QA60" s="3149"/>
      <c r="QB60" s="1448"/>
      <c r="QC60" s="3149"/>
      <c r="QD60" s="3149"/>
      <c r="QE60" s="3149"/>
      <c r="QF60" s="1448"/>
      <c r="QG60" s="3149"/>
      <c r="QH60" s="3149"/>
      <c r="QI60" s="3149"/>
      <c r="QJ60" s="1448"/>
      <c r="QK60" s="3149"/>
      <c r="QL60" s="3149"/>
      <c r="QM60" s="3149"/>
      <c r="QN60" s="1448"/>
      <c r="QO60" s="3149"/>
      <c r="QP60" s="3149"/>
      <c r="QQ60" s="3149"/>
      <c r="QR60" s="1448"/>
      <c r="QS60" s="3149"/>
      <c r="QT60" s="3149"/>
      <c r="QU60" s="3149"/>
      <c r="QV60" s="1448"/>
      <c r="QW60" s="3149"/>
      <c r="QX60" s="3149"/>
      <c r="QY60" s="3149"/>
      <c r="QZ60" s="1448"/>
      <c r="RA60" s="3149"/>
      <c r="RB60" s="3149"/>
      <c r="RC60" s="3149"/>
      <c r="RD60" s="1448"/>
      <c r="RE60" s="3149"/>
      <c r="RF60" s="3149"/>
      <c r="RG60" s="3149"/>
      <c r="RH60" s="1448"/>
      <c r="RI60" s="3149"/>
      <c r="RJ60" s="3149"/>
      <c r="RK60" s="3149"/>
      <c r="RL60" s="1448"/>
      <c r="RM60" s="3149"/>
      <c r="RN60" s="3149"/>
      <c r="RO60" s="3149"/>
      <c r="RP60" s="1448"/>
      <c r="RQ60" s="3149"/>
      <c r="RR60" s="3149"/>
      <c r="RS60" s="3149"/>
      <c r="RT60" s="1448"/>
      <c r="RU60" s="3149"/>
      <c r="RV60" s="3149"/>
      <c r="RW60" s="3149"/>
      <c r="RX60" s="1448"/>
      <c r="RY60" s="3149"/>
      <c r="RZ60" s="3149"/>
      <c r="SA60" s="3149"/>
      <c r="SB60" s="1448"/>
      <c r="SC60" s="3149"/>
      <c r="SD60" s="3149"/>
      <c r="SE60" s="3149"/>
      <c r="SF60" s="1448"/>
      <c r="SG60" s="3149"/>
      <c r="SH60" s="3149"/>
      <c r="SI60" s="3149"/>
      <c r="SJ60" s="1448"/>
      <c r="SK60" s="3149"/>
      <c r="SL60" s="3149"/>
      <c r="SM60" s="3149"/>
      <c r="SN60" s="1448"/>
      <c r="SO60" s="3149"/>
      <c r="SP60" s="3149"/>
      <c r="SQ60" s="3149"/>
      <c r="SR60" s="1448"/>
      <c r="SS60" s="3149"/>
      <c r="ST60" s="3149"/>
      <c r="SU60" s="3149"/>
      <c r="SV60" s="1448"/>
      <c r="SW60" s="3149"/>
      <c r="SX60" s="3149"/>
      <c r="SY60" s="3149"/>
      <c r="SZ60" s="1448"/>
      <c r="TA60" s="3149"/>
      <c r="TB60" s="3149"/>
      <c r="TC60" s="3149"/>
      <c r="TD60" s="1448"/>
      <c r="TE60" s="3149"/>
      <c r="TF60" s="3149"/>
      <c r="TG60" s="3149"/>
      <c r="TH60" s="1448"/>
      <c r="TI60" s="3149"/>
      <c r="TJ60" s="3149"/>
      <c r="TK60" s="3149"/>
      <c r="TL60" s="1448"/>
      <c r="TM60" s="3149"/>
      <c r="TN60" s="3149"/>
      <c r="TO60" s="3149"/>
      <c r="TP60" s="1448"/>
      <c r="TQ60" s="3149"/>
      <c r="TR60" s="3149"/>
      <c r="TS60" s="3149"/>
      <c r="TT60" s="1448"/>
      <c r="TU60" s="3149"/>
      <c r="TV60" s="3149"/>
      <c r="TW60" s="3149"/>
      <c r="TX60" s="1448"/>
      <c r="TY60" s="3149"/>
      <c r="TZ60" s="3149"/>
      <c r="UA60" s="3149"/>
      <c r="UB60" s="1448"/>
      <c r="UC60" s="3149"/>
      <c r="UD60" s="3149"/>
      <c r="UE60" s="3149"/>
      <c r="UF60" s="1448"/>
      <c r="UG60" s="3149"/>
      <c r="UH60" s="3149"/>
      <c r="UI60" s="3149"/>
      <c r="UJ60" s="1448"/>
      <c r="UK60" s="3149"/>
      <c r="UL60" s="3149"/>
      <c r="UM60" s="3149"/>
      <c r="UN60" s="1448"/>
      <c r="UO60" s="3149"/>
      <c r="UP60" s="3149"/>
      <c r="UQ60" s="3149"/>
      <c r="UR60" s="1448"/>
      <c r="US60" s="3149"/>
      <c r="UT60" s="3149"/>
      <c r="UU60" s="3149"/>
      <c r="UV60" s="1448"/>
      <c r="UW60" s="3149"/>
      <c r="UX60" s="3149"/>
      <c r="UY60" s="3149"/>
      <c r="UZ60" s="1448"/>
      <c r="VA60" s="3149"/>
      <c r="VB60" s="3149"/>
      <c r="VC60" s="3149"/>
      <c r="VD60" s="1448"/>
      <c r="VE60" s="3149"/>
      <c r="VF60" s="3149"/>
      <c r="VG60" s="3149"/>
      <c r="VH60" s="1448"/>
      <c r="VI60" s="3149"/>
      <c r="VJ60" s="3149"/>
      <c r="VK60" s="3149"/>
      <c r="VL60" s="1448"/>
      <c r="VM60" s="3149"/>
      <c r="VN60" s="3149"/>
      <c r="VO60" s="3149"/>
      <c r="VP60" s="1448"/>
      <c r="VQ60" s="3149"/>
      <c r="VR60" s="3149"/>
      <c r="VS60" s="3149"/>
      <c r="VT60" s="1448"/>
      <c r="VU60" s="3149"/>
      <c r="VV60" s="3149"/>
      <c r="VW60" s="3149"/>
      <c r="VX60" s="1448"/>
      <c r="VY60" s="3149"/>
      <c r="VZ60" s="3149"/>
      <c r="WA60" s="3149"/>
      <c r="WB60" s="1448"/>
      <c r="WC60" s="3149"/>
      <c r="WD60" s="3149"/>
      <c r="WE60" s="3149"/>
      <c r="WF60" s="1448"/>
      <c r="WG60" s="3149"/>
      <c r="WH60" s="3149"/>
      <c r="WI60" s="3149"/>
      <c r="WJ60" s="1448"/>
      <c r="WK60" s="3149"/>
      <c r="WL60" s="3149"/>
      <c r="WM60" s="3149"/>
      <c r="WN60" s="1448"/>
      <c r="WO60" s="3149"/>
      <c r="WP60" s="3149"/>
      <c r="WQ60" s="3149"/>
      <c r="WR60" s="1448"/>
      <c r="WS60" s="3149"/>
      <c r="WT60" s="3149"/>
      <c r="WU60" s="3149"/>
      <c r="WV60" s="1448"/>
      <c r="WW60" s="3149"/>
      <c r="WX60" s="3149"/>
      <c r="WY60" s="3149"/>
      <c r="WZ60" s="1448"/>
      <c r="XA60" s="3149"/>
      <c r="XB60" s="3149"/>
      <c r="XC60" s="3149"/>
      <c r="XD60" s="1448"/>
      <c r="XE60" s="3149"/>
      <c r="XF60" s="3149"/>
      <c r="XG60" s="3149"/>
      <c r="XH60" s="1448"/>
      <c r="XI60" s="3149"/>
      <c r="XJ60" s="3149"/>
      <c r="XK60" s="3149"/>
      <c r="XL60" s="1448"/>
      <c r="XM60" s="3149"/>
      <c r="XN60" s="3149"/>
      <c r="XO60" s="3149"/>
      <c r="XP60" s="1448"/>
      <c r="XQ60" s="3149"/>
      <c r="XR60" s="3149"/>
      <c r="XS60" s="3149"/>
      <c r="XT60" s="1448"/>
      <c r="XU60" s="3149"/>
      <c r="XV60" s="3149"/>
      <c r="XW60" s="3149"/>
      <c r="XX60" s="1448"/>
      <c r="XY60" s="3149"/>
      <c r="XZ60" s="3149"/>
      <c r="YA60" s="3149"/>
      <c r="YB60" s="1448"/>
      <c r="YC60" s="3149"/>
      <c r="YD60" s="3149"/>
      <c r="YE60" s="3149"/>
      <c r="YF60" s="1448"/>
      <c r="YG60" s="3149"/>
      <c r="YH60" s="3149"/>
      <c r="YI60" s="3149"/>
      <c r="YJ60" s="1448"/>
      <c r="YK60" s="3149"/>
      <c r="YL60" s="3149"/>
      <c r="YM60" s="3149"/>
      <c r="YN60" s="1448"/>
      <c r="YO60" s="3149"/>
      <c r="YP60" s="3149"/>
      <c r="YQ60" s="3149"/>
      <c r="YR60" s="1448"/>
      <c r="YS60" s="3149"/>
      <c r="YT60" s="3149"/>
      <c r="YU60" s="3149"/>
      <c r="YV60" s="1448"/>
      <c r="YW60" s="3149"/>
      <c r="YX60" s="3149"/>
      <c r="YY60" s="3149"/>
      <c r="YZ60" s="1448"/>
      <c r="ZA60" s="3149"/>
      <c r="ZB60" s="3149"/>
      <c r="ZC60" s="3149"/>
      <c r="ZD60" s="1448"/>
      <c r="ZE60" s="3149"/>
      <c r="ZF60" s="3149"/>
      <c r="ZG60" s="3149"/>
      <c r="ZH60" s="1448"/>
      <c r="ZI60" s="3149"/>
      <c r="ZJ60" s="3149"/>
      <c r="ZK60" s="3149"/>
      <c r="ZL60" s="1448"/>
      <c r="ZM60" s="3149"/>
      <c r="ZN60" s="3149"/>
      <c r="ZO60" s="3149"/>
      <c r="ZP60" s="1448"/>
      <c r="ZQ60" s="3149"/>
      <c r="ZR60" s="3149"/>
      <c r="ZS60" s="3149"/>
      <c r="ZT60" s="1448"/>
      <c r="ZU60" s="3149"/>
      <c r="ZV60" s="3149"/>
      <c r="ZW60" s="3149"/>
      <c r="ZX60" s="1448"/>
      <c r="ZY60" s="3149"/>
      <c r="ZZ60" s="3149"/>
      <c r="AAA60" s="3149"/>
      <c r="AAB60" s="1448"/>
      <c r="AAC60" s="3149"/>
      <c r="AAD60" s="3149"/>
      <c r="AAE60" s="3149"/>
      <c r="AAF60" s="1448"/>
      <c r="AAG60" s="3149"/>
      <c r="AAH60" s="3149"/>
      <c r="AAI60" s="3149"/>
      <c r="AAJ60" s="1448"/>
      <c r="AAK60" s="3149"/>
      <c r="AAL60" s="3149"/>
      <c r="AAM60" s="3149"/>
      <c r="AAN60" s="1448"/>
      <c r="AAO60" s="3149"/>
      <c r="AAP60" s="3149"/>
      <c r="AAQ60" s="3149"/>
      <c r="AAR60" s="1448"/>
      <c r="AAS60" s="3149"/>
      <c r="AAT60" s="3149"/>
      <c r="AAU60" s="3149"/>
      <c r="AAV60" s="1448"/>
      <c r="AAW60" s="3149"/>
      <c r="AAX60" s="3149"/>
      <c r="AAY60" s="3149"/>
      <c r="AAZ60" s="1448"/>
      <c r="ABA60" s="3149"/>
      <c r="ABB60" s="3149"/>
      <c r="ABC60" s="3149"/>
      <c r="ABD60" s="1448"/>
      <c r="ABE60" s="3149"/>
      <c r="ABF60" s="3149"/>
      <c r="ABG60" s="3149"/>
      <c r="ABH60" s="1448"/>
      <c r="ABI60" s="3149"/>
      <c r="ABJ60" s="3149"/>
      <c r="ABK60" s="3149"/>
      <c r="ABL60" s="1448"/>
      <c r="ABM60" s="3149"/>
      <c r="ABN60" s="3149"/>
      <c r="ABO60" s="3149"/>
      <c r="ABP60" s="1448"/>
      <c r="ABQ60" s="3149"/>
      <c r="ABR60" s="3149"/>
      <c r="ABS60" s="3149"/>
      <c r="ABT60" s="1448"/>
      <c r="ABU60" s="3149"/>
      <c r="ABV60" s="3149"/>
      <c r="ABW60" s="3149"/>
      <c r="ABX60" s="1448"/>
      <c r="ABY60" s="3149"/>
      <c r="ABZ60" s="3149"/>
      <c r="ACA60" s="3149"/>
      <c r="ACB60" s="1448"/>
      <c r="ACC60" s="3149"/>
      <c r="ACD60" s="3149"/>
      <c r="ACE60" s="3149"/>
      <c r="ACF60" s="1448"/>
      <c r="ACG60" s="3149"/>
      <c r="ACH60" s="3149"/>
      <c r="ACI60" s="3149"/>
      <c r="ACJ60" s="1448"/>
      <c r="ACK60" s="3149"/>
      <c r="ACL60" s="3149"/>
      <c r="ACM60" s="3149"/>
      <c r="ACN60" s="1448"/>
      <c r="ACO60" s="3149"/>
      <c r="ACP60" s="3149"/>
      <c r="ACQ60" s="3149"/>
      <c r="ACR60" s="1448"/>
      <c r="ACS60" s="3149"/>
      <c r="ACT60" s="3149"/>
      <c r="ACU60" s="3149"/>
      <c r="ACV60" s="1448"/>
      <c r="ACW60" s="3149"/>
      <c r="ACX60" s="3149"/>
      <c r="ACY60" s="3149"/>
      <c r="ACZ60" s="1448"/>
      <c r="ADA60" s="3149"/>
      <c r="ADB60" s="3149"/>
      <c r="ADC60" s="3149"/>
      <c r="ADD60" s="1448"/>
      <c r="ADE60" s="3149"/>
      <c r="ADF60" s="3149"/>
      <c r="ADG60" s="3149"/>
      <c r="ADH60" s="1448"/>
      <c r="ADI60" s="3149"/>
      <c r="ADJ60" s="3149"/>
      <c r="ADK60" s="3149"/>
      <c r="ADL60" s="1448"/>
      <c r="ADM60" s="3149"/>
      <c r="ADN60" s="3149"/>
      <c r="ADO60" s="3149"/>
      <c r="ADP60" s="1448"/>
      <c r="ADQ60" s="3149"/>
      <c r="ADR60" s="3149"/>
      <c r="ADS60" s="3149"/>
      <c r="ADT60" s="1448"/>
      <c r="ADU60" s="3149"/>
      <c r="ADV60" s="3149"/>
      <c r="ADW60" s="3149"/>
      <c r="ADX60" s="1448"/>
      <c r="ADY60" s="3149"/>
      <c r="ADZ60" s="3149"/>
      <c r="AEA60" s="3149"/>
      <c r="AEB60" s="1448"/>
      <c r="AEC60" s="3149"/>
      <c r="AED60" s="3149"/>
      <c r="AEE60" s="3149"/>
      <c r="AEF60" s="1448"/>
      <c r="AEG60" s="3149"/>
      <c r="AEH60" s="3149"/>
      <c r="AEI60" s="3149"/>
      <c r="AEJ60" s="1448"/>
      <c r="AEK60" s="3149"/>
      <c r="AEL60" s="3149"/>
      <c r="AEM60" s="3149"/>
      <c r="AEN60" s="1448"/>
      <c r="AEO60" s="3149"/>
      <c r="AEP60" s="3149"/>
      <c r="AEQ60" s="3149"/>
      <c r="AER60" s="1448"/>
      <c r="AES60" s="3149"/>
      <c r="AET60" s="3149"/>
      <c r="AEU60" s="3149"/>
      <c r="AEV60" s="1448"/>
      <c r="AEW60" s="3149"/>
      <c r="AEX60" s="3149"/>
      <c r="AEY60" s="3149"/>
      <c r="AEZ60" s="1448"/>
      <c r="AFA60" s="3149"/>
      <c r="AFB60" s="3149"/>
      <c r="AFC60" s="3149"/>
      <c r="AFD60" s="1448"/>
      <c r="AFE60" s="3149"/>
      <c r="AFF60" s="3149"/>
      <c r="AFG60" s="3149"/>
      <c r="AFH60" s="1448"/>
      <c r="AFI60" s="3149"/>
      <c r="AFJ60" s="3149"/>
      <c r="AFK60" s="3149"/>
      <c r="AFL60" s="1448"/>
      <c r="AFM60" s="3149"/>
      <c r="AFN60" s="3149"/>
      <c r="AFO60" s="3149"/>
      <c r="AFP60" s="1448"/>
      <c r="AFQ60" s="3149"/>
      <c r="AFR60" s="3149"/>
      <c r="AFS60" s="3149"/>
      <c r="AFT60" s="1448"/>
      <c r="AFU60" s="3149"/>
      <c r="AFV60" s="3149"/>
      <c r="AFW60" s="3149"/>
      <c r="AFX60" s="1448"/>
      <c r="AFY60" s="3149"/>
      <c r="AFZ60" s="3149"/>
      <c r="AGA60" s="3149"/>
      <c r="AGB60" s="1448"/>
      <c r="AGC60" s="3149"/>
      <c r="AGD60" s="3149"/>
      <c r="AGE60" s="3149"/>
      <c r="AGF60" s="1448"/>
      <c r="AGG60" s="3149"/>
      <c r="AGH60" s="3149"/>
      <c r="AGI60" s="3149"/>
      <c r="AGJ60" s="1448"/>
      <c r="AGK60" s="3149"/>
      <c r="AGL60" s="3149"/>
      <c r="AGM60" s="3149"/>
      <c r="AGN60" s="1448"/>
      <c r="AGO60" s="3149"/>
      <c r="AGP60" s="3149"/>
      <c r="AGQ60" s="3149"/>
      <c r="AGR60" s="1448"/>
      <c r="AGS60" s="3149"/>
      <c r="AGT60" s="3149"/>
      <c r="AGU60" s="3149"/>
      <c r="AGV60" s="1448"/>
      <c r="AGW60" s="3149"/>
      <c r="AGX60" s="3149"/>
      <c r="AGY60" s="3149"/>
      <c r="AGZ60" s="1448"/>
      <c r="AHA60" s="3149"/>
      <c r="AHB60" s="3149"/>
      <c r="AHC60" s="3149"/>
      <c r="AHD60" s="1448"/>
      <c r="AHE60" s="3149"/>
      <c r="AHF60" s="3149"/>
      <c r="AHG60" s="3149"/>
      <c r="AHH60" s="1448"/>
      <c r="AHI60" s="3149"/>
      <c r="AHJ60" s="3149"/>
      <c r="AHK60" s="3149"/>
      <c r="AHL60" s="1448"/>
      <c r="AHM60" s="3149"/>
      <c r="AHN60" s="3149"/>
      <c r="AHO60" s="3149"/>
      <c r="AHP60" s="1448"/>
      <c r="AHQ60" s="3149"/>
      <c r="AHR60" s="3149"/>
      <c r="AHS60" s="3149"/>
      <c r="AHT60" s="1448"/>
      <c r="AHU60" s="3149"/>
      <c r="AHV60" s="3149"/>
      <c r="AHW60" s="3149"/>
      <c r="AHX60" s="1448"/>
      <c r="AHY60" s="3149"/>
      <c r="AHZ60" s="3149"/>
      <c r="AIA60" s="3149"/>
      <c r="AIB60" s="1448"/>
      <c r="AIC60" s="3149"/>
      <c r="AID60" s="3149"/>
      <c r="AIE60" s="3149"/>
      <c r="AIF60" s="1448"/>
      <c r="AIG60" s="3149"/>
      <c r="AIH60" s="3149"/>
      <c r="AII60" s="3149"/>
      <c r="AIJ60" s="1448"/>
      <c r="AIK60" s="3149"/>
      <c r="AIL60" s="3149"/>
      <c r="AIM60" s="3149"/>
      <c r="AIN60" s="1448"/>
      <c r="AIO60" s="3149"/>
      <c r="AIP60" s="3149"/>
      <c r="AIQ60" s="3149"/>
      <c r="AIR60" s="1448"/>
      <c r="AIS60" s="3149"/>
      <c r="AIT60" s="3149"/>
      <c r="AIU60" s="3149"/>
      <c r="AIV60" s="1448"/>
      <c r="AIW60" s="3149"/>
      <c r="AIX60" s="3149"/>
      <c r="AIY60" s="3149"/>
      <c r="AIZ60" s="1448"/>
      <c r="AJA60" s="3149"/>
      <c r="AJB60" s="3149"/>
      <c r="AJC60" s="3149"/>
      <c r="AJD60" s="1448"/>
      <c r="AJE60" s="3149"/>
      <c r="AJF60" s="3149"/>
      <c r="AJG60" s="3149"/>
      <c r="AJH60" s="1448"/>
      <c r="AJI60" s="3149"/>
      <c r="AJJ60" s="3149"/>
      <c r="AJK60" s="3149"/>
      <c r="AJL60" s="1448"/>
      <c r="AJM60" s="3149"/>
      <c r="AJN60" s="3149"/>
      <c r="AJO60" s="3149"/>
      <c r="AJP60" s="1448"/>
      <c r="AJQ60" s="3149"/>
      <c r="AJR60" s="3149"/>
      <c r="AJS60" s="3149"/>
      <c r="AJT60" s="1448"/>
      <c r="AJU60" s="3149"/>
      <c r="AJV60" s="3149"/>
      <c r="AJW60" s="3149"/>
      <c r="AJX60" s="1448"/>
      <c r="AJY60" s="3149"/>
      <c r="AJZ60" s="3149"/>
      <c r="AKA60" s="3149"/>
      <c r="AKB60" s="1448"/>
      <c r="AKC60" s="3149"/>
      <c r="AKD60" s="3149"/>
      <c r="AKE60" s="3149"/>
      <c r="AKF60" s="1448"/>
      <c r="AKG60" s="3149"/>
      <c r="AKH60" s="3149"/>
      <c r="AKI60" s="3149"/>
      <c r="AKJ60" s="1448"/>
      <c r="AKK60" s="3149"/>
      <c r="AKL60" s="3149"/>
      <c r="AKM60" s="3149"/>
      <c r="AKN60" s="1448"/>
      <c r="AKO60" s="3149"/>
      <c r="AKP60" s="3149"/>
      <c r="AKQ60" s="3149"/>
      <c r="AKR60" s="1448"/>
      <c r="AKS60" s="3149"/>
      <c r="AKT60" s="3149"/>
      <c r="AKU60" s="3149"/>
      <c r="AKV60" s="1448"/>
      <c r="AKW60" s="3149"/>
      <c r="AKX60" s="3149"/>
      <c r="AKY60" s="3149"/>
      <c r="AKZ60" s="1448"/>
      <c r="ALA60" s="3149"/>
      <c r="ALB60" s="3149"/>
      <c r="ALC60" s="3149"/>
      <c r="ALD60" s="1448"/>
      <c r="ALE60" s="3149"/>
      <c r="ALF60" s="3149"/>
      <c r="ALG60" s="3149"/>
      <c r="ALH60" s="1448"/>
      <c r="ALI60" s="3149"/>
      <c r="ALJ60" s="3149"/>
      <c r="ALK60" s="3149"/>
      <c r="ALL60" s="1448"/>
      <c r="ALM60" s="3149"/>
      <c r="ALN60" s="3149"/>
      <c r="ALO60" s="3149"/>
      <c r="ALP60" s="1448"/>
      <c r="ALQ60" s="3149"/>
      <c r="ALR60" s="3149"/>
      <c r="ALS60" s="3149"/>
      <c r="ALT60" s="1448"/>
      <c r="ALU60" s="3149"/>
      <c r="ALV60" s="3149"/>
      <c r="ALW60" s="3149"/>
      <c r="ALX60" s="1448"/>
      <c r="ALY60" s="3149"/>
      <c r="ALZ60" s="3149"/>
      <c r="AMA60" s="3149"/>
      <c r="AMB60" s="1448"/>
      <c r="AMC60" s="3149"/>
      <c r="AMD60" s="3149"/>
      <c r="AME60" s="3149"/>
      <c r="AMF60" s="1448"/>
      <c r="AMG60" s="3149"/>
      <c r="AMH60" s="3149"/>
      <c r="AMI60" s="3149"/>
      <c r="AMJ60" s="1448"/>
      <c r="AMK60" s="3149"/>
      <c r="AML60" s="3149"/>
      <c r="AMM60" s="3149"/>
      <c r="AMN60" s="1448"/>
      <c r="AMO60" s="3149"/>
      <c r="AMP60" s="3149"/>
      <c r="AMQ60" s="3149"/>
      <c r="AMR60" s="1448"/>
      <c r="AMS60" s="3149"/>
      <c r="AMT60" s="3149"/>
      <c r="AMU60" s="3149"/>
      <c r="AMV60" s="1448"/>
      <c r="AMW60" s="3149"/>
      <c r="AMX60" s="3149"/>
      <c r="AMY60" s="3149"/>
      <c r="AMZ60" s="1448"/>
      <c r="ANA60" s="3149"/>
      <c r="ANB60" s="3149"/>
      <c r="ANC60" s="3149"/>
      <c r="AND60" s="1448"/>
      <c r="ANE60" s="3149"/>
      <c r="ANF60" s="3149"/>
      <c r="ANG60" s="3149"/>
      <c r="ANH60" s="1448"/>
      <c r="ANI60" s="3149"/>
      <c r="ANJ60" s="3149"/>
      <c r="ANK60" s="3149"/>
      <c r="ANL60" s="1448"/>
      <c r="ANM60" s="3149"/>
      <c r="ANN60" s="3149"/>
      <c r="ANO60" s="3149"/>
      <c r="ANP60" s="1448"/>
      <c r="ANQ60" s="3149"/>
      <c r="ANR60" s="3149"/>
      <c r="ANS60" s="3149"/>
      <c r="ANT60" s="1448"/>
      <c r="ANU60" s="3149"/>
      <c r="ANV60" s="3149"/>
      <c r="ANW60" s="3149"/>
      <c r="ANX60" s="1448"/>
      <c r="ANY60" s="3149"/>
      <c r="ANZ60" s="3149"/>
      <c r="AOA60" s="3149"/>
      <c r="AOB60" s="1448"/>
      <c r="AOC60" s="3149"/>
      <c r="AOD60" s="3149"/>
      <c r="AOE60" s="3149"/>
      <c r="AOF60" s="1448"/>
      <c r="AOG60" s="3149"/>
      <c r="AOH60" s="3149"/>
      <c r="AOI60" s="3149"/>
      <c r="AOJ60" s="1448"/>
      <c r="AOK60" s="3149"/>
      <c r="AOL60" s="3149"/>
      <c r="AOM60" s="3149"/>
      <c r="AON60" s="1448"/>
      <c r="AOO60" s="3149"/>
      <c r="AOP60" s="3149"/>
      <c r="AOQ60" s="3149"/>
      <c r="AOR60" s="1448"/>
      <c r="AOS60" s="3149"/>
      <c r="AOT60" s="3149"/>
      <c r="AOU60" s="3149"/>
      <c r="AOV60" s="1448"/>
      <c r="AOW60" s="3149"/>
      <c r="AOX60" s="3149"/>
      <c r="AOY60" s="3149"/>
      <c r="AOZ60" s="1448"/>
      <c r="APA60" s="3149"/>
      <c r="APB60" s="3149"/>
      <c r="APC60" s="3149"/>
      <c r="APD60" s="1448"/>
      <c r="APE60" s="3149"/>
      <c r="APF60" s="3149"/>
      <c r="APG60" s="3149"/>
      <c r="APH60" s="1448"/>
      <c r="API60" s="3149"/>
      <c r="APJ60" s="3149"/>
      <c r="APK60" s="3149"/>
      <c r="APL60" s="1448"/>
      <c r="APM60" s="3149"/>
      <c r="APN60" s="3149"/>
      <c r="APO60" s="3149"/>
      <c r="APP60" s="1448"/>
      <c r="APQ60" s="3149"/>
      <c r="APR60" s="3149"/>
      <c r="APS60" s="3149"/>
      <c r="APT60" s="1448"/>
      <c r="APU60" s="3149"/>
      <c r="APV60" s="3149"/>
      <c r="APW60" s="3149"/>
      <c r="APX60" s="1448"/>
      <c r="APY60" s="3149"/>
      <c r="APZ60" s="3149"/>
      <c r="AQA60" s="3149"/>
      <c r="AQB60" s="1448"/>
      <c r="AQC60" s="3149"/>
      <c r="AQD60" s="3149"/>
      <c r="AQE60" s="3149"/>
      <c r="AQF60" s="1448"/>
      <c r="AQG60" s="3149"/>
      <c r="AQH60" s="3149"/>
      <c r="AQI60" s="3149"/>
      <c r="AQJ60" s="1448"/>
      <c r="AQK60" s="3149"/>
      <c r="AQL60" s="3149"/>
      <c r="AQM60" s="3149"/>
      <c r="AQN60" s="1448"/>
      <c r="AQO60" s="3149"/>
      <c r="AQP60" s="3149"/>
      <c r="AQQ60" s="3149"/>
      <c r="AQR60" s="1448"/>
      <c r="AQS60" s="3149"/>
      <c r="AQT60" s="3149"/>
      <c r="AQU60" s="3149"/>
      <c r="AQV60" s="1448"/>
      <c r="AQW60" s="3149"/>
      <c r="AQX60" s="3149"/>
      <c r="AQY60" s="3149"/>
      <c r="AQZ60" s="1448"/>
      <c r="ARA60" s="3149"/>
      <c r="ARB60" s="3149"/>
      <c r="ARC60" s="3149"/>
      <c r="ARD60" s="1448"/>
      <c r="ARE60" s="3149"/>
      <c r="ARF60" s="3149"/>
      <c r="ARG60" s="3149"/>
      <c r="ARH60" s="1448"/>
      <c r="ARI60" s="3149"/>
      <c r="ARJ60" s="3149"/>
      <c r="ARK60" s="3149"/>
      <c r="ARL60" s="1448"/>
      <c r="ARM60" s="3149"/>
      <c r="ARN60" s="3149"/>
      <c r="ARO60" s="3149"/>
      <c r="ARP60" s="1448"/>
      <c r="ARQ60" s="3149"/>
      <c r="ARR60" s="3149"/>
      <c r="ARS60" s="3149"/>
      <c r="ART60" s="1448"/>
      <c r="ARU60" s="3149"/>
      <c r="ARV60" s="3149"/>
      <c r="ARW60" s="3149"/>
      <c r="ARX60" s="1448"/>
      <c r="ARY60" s="3149"/>
      <c r="ARZ60" s="3149"/>
      <c r="ASA60" s="3149"/>
      <c r="ASB60" s="1448"/>
      <c r="ASC60" s="3149"/>
      <c r="ASD60" s="3149"/>
      <c r="ASE60" s="3149"/>
      <c r="ASF60" s="1448"/>
      <c r="ASG60" s="3149"/>
      <c r="ASH60" s="3149"/>
      <c r="ASI60" s="3149"/>
      <c r="ASJ60" s="1448"/>
      <c r="ASK60" s="3149"/>
      <c r="ASL60" s="3149"/>
      <c r="ASM60" s="3149"/>
      <c r="ASN60" s="1448"/>
      <c r="ASO60" s="3149"/>
      <c r="ASP60" s="3149"/>
      <c r="ASQ60" s="3149"/>
      <c r="ASR60" s="1448"/>
      <c r="ASS60" s="3149"/>
      <c r="AST60" s="3149"/>
      <c r="ASU60" s="3149"/>
      <c r="ASV60" s="1448"/>
      <c r="ASW60" s="3149"/>
      <c r="ASX60" s="3149"/>
      <c r="ASY60" s="3149"/>
      <c r="ASZ60" s="1448"/>
      <c r="ATA60" s="3149"/>
      <c r="ATB60" s="3149"/>
      <c r="ATC60" s="3149"/>
      <c r="ATD60" s="1448"/>
      <c r="ATE60" s="3149"/>
      <c r="ATF60" s="3149"/>
      <c r="ATG60" s="3149"/>
      <c r="ATH60" s="1448"/>
      <c r="ATI60" s="3149"/>
      <c r="ATJ60" s="3149"/>
      <c r="ATK60" s="3149"/>
      <c r="ATL60" s="1448"/>
      <c r="ATM60" s="3149"/>
      <c r="ATN60" s="3149"/>
      <c r="ATO60" s="3149"/>
      <c r="ATP60" s="1448"/>
      <c r="ATQ60" s="3149"/>
      <c r="ATR60" s="3149"/>
      <c r="ATS60" s="3149"/>
      <c r="ATT60" s="1448"/>
      <c r="ATU60" s="3149"/>
      <c r="ATV60" s="3149"/>
      <c r="ATW60" s="3149"/>
      <c r="ATX60" s="1448"/>
      <c r="ATY60" s="3149"/>
      <c r="ATZ60" s="3149"/>
      <c r="AUA60" s="3149"/>
      <c r="AUB60" s="1448"/>
      <c r="AUC60" s="3149"/>
      <c r="AUD60" s="3149"/>
      <c r="AUE60" s="3149"/>
      <c r="AUF60" s="1448"/>
      <c r="AUG60" s="3149"/>
      <c r="AUH60" s="3149"/>
      <c r="AUI60" s="3149"/>
      <c r="AUJ60" s="1448"/>
      <c r="AUK60" s="3149"/>
      <c r="AUL60" s="3149"/>
      <c r="AUM60" s="3149"/>
      <c r="AUN60" s="1448"/>
      <c r="AUO60" s="3149"/>
      <c r="AUP60" s="3149"/>
      <c r="AUQ60" s="3149"/>
      <c r="AUR60" s="1448"/>
      <c r="AUS60" s="3149"/>
      <c r="AUT60" s="3149"/>
      <c r="AUU60" s="3149"/>
      <c r="AUV60" s="1448"/>
      <c r="AUW60" s="3149"/>
      <c r="AUX60" s="3149"/>
      <c r="AUY60" s="3149"/>
      <c r="AUZ60" s="1448"/>
      <c r="AVA60" s="3149"/>
      <c r="AVB60" s="3149"/>
      <c r="AVC60" s="3149"/>
      <c r="AVD60" s="1448"/>
      <c r="AVE60" s="3149"/>
      <c r="AVF60" s="3149"/>
      <c r="AVG60" s="3149"/>
      <c r="AVH60" s="1448"/>
      <c r="AVI60" s="3149"/>
      <c r="AVJ60" s="3149"/>
      <c r="AVK60" s="3149"/>
      <c r="AVL60" s="1448"/>
      <c r="AVM60" s="3149"/>
      <c r="AVN60" s="3149"/>
      <c r="AVO60" s="3149"/>
      <c r="AVP60" s="1448"/>
      <c r="AVQ60" s="3149"/>
      <c r="AVR60" s="3149"/>
      <c r="AVS60" s="3149"/>
      <c r="AVT60" s="1448"/>
      <c r="AVU60" s="3149"/>
      <c r="AVV60" s="3149"/>
      <c r="AVW60" s="3149"/>
      <c r="AVX60" s="1448"/>
      <c r="AVY60" s="3149"/>
      <c r="AVZ60" s="3149"/>
      <c r="AWA60" s="3149"/>
      <c r="AWB60" s="1448"/>
      <c r="AWC60" s="3149"/>
      <c r="AWD60" s="3149"/>
      <c r="AWE60" s="3149"/>
      <c r="AWF60" s="1448"/>
      <c r="AWG60" s="3149"/>
      <c r="AWH60" s="3149"/>
      <c r="AWI60" s="3149"/>
      <c r="AWJ60" s="1448"/>
      <c r="AWK60" s="3149"/>
      <c r="AWL60" s="3149"/>
      <c r="AWM60" s="3149"/>
      <c r="AWN60" s="1448"/>
      <c r="AWO60" s="3149"/>
      <c r="AWP60" s="3149"/>
      <c r="AWQ60" s="3149"/>
      <c r="AWR60" s="1448"/>
      <c r="AWS60" s="3149"/>
      <c r="AWT60" s="3149"/>
      <c r="AWU60" s="3149"/>
      <c r="AWV60" s="1448"/>
      <c r="AWW60" s="3149"/>
      <c r="AWX60" s="3149"/>
      <c r="AWY60" s="3149"/>
      <c r="AWZ60" s="1448"/>
      <c r="AXA60" s="3149"/>
      <c r="AXB60" s="3149"/>
      <c r="AXC60" s="3149"/>
      <c r="AXD60" s="1448"/>
      <c r="AXE60" s="3149"/>
      <c r="AXF60" s="3149"/>
      <c r="AXG60" s="3149"/>
      <c r="AXH60" s="1448"/>
      <c r="AXI60" s="3149"/>
      <c r="AXJ60" s="3149"/>
      <c r="AXK60" s="3149"/>
      <c r="AXL60" s="1448"/>
      <c r="AXM60" s="3149"/>
      <c r="AXN60" s="3149"/>
      <c r="AXO60" s="3149"/>
      <c r="AXP60" s="1448"/>
      <c r="AXQ60" s="3149"/>
      <c r="AXR60" s="3149"/>
      <c r="AXS60" s="3149"/>
      <c r="AXT60" s="1448"/>
      <c r="AXU60" s="3149"/>
      <c r="AXV60" s="3149"/>
      <c r="AXW60" s="3149"/>
      <c r="AXX60" s="1448"/>
      <c r="AXY60" s="3149"/>
      <c r="AXZ60" s="3149"/>
      <c r="AYA60" s="3149"/>
      <c r="AYB60" s="1448"/>
      <c r="AYC60" s="3149"/>
      <c r="AYD60" s="3149"/>
      <c r="AYE60" s="3149"/>
      <c r="AYF60" s="1448"/>
      <c r="AYG60" s="3149"/>
      <c r="AYH60" s="3149"/>
      <c r="AYI60" s="3149"/>
      <c r="AYJ60" s="1448"/>
      <c r="AYK60" s="3149"/>
      <c r="AYL60" s="3149"/>
      <c r="AYM60" s="3149"/>
      <c r="AYN60" s="1448"/>
      <c r="AYO60" s="3149"/>
      <c r="AYP60" s="3149"/>
      <c r="AYQ60" s="3149"/>
      <c r="AYR60" s="1448"/>
      <c r="AYS60" s="3149"/>
      <c r="AYT60" s="3149"/>
      <c r="AYU60" s="3149"/>
      <c r="AYV60" s="1448"/>
      <c r="AYW60" s="3149"/>
      <c r="AYX60" s="3149"/>
      <c r="AYY60" s="3149"/>
      <c r="AYZ60" s="1448"/>
      <c r="AZA60" s="3149"/>
      <c r="AZB60" s="3149"/>
      <c r="AZC60" s="3149"/>
      <c r="AZD60" s="1448"/>
      <c r="AZE60" s="3149"/>
      <c r="AZF60" s="3149"/>
      <c r="AZG60" s="3149"/>
      <c r="AZH60" s="1448"/>
      <c r="AZI60" s="3149"/>
      <c r="AZJ60" s="3149"/>
      <c r="AZK60" s="3149"/>
      <c r="AZL60" s="1448"/>
      <c r="AZM60" s="3149"/>
      <c r="AZN60" s="3149"/>
      <c r="AZO60" s="3149"/>
      <c r="AZP60" s="1448"/>
      <c r="AZQ60" s="3149"/>
      <c r="AZR60" s="3149"/>
      <c r="AZS60" s="3149"/>
      <c r="AZT60" s="1448"/>
      <c r="AZU60" s="3149"/>
      <c r="AZV60" s="3149"/>
      <c r="AZW60" s="3149"/>
      <c r="AZX60" s="1448"/>
      <c r="AZY60" s="3149"/>
      <c r="AZZ60" s="3149"/>
      <c r="BAA60" s="3149"/>
      <c r="BAB60" s="1448"/>
      <c r="BAC60" s="3149"/>
      <c r="BAD60" s="3149"/>
      <c r="BAE60" s="3149"/>
      <c r="BAF60" s="1448"/>
      <c r="BAG60" s="3149"/>
      <c r="BAH60" s="3149"/>
      <c r="BAI60" s="3149"/>
      <c r="BAJ60" s="1448"/>
      <c r="BAK60" s="3149"/>
      <c r="BAL60" s="3149"/>
      <c r="BAM60" s="3149"/>
      <c r="BAN60" s="1448"/>
      <c r="BAO60" s="3149"/>
      <c r="BAP60" s="3149"/>
      <c r="BAQ60" s="3149"/>
      <c r="BAR60" s="1448"/>
      <c r="BAS60" s="3149"/>
      <c r="BAT60" s="3149"/>
      <c r="BAU60" s="3149"/>
      <c r="BAV60" s="1448"/>
      <c r="BAW60" s="3149"/>
      <c r="BAX60" s="3149"/>
      <c r="BAY60" s="3149"/>
      <c r="BAZ60" s="1448"/>
      <c r="BBA60" s="3149"/>
      <c r="BBB60" s="3149"/>
      <c r="BBC60" s="3149"/>
      <c r="BBD60" s="1448"/>
      <c r="BBE60" s="3149"/>
      <c r="BBF60" s="3149"/>
      <c r="BBG60" s="3149"/>
      <c r="BBH60" s="1448"/>
      <c r="BBI60" s="3149"/>
      <c r="BBJ60" s="3149"/>
      <c r="BBK60" s="3149"/>
      <c r="BBL60" s="1448"/>
      <c r="BBM60" s="3149"/>
      <c r="BBN60" s="3149"/>
      <c r="BBO60" s="3149"/>
      <c r="BBP60" s="1448"/>
      <c r="BBQ60" s="3149"/>
      <c r="BBR60" s="3149"/>
      <c r="BBS60" s="3149"/>
      <c r="BBT60" s="1448"/>
      <c r="BBU60" s="3149"/>
      <c r="BBV60" s="3149"/>
      <c r="BBW60" s="3149"/>
      <c r="BBX60" s="1448"/>
      <c r="BBY60" s="3149"/>
      <c r="BBZ60" s="3149"/>
      <c r="BCA60" s="3149"/>
      <c r="BCB60" s="1448"/>
      <c r="BCC60" s="3149"/>
      <c r="BCD60" s="3149"/>
      <c r="BCE60" s="3149"/>
      <c r="BCF60" s="1448"/>
      <c r="BCG60" s="3149"/>
      <c r="BCH60" s="3149"/>
      <c r="BCI60" s="3149"/>
      <c r="BCJ60" s="1448"/>
      <c r="BCK60" s="3149"/>
      <c r="BCL60" s="3149"/>
      <c r="BCM60" s="3149"/>
      <c r="BCN60" s="1448"/>
      <c r="BCO60" s="3149"/>
      <c r="BCP60" s="3149"/>
      <c r="BCQ60" s="3149"/>
      <c r="BCR60" s="1448"/>
      <c r="BCS60" s="3149"/>
      <c r="BCT60" s="3149"/>
      <c r="BCU60" s="3149"/>
      <c r="BCV60" s="1448"/>
      <c r="BCW60" s="3149"/>
      <c r="BCX60" s="3149"/>
      <c r="BCY60" s="3149"/>
      <c r="BCZ60" s="1448"/>
      <c r="BDA60" s="3149"/>
      <c r="BDB60" s="3149"/>
      <c r="BDC60" s="3149"/>
      <c r="BDD60" s="1448"/>
      <c r="BDE60" s="3149"/>
      <c r="BDF60" s="3149"/>
      <c r="BDG60" s="3149"/>
      <c r="BDH60" s="1448"/>
      <c r="BDI60" s="3149"/>
      <c r="BDJ60" s="3149"/>
      <c r="BDK60" s="3149"/>
      <c r="BDL60" s="1448"/>
      <c r="BDM60" s="3149"/>
      <c r="BDN60" s="3149"/>
      <c r="BDO60" s="3149"/>
      <c r="BDP60" s="1448"/>
      <c r="BDQ60" s="3149"/>
      <c r="BDR60" s="3149"/>
      <c r="BDS60" s="3149"/>
      <c r="BDT60" s="1448"/>
      <c r="BDU60" s="3149"/>
      <c r="BDV60" s="3149"/>
      <c r="BDW60" s="3149"/>
      <c r="BDX60" s="1448"/>
      <c r="BDY60" s="3149"/>
      <c r="BDZ60" s="3149"/>
      <c r="BEA60" s="3149"/>
      <c r="BEB60" s="1448"/>
      <c r="BEC60" s="3149"/>
      <c r="BED60" s="3149"/>
      <c r="BEE60" s="3149"/>
      <c r="BEF60" s="1448"/>
      <c r="BEG60" s="3149"/>
      <c r="BEH60" s="3149"/>
      <c r="BEI60" s="3149"/>
      <c r="BEJ60" s="1448"/>
      <c r="BEK60" s="3149"/>
      <c r="BEL60" s="3149"/>
      <c r="BEM60" s="3149"/>
      <c r="BEN60" s="1448"/>
      <c r="BEO60" s="3149"/>
      <c r="BEP60" s="3149"/>
      <c r="BEQ60" s="3149"/>
      <c r="BER60" s="1448"/>
      <c r="BES60" s="3149"/>
      <c r="BET60" s="3149"/>
      <c r="BEU60" s="3149"/>
      <c r="BEV60" s="1448"/>
      <c r="BEW60" s="3149"/>
      <c r="BEX60" s="3149"/>
      <c r="BEY60" s="3149"/>
      <c r="BEZ60" s="1448"/>
      <c r="BFA60" s="3149"/>
      <c r="BFB60" s="3149"/>
      <c r="BFC60" s="3149"/>
      <c r="BFD60" s="1448"/>
      <c r="BFE60" s="3149"/>
      <c r="BFF60" s="3149"/>
      <c r="BFG60" s="3149"/>
      <c r="BFH60" s="1448"/>
      <c r="BFI60" s="3149"/>
      <c r="BFJ60" s="3149"/>
      <c r="BFK60" s="3149"/>
      <c r="BFL60" s="1448"/>
      <c r="BFM60" s="3149"/>
      <c r="BFN60" s="3149"/>
      <c r="BFO60" s="3149"/>
      <c r="BFP60" s="1448"/>
      <c r="BFQ60" s="3149"/>
      <c r="BFR60" s="3149"/>
      <c r="BFS60" s="3149"/>
      <c r="BFT60" s="1448"/>
      <c r="BFU60" s="3149"/>
      <c r="BFV60" s="3149"/>
      <c r="BFW60" s="3149"/>
      <c r="BFX60" s="1448"/>
      <c r="BFY60" s="3149"/>
      <c r="BFZ60" s="3149"/>
      <c r="BGA60" s="3149"/>
      <c r="BGB60" s="1448"/>
      <c r="BGC60" s="3149"/>
      <c r="BGD60" s="3149"/>
      <c r="BGE60" s="3149"/>
      <c r="BGF60" s="1448"/>
      <c r="BGG60" s="3149"/>
      <c r="BGH60" s="3149"/>
      <c r="BGI60" s="3149"/>
      <c r="BGJ60" s="1448"/>
      <c r="BGK60" s="3149"/>
      <c r="BGL60" s="3149"/>
      <c r="BGM60" s="3149"/>
      <c r="BGN60" s="1448"/>
      <c r="BGO60" s="3149"/>
      <c r="BGP60" s="3149"/>
      <c r="BGQ60" s="3149"/>
      <c r="BGR60" s="1448"/>
      <c r="BGS60" s="3149"/>
      <c r="BGT60" s="3149"/>
      <c r="BGU60" s="3149"/>
      <c r="BGV60" s="1448"/>
      <c r="BGW60" s="3149"/>
      <c r="BGX60" s="3149"/>
      <c r="BGY60" s="3149"/>
      <c r="BGZ60" s="1448"/>
      <c r="BHA60" s="3149"/>
      <c r="BHB60" s="3149"/>
      <c r="BHC60" s="3149"/>
      <c r="BHD60" s="1448"/>
      <c r="BHE60" s="3149"/>
      <c r="BHF60" s="3149"/>
      <c r="BHG60" s="3149"/>
      <c r="BHH60" s="1448"/>
      <c r="BHI60" s="3149"/>
      <c r="BHJ60" s="3149"/>
      <c r="BHK60" s="3149"/>
      <c r="BHL60" s="1448"/>
      <c r="BHM60" s="3149"/>
      <c r="BHN60" s="3149"/>
      <c r="BHO60" s="3149"/>
      <c r="BHP60" s="1448"/>
      <c r="BHQ60" s="3149"/>
      <c r="BHR60" s="3149"/>
      <c r="BHS60" s="3149"/>
      <c r="BHT60" s="1448"/>
      <c r="BHU60" s="3149"/>
      <c r="BHV60" s="3149"/>
      <c r="BHW60" s="3149"/>
      <c r="BHX60" s="1448"/>
      <c r="BHY60" s="3149"/>
      <c r="BHZ60" s="3149"/>
      <c r="BIA60" s="3149"/>
      <c r="BIB60" s="1448"/>
      <c r="BIC60" s="3149"/>
      <c r="BID60" s="3149"/>
      <c r="BIE60" s="3149"/>
      <c r="BIF60" s="1448"/>
      <c r="BIG60" s="3149"/>
      <c r="BIH60" s="3149"/>
      <c r="BII60" s="3149"/>
      <c r="BIJ60" s="1448"/>
      <c r="BIK60" s="3149"/>
      <c r="BIL60" s="3149"/>
      <c r="BIM60" s="3149"/>
      <c r="BIN60" s="1448"/>
      <c r="BIO60" s="3149"/>
      <c r="BIP60" s="3149"/>
      <c r="BIQ60" s="3149"/>
      <c r="BIR60" s="1448"/>
      <c r="BIS60" s="3149"/>
      <c r="BIT60" s="3149"/>
      <c r="BIU60" s="3149"/>
      <c r="BIV60" s="1448"/>
      <c r="BIW60" s="3149"/>
      <c r="BIX60" s="3149"/>
      <c r="BIY60" s="3149"/>
      <c r="BIZ60" s="1448"/>
      <c r="BJA60" s="3149"/>
      <c r="BJB60" s="3149"/>
      <c r="BJC60" s="3149"/>
      <c r="BJD60" s="1448"/>
      <c r="BJE60" s="3149"/>
      <c r="BJF60" s="3149"/>
      <c r="BJG60" s="3149"/>
      <c r="BJH60" s="1448"/>
      <c r="BJI60" s="3149"/>
      <c r="BJJ60" s="3149"/>
      <c r="BJK60" s="3149"/>
      <c r="BJL60" s="1448"/>
      <c r="BJM60" s="3149"/>
      <c r="BJN60" s="3149"/>
      <c r="BJO60" s="3149"/>
      <c r="BJP60" s="1448"/>
      <c r="BJQ60" s="3149"/>
      <c r="BJR60" s="3149"/>
      <c r="BJS60" s="3149"/>
      <c r="BJT60" s="1448"/>
      <c r="BJU60" s="3149"/>
      <c r="BJV60" s="3149"/>
      <c r="BJW60" s="3149"/>
      <c r="BJX60" s="1448"/>
      <c r="BJY60" s="3149"/>
      <c r="BJZ60" s="3149"/>
      <c r="BKA60" s="3149"/>
      <c r="BKB60" s="1448"/>
      <c r="BKC60" s="3149"/>
      <c r="BKD60" s="3149"/>
      <c r="BKE60" s="3149"/>
      <c r="BKF60" s="1448"/>
      <c r="BKG60" s="3149"/>
      <c r="BKH60" s="3149"/>
      <c r="BKI60" s="3149"/>
      <c r="BKJ60" s="1448"/>
      <c r="BKK60" s="3149"/>
      <c r="BKL60" s="3149"/>
      <c r="BKM60" s="3149"/>
      <c r="BKN60" s="1448"/>
      <c r="BKO60" s="3149"/>
      <c r="BKP60" s="3149"/>
      <c r="BKQ60" s="3149"/>
      <c r="BKR60" s="1448"/>
      <c r="BKS60" s="3149"/>
      <c r="BKT60" s="3149"/>
      <c r="BKU60" s="3149"/>
      <c r="BKV60" s="1448"/>
      <c r="BKW60" s="3149"/>
      <c r="BKX60" s="3149"/>
      <c r="BKY60" s="3149"/>
      <c r="BKZ60" s="1448"/>
      <c r="BLA60" s="3149"/>
      <c r="BLB60" s="3149"/>
      <c r="BLC60" s="3149"/>
      <c r="BLD60" s="1448"/>
      <c r="BLE60" s="3149"/>
      <c r="BLF60" s="3149"/>
      <c r="BLG60" s="3149"/>
      <c r="BLH60" s="1448"/>
      <c r="BLI60" s="3149"/>
      <c r="BLJ60" s="3149"/>
      <c r="BLK60" s="3149"/>
      <c r="BLL60" s="1448"/>
      <c r="BLM60" s="3149"/>
      <c r="BLN60" s="3149"/>
      <c r="BLO60" s="3149"/>
      <c r="BLP60" s="1448"/>
      <c r="BLQ60" s="3149"/>
      <c r="BLR60" s="3149"/>
      <c r="BLS60" s="3149"/>
      <c r="BLT60" s="1448"/>
      <c r="BLU60" s="3149"/>
      <c r="BLV60" s="3149"/>
      <c r="BLW60" s="3149"/>
      <c r="BLX60" s="1448"/>
      <c r="BLY60" s="3149"/>
      <c r="BLZ60" s="3149"/>
      <c r="BMA60" s="3149"/>
      <c r="BMB60" s="1448"/>
      <c r="BMC60" s="3149"/>
      <c r="BMD60" s="3149"/>
      <c r="BME60" s="3149"/>
      <c r="BMF60" s="1448"/>
      <c r="BMG60" s="3149"/>
      <c r="BMH60" s="3149"/>
      <c r="BMI60" s="3149"/>
      <c r="BMJ60" s="1448"/>
      <c r="BMK60" s="3149"/>
      <c r="BML60" s="3149"/>
      <c r="BMM60" s="3149"/>
      <c r="BMN60" s="1448"/>
      <c r="BMO60" s="3149"/>
      <c r="BMP60" s="3149"/>
      <c r="BMQ60" s="3149"/>
      <c r="BMR60" s="1448"/>
      <c r="BMS60" s="3149"/>
      <c r="BMT60" s="3149"/>
      <c r="BMU60" s="3149"/>
      <c r="BMV60" s="1448"/>
      <c r="BMW60" s="3149"/>
      <c r="BMX60" s="3149"/>
      <c r="BMY60" s="3149"/>
      <c r="BMZ60" s="1448"/>
      <c r="BNA60" s="3149"/>
      <c r="BNB60" s="3149"/>
      <c r="BNC60" s="3149"/>
      <c r="BND60" s="1448"/>
      <c r="BNE60" s="3149"/>
      <c r="BNF60" s="3149"/>
      <c r="BNG60" s="3149"/>
      <c r="BNH60" s="1448"/>
      <c r="BNI60" s="3149"/>
      <c r="BNJ60" s="3149"/>
      <c r="BNK60" s="3149"/>
      <c r="BNL60" s="1448"/>
      <c r="BNM60" s="3149"/>
      <c r="BNN60" s="3149"/>
      <c r="BNO60" s="3149"/>
      <c r="BNP60" s="1448"/>
      <c r="BNQ60" s="3149"/>
      <c r="BNR60" s="3149"/>
      <c r="BNS60" s="3149"/>
      <c r="BNT60" s="1448"/>
      <c r="BNU60" s="3149"/>
      <c r="BNV60" s="3149"/>
      <c r="BNW60" s="3149"/>
      <c r="BNX60" s="1448"/>
      <c r="BNY60" s="3149"/>
      <c r="BNZ60" s="3149"/>
      <c r="BOA60" s="3149"/>
      <c r="BOB60" s="1448"/>
      <c r="BOC60" s="3149"/>
      <c r="BOD60" s="3149"/>
      <c r="BOE60" s="3149"/>
      <c r="BOF60" s="1448"/>
      <c r="BOG60" s="3149"/>
      <c r="BOH60" s="3149"/>
      <c r="BOI60" s="3149"/>
      <c r="BOJ60" s="1448"/>
      <c r="BOK60" s="3149"/>
      <c r="BOL60" s="3149"/>
      <c r="BOM60" s="3149"/>
      <c r="BON60" s="1448"/>
      <c r="BOO60" s="3149"/>
      <c r="BOP60" s="3149"/>
      <c r="BOQ60" s="3149"/>
      <c r="BOR60" s="1448"/>
      <c r="BOS60" s="3149"/>
      <c r="BOT60" s="3149"/>
      <c r="BOU60" s="3149"/>
      <c r="BOV60" s="1448"/>
      <c r="BOW60" s="3149"/>
      <c r="BOX60" s="3149"/>
      <c r="BOY60" s="3149"/>
      <c r="BOZ60" s="1448"/>
      <c r="BPA60" s="3149"/>
      <c r="BPB60" s="3149"/>
      <c r="BPC60" s="3149"/>
      <c r="BPD60" s="1448"/>
      <c r="BPE60" s="3149"/>
      <c r="BPF60" s="3149"/>
      <c r="BPG60" s="3149"/>
      <c r="BPH60" s="1448"/>
      <c r="BPI60" s="3149"/>
      <c r="BPJ60" s="3149"/>
      <c r="BPK60" s="3149"/>
      <c r="BPL60" s="1448"/>
      <c r="BPM60" s="3149"/>
      <c r="BPN60" s="3149"/>
      <c r="BPO60" s="3149"/>
      <c r="BPP60" s="1448"/>
      <c r="BPQ60" s="3149"/>
      <c r="BPR60" s="3149"/>
      <c r="BPS60" s="3149"/>
      <c r="BPT60" s="1448"/>
      <c r="BPU60" s="3149"/>
      <c r="BPV60" s="3149"/>
      <c r="BPW60" s="3149"/>
      <c r="BPX60" s="1448"/>
      <c r="BPY60" s="3149"/>
      <c r="BPZ60" s="3149"/>
      <c r="BQA60" s="3149"/>
      <c r="BQB60" s="1448"/>
      <c r="BQC60" s="3149"/>
      <c r="BQD60" s="3149"/>
      <c r="BQE60" s="3149"/>
      <c r="BQF60" s="1448"/>
      <c r="BQG60" s="3149"/>
      <c r="BQH60" s="3149"/>
      <c r="BQI60" s="3149"/>
      <c r="BQJ60" s="1448"/>
      <c r="BQK60" s="3149"/>
      <c r="BQL60" s="3149"/>
      <c r="BQM60" s="3149"/>
      <c r="BQN60" s="1448"/>
      <c r="BQO60" s="3149"/>
      <c r="BQP60" s="3149"/>
      <c r="BQQ60" s="3149"/>
      <c r="BQR60" s="1448"/>
      <c r="BQS60" s="3149"/>
      <c r="BQT60" s="3149"/>
      <c r="BQU60" s="3149"/>
      <c r="BQV60" s="1448"/>
      <c r="BQW60" s="3149"/>
      <c r="BQX60" s="3149"/>
      <c r="BQY60" s="3149"/>
      <c r="BQZ60" s="1448"/>
      <c r="BRA60" s="3149"/>
      <c r="BRB60" s="3149"/>
      <c r="BRC60" s="3149"/>
      <c r="BRD60" s="1448"/>
      <c r="BRE60" s="3149"/>
      <c r="BRF60" s="3149"/>
      <c r="BRG60" s="3149"/>
      <c r="BRH60" s="1448"/>
      <c r="BRI60" s="3149"/>
      <c r="BRJ60" s="3149"/>
      <c r="BRK60" s="3149"/>
      <c r="BRL60" s="1448"/>
      <c r="BRM60" s="3149"/>
      <c r="BRN60" s="3149"/>
      <c r="BRO60" s="3149"/>
      <c r="BRP60" s="1448"/>
      <c r="BRQ60" s="3149"/>
      <c r="BRR60" s="3149"/>
      <c r="BRS60" s="3149"/>
      <c r="BRT60" s="1448"/>
      <c r="BRU60" s="3149"/>
      <c r="BRV60" s="3149"/>
      <c r="BRW60" s="3149"/>
      <c r="BRX60" s="1448"/>
      <c r="BRY60" s="3149"/>
      <c r="BRZ60" s="3149"/>
      <c r="BSA60" s="3149"/>
      <c r="BSB60" s="1448"/>
      <c r="BSC60" s="3149"/>
      <c r="BSD60" s="3149"/>
      <c r="BSE60" s="3149"/>
      <c r="BSF60" s="1448"/>
      <c r="BSG60" s="3149"/>
      <c r="BSH60" s="3149"/>
      <c r="BSI60" s="3149"/>
      <c r="BSJ60" s="1448"/>
      <c r="BSK60" s="3149"/>
      <c r="BSL60" s="3149"/>
      <c r="BSM60" s="3149"/>
      <c r="BSN60" s="1448"/>
      <c r="BSO60" s="3149"/>
      <c r="BSP60" s="3149"/>
      <c r="BSQ60" s="3149"/>
      <c r="BSR60" s="1448"/>
      <c r="BSS60" s="3149"/>
      <c r="BST60" s="3149"/>
      <c r="BSU60" s="3149"/>
      <c r="BSV60" s="1448"/>
      <c r="BSW60" s="3149"/>
      <c r="BSX60" s="3149"/>
      <c r="BSY60" s="3149"/>
      <c r="BSZ60" s="1448"/>
      <c r="BTA60" s="3149"/>
      <c r="BTB60" s="3149"/>
      <c r="BTC60" s="3149"/>
      <c r="BTD60" s="1448"/>
      <c r="BTE60" s="3149"/>
      <c r="BTF60" s="3149"/>
      <c r="BTG60" s="3149"/>
      <c r="BTH60" s="1448"/>
      <c r="BTI60" s="3149"/>
      <c r="BTJ60" s="3149"/>
      <c r="BTK60" s="3149"/>
      <c r="BTL60" s="1448"/>
      <c r="BTM60" s="3149"/>
      <c r="BTN60" s="3149"/>
      <c r="BTO60" s="3149"/>
      <c r="BTP60" s="1448"/>
      <c r="BTQ60" s="3149"/>
      <c r="BTR60" s="3149"/>
      <c r="BTS60" s="3149"/>
      <c r="BTT60" s="1448"/>
      <c r="BTU60" s="3149"/>
      <c r="BTV60" s="3149"/>
      <c r="BTW60" s="3149"/>
      <c r="BTX60" s="1448"/>
      <c r="BTY60" s="3149"/>
      <c r="BTZ60" s="3149"/>
      <c r="BUA60" s="3149"/>
      <c r="BUB60" s="1448"/>
      <c r="BUC60" s="3149"/>
      <c r="BUD60" s="3149"/>
      <c r="BUE60" s="3149"/>
      <c r="BUF60" s="1448"/>
      <c r="BUG60" s="3149"/>
      <c r="BUH60" s="3149"/>
      <c r="BUI60" s="3149"/>
      <c r="BUJ60" s="1448"/>
      <c r="BUK60" s="3149"/>
      <c r="BUL60" s="3149"/>
      <c r="BUM60" s="3149"/>
      <c r="BUN60" s="1448"/>
      <c r="BUO60" s="3149"/>
      <c r="BUP60" s="3149"/>
      <c r="BUQ60" s="3149"/>
      <c r="BUR60" s="1448"/>
      <c r="BUS60" s="3149"/>
      <c r="BUT60" s="3149"/>
      <c r="BUU60" s="3149"/>
      <c r="BUV60" s="1448"/>
      <c r="BUW60" s="3149"/>
      <c r="BUX60" s="3149"/>
      <c r="BUY60" s="3149"/>
      <c r="BUZ60" s="1448"/>
      <c r="BVA60" s="3149"/>
      <c r="BVB60" s="3149"/>
      <c r="BVC60" s="3149"/>
      <c r="BVD60" s="1448"/>
      <c r="BVE60" s="3149"/>
      <c r="BVF60" s="3149"/>
      <c r="BVG60" s="3149"/>
      <c r="BVH60" s="1448"/>
      <c r="BVI60" s="3149"/>
      <c r="BVJ60" s="3149"/>
      <c r="BVK60" s="3149"/>
      <c r="BVL60" s="1448"/>
      <c r="BVM60" s="3149"/>
      <c r="BVN60" s="3149"/>
      <c r="BVO60" s="3149"/>
      <c r="BVP60" s="1448"/>
      <c r="BVQ60" s="3149"/>
      <c r="BVR60" s="3149"/>
      <c r="BVS60" s="3149"/>
      <c r="BVT60" s="1448"/>
      <c r="BVU60" s="3149"/>
      <c r="BVV60" s="3149"/>
      <c r="BVW60" s="3149"/>
      <c r="BVX60" s="1448"/>
      <c r="BVY60" s="3149"/>
      <c r="BVZ60" s="3149"/>
      <c r="BWA60" s="3149"/>
      <c r="BWB60" s="1448"/>
      <c r="BWC60" s="3149"/>
      <c r="BWD60" s="3149"/>
      <c r="BWE60" s="3149"/>
      <c r="BWF60" s="1448"/>
      <c r="BWG60" s="3149"/>
      <c r="BWH60" s="3149"/>
      <c r="BWI60" s="3149"/>
      <c r="BWJ60" s="1448"/>
      <c r="BWK60" s="3149"/>
      <c r="BWL60" s="3149"/>
      <c r="BWM60" s="3149"/>
      <c r="BWN60" s="1448"/>
      <c r="BWO60" s="3149"/>
      <c r="BWP60" s="3149"/>
      <c r="BWQ60" s="3149"/>
      <c r="BWR60" s="1448"/>
      <c r="BWS60" s="3149"/>
      <c r="BWT60" s="3149"/>
      <c r="BWU60" s="3149"/>
      <c r="BWV60" s="1448"/>
      <c r="BWW60" s="3149"/>
      <c r="BWX60" s="3149"/>
      <c r="BWY60" s="3149"/>
      <c r="BWZ60" s="1448"/>
      <c r="BXA60" s="3149"/>
      <c r="BXB60" s="3149"/>
      <c r="BXC60" s="3149"/>
      <c r="BXD60" s="1448"/>
      <c r="BXE60" s="3149"/>
      <c r="BXF60" s="3149"/>
      <c r="BXG60" s="3149"/>
      <c r="BXH60" s="1448"/>
      <c r="BXI60" s="3149"/>
      <c r="BXJ60" s="3149"/>
      <c r="BXK60" s="3149"/>
      <c r="BXL60" s="1448"/>
      <c r="BXM60" s="3149"/>
      <c r="BXN60" s="3149"/>
      <c r="BXO60" s="3149"/>
      <c r="BXP60" s="1448"/>
      <c r="BXQ60" s="3149"/>
      <c r="BXR60" s="3149"/>
      <c r="BXS60" s="3149"/>
      <c r="BXT60" s="1448"/>
      <c r="BXU60" s="3149"/>
      <c r="BXV60" s="3149"/>
      <c r="BXW60" s="3149"/>
      <c r="BXX60" s="1448"/>
      <c r="BXY60" s="3149"/>
      <c r="BXZ60" s="3149"/>
      <c r="BYA60" s="3149"/>
      <c r="BYB60" s="1448"/>
      <c r="BYC60" s="3149"/>
      <c r="BYD60" s="3149"/>
      <c r="BYE60" s="3149"/>
      <c r="BYF60" s="1448"/>
      <c r="BYG60" s="3149"/>
      <c r="BYH60" s="3149"/>
      <c r="BYI60" s="3149"/>
      <c r="BYJ60" s="1448"/>
      <c r="BYK60" s="3149"/>
      <c r="BYL60" s="3149"/>
      <c r="BYM60" s="3149"/>
      <c r="BYN60" s="1448"/>
      <c r="BYO60" s="3149"/>
      <c r="BYP60" s="3149"/>
      <c r="BYQ60" s="3149"/>
      <c r="BYR60" s="1448"/>
      <c r="BYS60" s="3149"/>
      <c r="BYT60" s="3149"/>
      <c r="BYU60" s="3149"/>
      <c r="BYV60" s="1448"/>
      <c r="BYW60" s="3149"/>
      <c r="BYX60" s="3149"/>
      <c r="BYY60" s="3149"/>
      <c r="BYZ60" s="1448"/>
      <c r="BZA60" s="3149"/>
      <c r="BZB60" s="3149"/>
      <c r="BZC60" s="3149"/>
      <c r="BZD60" s="1448"/>
      <c r="BZE60" s="3149"/>
      <c r="BZF60" s="3149"/>
      <c r="BZG60" s="3149"/>
      <c r="BZH60" s="1448"/>
      <c r="BZI60" s="3149"/>
      <c r="BZJ60" s="3149"/>
      <c r="BZK60" s="3149"/>
      <c r="BZL60" s="1448"/>
      <c r="BZM60" s="3149"/>
      <c r="BZN60" s="3149"/>
      <c r="BZO60" s="3149"/>
      <c r="BZP60" s="1448"/>
      <c r="BZQ60" s="3149"/>
      <c r="BZR60" s="3149"/>
      <c r="BZS60" s="3149"/>
      <c r="BZT60" s="1448"/>
      <c r="BZU60" s="3149"/>
      <c r="BZV60" s="3149"/>
      <c r="BZW60" s="3149"/>
      <c r="BZX60" s="1448"/>
      <c r="BZY60" s="3149"/>
      <c r="BZZ60" s="3149"/>
      <c r="CAA60" s="3149"/>
      <c r="CAB60" s="1448"/>
      <c r="CAC60" s="3149"/>
      <c r="CAD60" s="3149"/>
      <c r="CAE60" s="3149"/>
      <c r="CAF60" s="1448"/>
      <c r="CAG60" s="3149"/>
      <c r="CAH60" s="3149"/>
      <c r="CAI60" s="3149"/>
      <c r="CAJ60" s="1448"/>
      <c r="CAK60" s="3149"/>
      <c r="CAL60" s="3149"/>
      <c r="CAM60" s="3149"/>
      <c r="CAN60" s="1448"/>
      <c r="CAO60" s="3149"/>
      <c r="CAP60" s="3149"/>
      <c r="CAQ60" s="3149"/>
      <c r="CAR60" s="1448"/>
      <c r="CAS60" s="3149"/>
      <c r="CAT60" s="3149"/>
      <c r="CAU60" s="3149"/>
      <c r="CAV60" s="1448"/>
      <c r="CAW60" s="3149"/>
      <c r="CAX60" s="3149"/>
      <c r="CAY60" s="3149"/>
      <c r="CAZ60" s="1448"/>
      <c r="CBA60" s="3149"/>
      <c r="CBB60" s="3149"/>
      <c r="CBC60" s="3149"/>
      <c r="CBD60" s="1448"/>
      <c r="CBE60" s="3149"/>
      <c r="CBF60" s="3149"/>
      <c r="CBG60" s="3149"/>
      <c r="CBH60" s="1448"/>
      <c r="CBI60" s="3149"/>
      <c r="CBJ60" s="3149"/>
      <c r="CBK60" s="3149"/>
      <c r="CBL60" s="1448"/>
      <c r="CBM60" s="3149"/>
      <c r="CBN60" s="3149"/>
      <c r="CBO60" s="3149"/>
      <c r="CBP60" s="1448"/>
      <c r="CBQ60" s="3149"/>
      <c r="CBR60" s="3149"/>
      <c r="CBS60" s="3149"/>
      <c r="CBT60" s="1448"/>
      <c r="CBU60" s="3149"/>
      <c r="CBV60" s="3149"/>
      <c r="CBW60" s="3149"/>
      <c r="CBX60" s="1448"/>
      <c r="CBY60" s="3149"/>
      <c r="CBZ60" s="3149"/>
      <c r="CCA60" s="3149"/>
      <c r="CCB60" s="1448"/>
      <c r="CCC60" s="3149"/>
      <c r="CCD60" s="3149"/>
      <c r="CCE60" s="3149"/>
      <c r="CCF60" s="1448"/>
      <c r="CCG60" s="3149"/>
      <c r="CCH60" s="3149"/>
      <c r="CCI60" s="3149"/>
      <c r="CCJ60" s="1448"/>
      <c r="CCK60" s="3149"/>
      <c r="CCL60" s="3149"/>
      <c r="CCM60" s="3149"/>
      <c r="CCN60" s="1448"/>
      <c r="CCO60" s="3149"/>
      <c r="CCP60" s="3149"/>
      <c r="CCQ60" s="3149"/>
      <c r="CCR60" s="1448"/>
      <c r="CCS60" s="3149"/>
      <c r="CCT60" s="3149"/>
      <c r="CCU60" s="3149"/>
      <c r="CCV60" s="1448"/>
      <c r="CCW60" s="3149"/>
      <c r="CCX60" s="3149"/>
      <c r="CCY60" s="3149"/>
      <c r="CCZ60" s="1448"/>
      <c r="CDA60" s="3149"/>
      <c r="CDB60" s="3149"/>
      <c r="CDC60" s="3149"/>
      <c r="CDD60" s="1448"/>
      <c r="CDE60" s="3149"/>
      <c r="CDF60" s="3149"/>
      <c r="CDG60" s="3149"/>
      <c r="CDH60" s="1448"/>
      <c r="CDI60" s="3149"/>
      <c r="CDJ60" s="3149"/>
      <c r="CDK60" s="3149"/>
      <c r="CDL60" s="1448"/>
      <c r="CDM60" s="3149"/>
      <c r="CDN60" s="3149"/>
      <c r="CDO60" s="3149"/>
      <c r="CDP60" s="1448"/>
      <c r="CDQ60" s="3149"/>
      <c r="CDR60" s="3149"/>
      <c r="CDS60" s="3149"/>
      <c r="CDT60" s="1448"/>
      <c r="CDU60" s="3149"/>
      <c r="CDV60" s="3149"/>
      <c r="CDW60" s="3149"/>
      <c r="CDX60" s="1448"/>
      <c r="CDY60" s="3149"/>
      <c r="CDZ60" s="3149"/>
      <c r="CEA60" s="3149"/>
      <c r="CEB60" s="1448"/>
      <c r="CEC60" s="3149"/>
      <c r="CED60" s="3149"/>
      <c r="CEE60" s="3149"/>
      <c r="CEF60" s="1448"/>
      <c r="CEG60" s="3149"/>
      <c r="CEH60" s="3149"/>
      <c r="CEI60" s="3149"/>
      <c r="CEJ60" s="1448"/>
      <c r="CEK60" s="3149"/>
      <c r="CEL60" s="3149"/>
      <c r="CEM60" s="3149"/>
      <c r="CEN60" s="1448"/>
      <c r="CEO60" s="3149"/>
      <c r="CEP60" s="3149"/>
      <c r="CEQ60" s="3149"/>
      <c r="CER60" s="1448"/>
      <c r="CES60" s="3149"/>
      <c r="CET60" s="3149"/>
      <c r="CEU60" s="3149"/>
      <c r="CEV60" s="1448"/>
      <c r="CEW60" s="3149"/>
      <c r="CEX60" s="3149"/>
      <c r="CEY60" s="3149"/>
      <c r="CEZ60" s="1448"/>
      <c r="CFA60" s="3149"/>
      <c r="CFB60" s="3149"/>
      <c r="CFC60" s="3149"/>
      <c r="CFD60" s="1448"/>
      <c r="CFE60" s="3149"/>
      <c r="CFF60" s="3149"/>
      <c r="CFG60" s="3149"/>
      <c r="CFH60" s="1448"/>
      <c r="CFI60" s="3149"/>
      <c r="CFJ60" s="3149"/>
      <c r="CFK60" s="3149"/>
      <c r="CFL60" s="1448"/>
      <c r="CFM60" s="3149"/>
      <c r="CFN60" s="3149"/>
      <c r="CFO60" s="3149"/>
      <c r="CFP60" s="1448"/>
      <c r="CFQ60" s="3149"/>
      <c r="CFR60" s="3149"/>
      <c r="CFS60" s="3149"/>
      <c r="CFT60" s="1448"/>
      <c r="CFU60" s="3149"/>
      <c r="CFV60" s="3149"/>
      <c r="CFW60" s="3149"/>
      <c r="CFX60" s="1448"/>
      <c r="CFY60" s="3149"/>
      <c r="CFZ60" s="3149"/>
      <c r="CGA60" s="3149"/>
      <c r="CGB60" s="1448"/>
      <c r="CGC60" s="3149"/>
      <c r="CGD60" s="3149"/>
      <c r="CGE60" s="3149"/>
      <c r="CGF60" s="1448"/>
      <c r="CGG60" s="3149"/>
      <c r="CGH60" s="3149"/>
      <c r="CGI60" s="3149"/>
      <c r="CGJ60" s="1448"/>
      <c r="CGK60" s="3149"/>
      <c r="CGL60" s="3149"/>
      <c r="CGM60" s="3149"/>
      <c r="CGN60" s="1448"/>
      <c r="CGO60" s="3149"/>
      <c r="CGP60" s="3149"/>
      <c r="CGQ60" s="3149"/>
      <c r="CGR60" s="1448"/>
      <c r="CGS60" s="3149"/>
      <c r="CGT60" s="3149"/>
      <c r="CGU60" s="3149"/>
      <c r="CGV60" s="1448"/>
      <c r="CGW60" s="3149"/>
      <c r="CGX60" s="3149"/>
      <c r="CGY60" s="3149"/>
      <c r="CGZ60" s="1448"/>
      <c r="CHA60" s="3149"/>
      <c r="CHB60" s="3149"/>
      <c r="CHC60" s="3149"/>
      <c r="CHD60" s="1448"/>
      <c r="CHE60" s="3149"/>
      <c r="CHF60" s="3149"/>
      <c r="CHG60" s="3149"/>
      <c r="CHH60" s="1448"/>
      <c r="CHI60" s="3149"/>
      <c r="CHJ60" s="3149"/>
      <c r="CHK60" s="3149"/>
      <c r="CHL60" s="1448"/>
      <c r="CHM60" s="3149"/>
      <c r="CHN60" s="3149"/>
      <c r="CHO60" s="3149"/>
      <c r="CHP60" s="1448"/>
      <c r="CHQ60" s="3149"/>
      <c r="CHR60" s="3149"/>
      <c r="CHS60" s="3149"/>
      <c r="CHT60" s="1448"/>
      <c r="CHU60" s="3149"/>
      <c r="CHV60" s="3149"/>
      <c r="CHW60" s="3149"/>
      <c r="CHX60" s="1448"/>
      <c r="CHY60" s="3149"/>
      <c r="CHZ60" s="3149"/>
      <c r="CIA60" s="3149"/>
      <c r="CIB60" s="1448"/>
      <c r="CIC60" s="3149"/>
      <c r="CID60" s="3149"/>
      <c r="CIE60" s="3149"/>
      <c r="CIF60" s="1448"/>
      <c r="CIG60" s="3149"/>
      <c r="CIH60" s="3149"/>
      <c r="CII60" s="3149"/>
      <c r="CIJ60" s="1448"/>
      <c r="CIK60" s="3149"/>
      <c r="CIL60" s="3149"/>
      <c r="CIM60" s="3149"/>
      <c r="CIN60" s="1448"/>
      <c r="CIO60" s="3149"/>
      <c r="CIP60" s="3149"/>
      <c r="CIQ60" s="3149"/>
      <c r="CIR60" s="1448"/>
      <c r="CIS60" s="3149"/>
      <c r="CIT60" s="3149"/>
      <c r="CIU60" s="3149"/>
      <c r="CIV60" s="1448"/>
      <c r="CIW60" s="3149"/>
      <c r="CIX60" s="3149"/>
      <c r="CIY60" s="3149"/>
      <c r="CIZ60" s="1448"/>
      <c r="CJA60" s="3149"/>
      <c r="CJB60" s="3149"/>
      <c r="CJC60" s="3149"/>
      <c r="CJD60" s="1448"/>
      <c r="CJE60" s="3149"/>
      <c r="CJF60" s="3149"/>
      <c r="CJG60" s="3149"/>
      <c r="CJH60" s="1448"/>
      <c r="CJI60" s="3149"/>
      <c r="CJJ60" s="3149"/>
      <c r="CJK60" s="3149"/>
      <c r="CJL60" s="1448"/>
      <c r="CJM60" s="3149"/>
      <c r="CJN60" s="3149"/>
      <c r="CJO60" s="3149"/>
      <c r="CJP60" s="1448"/>
      <c r="CJQ60" s="3149"/>
      <c r="CJR60" s="3149"/>
      <c r="CJS60" s="3149"/>
      <c r="CJT60" s="1448"/>
      <c r="CJU60" s="3149"/>
      <c r="CJV60" s="3149"/>
      <c r="CJW60" s="3149"/>
      <c r="CJX60" s="1448"/>
      <c r="CJY60" s="3149"/>
      <c r="CJZ60" s="3149"/>
      <c r="CKA60" s="3149"/>
      <c r="CKB60" s="1448"/>
      <c r="CKC60" s="3149"/>
      <c r="CKD60" s="3149"/>
      <c r="CKE60" s="3149"/>
      <c r="CKF60" s="1448"/>
      <c r="CKG60" s="3149"/>
      <c r="CKH60" s="3149"/>
      <c r="CKI60" s="3149"/>
      <c r="CKJ60" s="1448"/>
      <c r="CKK60" s="3149"/>
      <c r="CKL60" s="3149"/>
      <c r="CKM60" s="3149"/>
      <c r="CKN60" s="1448"/>
      <c r="CKO60" s="3149"/>
      <c r="CKP60" s="3149"/>
      <c r="CKQ60" s="3149"/>
      <c r="CKR60" s="1448"/>
      <c r="CKS60" s="3149"/>
      <c r="CKT60" s="3149"/>
      <c r="CKU60" s="3149"/>
      <c r="CKV60" s="1448"/>
      <c r="CKW60" s="3149"/>
      <c r="CKX60" s="3149"/>
      <c r="CKY60" s="3149"/>
      <c r="CKZ60" s="1448"/>
      <c r="CLA60" s="3149"/>
      <c r="CLB60" s="3149"/>
      <c r="CLC60" s="3149"/>
      <c r="CLD60" s="1448"/>
      <c r="CLE60" s="3149"/>
      <c r="CLF60" s="3149"/>
      <c r="CLG60" s="3149"/>
      <c r="CLH60" s="1448"/>
      <c r="CLI60" s="3149"/>
      <c r="CLJ60" s="3149"/>
      <c r="CLK60" s="3149"/>
      <c r="CLL60" s="1448"/>
      <c r="CLM60" s="3149"/>
      <c r="CLN60" s="3149"/>
      <c r="CLO60" s="3149"/>
      <c r="CLP60" s="1448"/>
      <c r="CLQ60" s="3149"/>
      <c r="CLR60" s="3149"/>
      <c r="CLS60" s="3149"/>
      <c r="CLT60" s="1448"/>
      <c r="CLU60" s="3149"/>
      <c r="CLV60" s="3149"/>
      <c r="CLW60" s="3149"/>
      <c r="CLX60" s="1448"/>
      <c r="CLY60" s="3149"/>
      <c r="CLZ60" s="3149"/>
      <c r="CMA60" s="3149"/>
      <c r="CMB60" s="1448"/>
      <c r="CMC60" s="3149"/>
      <c r="CMD60" s="3149"/>
      <c r="CME60" s="3149"/>
      <c r="CMF60" s="1448"/>
      <c r="CMG60" s="3149"/>
      <c r="CMH60" s="3149"/>
      <c r="CMI60" s="3149"/>
      <c r="CMJ60" s="1448"/>
      <c r="CMK60" s="3149"/>
      <c r="CML60" s="3149"/>
      <c r="CMM60" s="3149"/>
      <c r="CMN60" s="1448"/>
      <c r="CMO60" s="3149"/>
      <c r="CMP60" s="3149"/>
      <c r="CMQ60" s="3149"/>
      <c r="CMR60" s="1448"/>
      <c r="CMS60" s="3149"/>
      <c r="CMT60" s="3149"/>
      <c r="CMU60" s="3149"/>
      <c r="CMV60" s="1448"/>
      <c r="CMW60" s="3149"/>
      <c r="CMX60" s="3149"/>
      <c r="CMY60" s="3149"/>
      <c r="CMZ60" s="1448"/>
      <c r="CNA60" s="3149"/>
      <c r="CNB60" s="3149"/>
      <c r="CNC60" s="3149"/>
      <c r="CND60" s="1448"/>
      <c r="CNE60" s="3149"/>
      <c r="CNF60" s="3149"/>
      <c r="CNG60" s="3149"/>
      <c r="CNH60" s="1448"/>
      <c r="CNI60" s="3149"/>
      <c r="CNJ60" s="3149"/>
      <c r="CNK60" s="3149"/>
      <c r="CNL60" s="1448"/>
      <c r="CNM60" s="3149"/>
      <c r="CNN60" s="3149"/>
      <c r="CNO60" s="3149"/>
      <c r="CNP60" s="1448"/>
      <c r="CNQ60" s="3149"/>
      <c r="CNR60" s="3149"/>
      <c r="CNS60" s="3149"/>
      <c r="CNT60" s="1448"/>
      <c r="CNU60" s="3149"/>
      <c r="CNV60" s="3149"/>
      <c r="CNW60" s="3149"/>
      <c r="CNX60" s="1448"/>
      <c r="CNY60" s="3149"/>
      <c r="CNZ60" s="3149"/>
      <c r="COA60" s="3149"/>
      <c r="COB60" s="1448"/>
      <c r="COC60" s="3149"/>
      <c r="COD60" s="3149"/>
      <c r="COE60" s="3149"/>
      <c r="COF60" s="1448"/>
      <c r="COG60" s="3149"/>
      <c r="COH60" s="3149"/>
      <c r="COI60" s="3149"/>
      <c r="COJ60" s="1448"/>
      <c r="COK60" s="3149"/>
      <c r="COL60" s="3149"/>
      <c r="COM60" s="3149"/>
      <c r="CON60" s="1448"/>
      <c r="COO60" s="3149"/>
      <c r="COP60" s="3149"/>
      <c r="COQ60" s="3149"/>
      <c r="COR60" s="1448"/>
      <c r="COS60" s="3149"/>
      <c r="COT60" s="3149"/>
      <c r="COU60" s="3149"/>
      <c r="COV60" s="1448"/>
      <c r="COW60" s="3149"/>
      <c r="COX60" s="3149"/>
      <c r="COY60" s="3149"/>
      <c r="COZ60" s="1448"/>
      <c r="CPA60" s="3149"/>
      <c r="CPB60" s="3149"/>
      <c r="CPC60" s="3149"/>
      <c r="CPD60" s="1448"/>
      <c r="CPE60" s="3149"/>
      <c r="CPF60" s="3149"/>
      <c r="CPG60" s="3149"/>
      <c r="CPH60" s="1448"/>
      <c r="CPI60" s="3149"/>
      <c r="CPJ60" s="3149"/>
      <c r="CPK60" s="3149"/>
      <c r="CPL60" s="1448"/>
      <c r="CPM60" s="3149"/>
      <c r="CPN60" s="3149"/>
      <c r="CPO60" s="3149"/>
      <c r="CPP60" s="1448"/>
      <c r="CPQ60" s="3149"/>
      <c r="CPR60" s="3149"/>
      <c r="CPS60" s="3149"/>
      <c r="CPT60" s="1448"/>
      <c r="CPU60" s="3149"/>
      <c r="CPV60" s="3149"/>
      <c r="CPW60" s="3149"/>
      <c r="CPX60" s="1448"/>
      <c r="CPY60" s="3149"/>
      <c r="CPZ60" s="3149"/>
      <c r="CQA60" s="3149"/>
      <c r="CQB60" s="1448"/>
      <c r="CQC60" s="3149"/>
      <c r="CQD60" s="3149"/>
      <c r="CQE60" s="3149"/>
      <c r="CQF60" s="1448"/>
      <c r="CQG60" s="3149"/>
      <c r="CQH60" s="3149"/>
      <c r="CQI60" s="3149"/>
      <c r="CQJ60" s="1448"/>
      <c r="CQK60" s="3149"/>
      <c r="CQL60" s="3149"/>
      <c r="CQM60" s="3149"/>
      <c r="CQN60" s="1448"/>
      <c r="CQO60" s="3149"/>
      <c r="CQP60" s="3149"/>
      <c r="CQQ60" s="3149"/>
      <c r="CQR60" s="1448"/>
      <c r="CQS60" s="3149"/>
      <c r="CQT60" s="3149"/>
      <c r="CQU60" s="3149"/>
      <c r="CQV60" s="1448"/>
      <c r="CQW60" s="3149"/>
      <c r="CQX60" s="3149"/>
      <c r="CQY60" s="3149"/>
      <c r="CQZ60" s="1448"/>
      <c r="CRA60" s="3149"/>
      <c r="CRB60" s="3149"/>
      <c r="CRC60" s="3149"/>
      <c r="CRD60" s="1448"/>
      <c r="CRE60" s="3149"/>
      <c r="CRF60" s="3149"/>
      <c r="CRG60" s="3149"/>
      <c r="CRH60" s="1448"/>
      <c r="CRI60" s="3149"/>
      <c r="CRJ60" s="3149"/>
      <c r="CRK60" s="3149"/>
      <c r="CRL60" s="1448"/>
      <c r="CRM60" s="3149"/>
      <c r="CRN60" s="3149"/>
      <c r="CRO60" s="3149"/>
      <c r="CRP60" s="1448"/>
      <c r="CRQ60" s="3149"/>
      <c r="CRR60" s="3149"/>
      <c r="CRS60" s="3149"/>
      <c r="CRT60" s="1448"/>
      <c r="CRU60" s="3149"/>
      <c r="CRV60" s="3149"/>
      <c r="CRW60" s="3149"/>
      <c r="CRX60" s="1448"/>
      <c r="CRY60" s="3149"/>
      <c r="CRZ60" s="3149"/>
      <c r="CSA60" s="3149"/>
      <c r="CSB60" s="1448"/>
      <c r="CSC60" s="3149"/>
      <c r="CSD60" s="3149"/>
      <c r="CSE60" s="3149"/>
      <c r="CSF60" s="1448"/>
      <c r="CSG60" s="3149"/>
      <c r="CSH60" s="3149"/>
      <c r="CSI60" s="3149"/>
      <c r="CSJ60" s="1448"/>
      <c r="CSK60" s="3149"/>
      <c r="CSL60" s="3149"/>
      <c r="CSM60" s="3149"/>
      <c r="CSN60" s="1448"/>
      <c r="CSO60" s="3149"/>
      <c r="CSP60" s="3149"/>
      <c r="CSQ60" s="3149"/>
      <c r="CSR60" s="1448"/>
      <c r="CSS60" s="3149"/>
      <c r="CST60" s="3149"/>
      <c r="CSU60" s="3149"/>
      <c r="CSV60" s="1448"/>
      <c r="CSW60" s="3149"/>
      <c r="CSX60" s="3149"/>
      <c r="CSY60" s="3149"/>
      <c r="CSZ60" s="1448"/>
      <c r="CTA60" s="3149"/>
      <c r="CTB60" s="3149"/>
      <c r="CTC60" s="3149"/>
      <c r="CTD60" s="1448"/>
      <c r="CTE60" s="3149"/>
      <c r="CTF60" s="3149"/>
      <c r="CTG60" s="3149"/>
      <c r="CTH60" s="1448"/>
      <c r="CTI60" s="3149"/>
      <c r="CTJ60" s="3149"/>
      <c r="CTK60" s="3149"/>
      <c r="CTL60" s="1448"/>
      <c r="CTM60" s="3149"/>
      <c r="CTN60" s="3149"/>
      <c r="CTO60" s="3149"/>
      <c r="CTP60" s="1448"/>
      <c r="CTQ60" s="3149"/>
      <c r="CTR60" s="3149"/>
      <c r="CTS60" s="3149"/>
      <c r="CTT60" s="1448"/>
      <c r="CTU60" s="3149"/>
      <c r="CTV60" s="3149"/>
      <c r="CTW60" s="3149"/>
      <c r="CTX60" s="1448"/>
      <c r="CTY60" s="3149"/>
      <c r="CTZ60" s="3149"/>
      <c r="CUA60" s="3149"/>
      <c r="CUB60" s="1448"/>
      <c r="CUC60" s="3149"/>
      <c r="CUD60" s="3149"/>
      <c r="CUE60" s="3149"/>
      <c r="CUF60" s="1448"/>
      <c r="CUG60" s="3149"/>
      <c r="CUH60" s="3149"/>
      <c r="CUI60" s="3149"/>
      <c r="CUJ60" s="1448"/>
      <c r="CUK60" s="3149"/>
      <c r="CUL60" s="3149"/>
      <c r="CUM60" s="3149"/>
      <c r="CUN60" s="1448"/>
      <c r="CUO60" s="3149"/>
      <c r="CUP60" s="3149"/>
      <c r="CUQ60" s="3149"/>
      <c r="CUR60" s="1448"/>
      <c r="CUS60" s="3149"/>
      <c r="CUT60" s="3149"/>
      <c r="CUU60" s="3149"/>
      <c r="CUV60" s="1448"/>
      <c r="CUW60" s="3149"/>
      <c r="CUX60" s="3149"/>
      <c r="CUY60" s="3149"/>
      <c r="CUZ60" s="1448"/>
      <c r="CVA60" s="3149"/>
      <c r="CVB60" s="3149"/>
      <c r="CVC60" s="3149"/>
      <c r="CVD60" s="1448"/>
      <c r="CVE60" s="3149"/>
      <c r="CVF60" s="3149"/>
      <c r="CVG60" s="3149"/>
      <c r="CVH60" s="1448"/>
      <c r="CVI60" s="3149"/>
      <c r="CVJ60" s="3149"/>
      <c r="CVK60" s="3149"/>
      <c r="CVL60" s="1448"/>
      <c r="CVM60" s="3149"/>
      <c r="CVN60" s="3149"/>
      <c r="CVO60" s="3149"/>
      <c r="CVP60" s="1448"/>
      <c r="CVQ60" s="3149"/>
      <c r="CVR60" s="3149"/>
      <c r="CVS60" s="3149"/>
      <c r="CVT60" s="1448"/>
      <c r="CVU60" s="3149"/>
      <c r="CVV60" s="3149"/>
      <c r="CVW60" s="3149"/>
      <c r="CVX60" s="1448"/>
      <c r="CVY60" s="3149"/>
      <c r="CVZ60" s="3149"/>
      <c r="CWA60" s="3149"/>
      <c r="CWB60" s="1448"/>
      <c r="CWC60" s="3149"/>
      <c r="CWD60" s="3149"/>
      <c r="CWE60" s="3149"/>
      <c r="CWF60" s="1448"/>
      <c r="CWG60" s="3149"/>
      <c r="CWH60" s="3149"/>
      <c r="CWI60" s="3149"/>
      <c r="CWJ60" s="1448"/>
      <c r="CWK60" s="3149"/>
      <c r="CWL60" s="3149"/>
      <c r="CWM60" s="3149"/>
      <c r="CWN60" s="1448"/>
      <c r="CWO60" s="3149"/>
      <c r="CWP60" s="3149"/>
      <c r="CWQ60" s="3149"/>
      <c r="CWR60" s="1448"/>
      <c r="CWS60" s="3149"/>
      <c r="CWT60" s="3149"/>
      <c r="CWU60" s="3149"/>
      <c r="CWV60" s="1448"/>
      <c r="CWW60" s="3149"/>
      <c r="CWX60" s="3149"/>
      <c r="CWY60" s="3149"/>
      <c r="CWZ60" s="1448"/>
      <c r="CXA60" s="3149"/>
      <c r="CXB60" s="3149"/>
      <c r="CXC60" s="3149"/>
      <c r="CXD60" s="1448"/>
      <c r="CXE60" s="3149"/>
      <c r="CXF60" s="3149"/>
      <c r="CXG60" s="3149"/>
      <c r="CXH60" s="1448"/>
      <c r="CXI60" s="3149"/>
      <c r="CXJ60" s="3149"/>
      <c r="CXK60" s="3149"/>
      <c r="CXL60" s="1448"/>
      <c r="CXM60" s="3149"/>
      <c r="CXN60" s="3149"/>
      <c r="CXO60" s="3149"/>
      <c r="CXP60" s="1448"/>
      <c r="CXQ60" s="3149"/>
      <c r="CXR60" s="3149"/>
      <c r="CXS60" s="3149"/>
      <c r="CXT60" s="1448"/>
      <c r="CXU60" s="3149"/>
      <c r="CXV60" s="3149"/>
      <c r="CXW60" s="3149"/>
      <c r="CXX60" s="1448"/>
      <c r="CXY60" s="3149"/>
      <c r="CXZ60" s="3149"/>
      <c r="CYA60" s="3149"/>
      <c r="CYB60" s="1448"/>
      <c r="CYC60" s="3149"/>
      <c r="CYD60" s="3149"/>
      <c r="CYE60" s="3149"/>
      <c r="CYF60" s="1448"/>
      <c r="CYG60" s="3149"/>
      <c r="CYH60" s="3149"/>
      <c r="CYI60" s="3149"/>
      <c r="CYJ60" s="1448"/>
      <c r="CYK60" s="3149"/>
      <c r="CYL60" s="3149"/>
      <c r="CYM60" s="3149"/>
      <c r="CYN60" s="1448"/>
      <c r="CYO60" s="3149"/>
      <c r="CYP60" s="3149"/>
      <c r="CYQ60" s="3149"/>
      <c r="CYR60" s="1448"/>
      <c r="CYS60" s="3149"/>
      <c r="CYT60" s="3149"/>
      <c r="CYU60" s="3149"/>
      <c r="CYV60" s="1448"/>
      <c r="CYW60" s="3149"/>
      <c r="CYX60" s="3149"/>
      <c r="CYY60" s="3149"/>
      <c r="CYZ60" s="1448"/>
      <c r="CZA60" s="3149"/>
      <c r="CZB60" s="3149"/>
      <c r="CZC60" s="3149"/>
      <c r="CZD60" s="1448"/>
      <c r="CZE60" s="3149"/>
      <c r="CZF60" s="3149"/>
      <c r="CZG60" s="3149"/>
      <c r="CZH60" s="1448"/>
      <c r="CZI60" s="3149"/>
      <c r="CZJ60" s="3149"/>
      <c r="CZK60" s="3149"/>
      <c r="CZL60" s="1448"/>
      <c r="CZM60" s="3149"/>
      <c r="CZN60" s="3149"/>
      <c r="CZO60" s="3149"/>
      <c r="CZP60" s="1448"/>
      <c r="CZQ60" s="3149"/>
      <c r="CZR60" s="3149"/>
      <c r="CZS60" s="3149"/>
      <c r="CZT60" s="1448"/>
      <c r="CZU60" s="3149"/>
      <c r="CZV60" s="3149"/>
      <c r="CZW60" s="3149"/>
      <c r="CZX60" s="1448"/>
      <c r="CZY60" s="3149"/>
      <c r="CZZ60" s="3149"/>
      <c r="DAA60" s="3149"/>
      <c r="DAB60" s="1448"/>
      <c r="DAC60" s="3149"/>
      <c r="DAD60" s="3149"/>
      <c r="DAE60" s="3149"/>
      <c r="DAF60" s="1448"/>
      <c r="DAG60" s="3149"/>
      <c r="DAH60" s="3149"/>
      <c r="DAI60" s="3149"/>
      <c r="DAJ60" s="1448"/>
      <c r="DAK60" s="3149"/>
      <c r="DAL60" s="3149"/>
      <c r="DAM60" s="3149"/>
      <c r="DAN60" s="1448"/>
      <c r="DAO60" s="3149"/>
      <c r="DAP60" s="3149"/>
      <c r="DAQ60" s="3149"/>
      <c r="DAR60" s="1448"/>
      <c r="DAS60" s="3149"/>
      <c r="DAT60" s="3149"/>
      <c r="DAU60" s="3149"/>
      <c r="DAV60" s="1448"/>
      <c r="DAW60" s="3149"/>
      <c r="DAX60" s="3149"/>
      <c r="DAY60" s="3149"/>
      <c r="DAZ60" s="1448"/>
      <c r="DBA60" s="3149"/>
      <c r="DBB60" s="3149"/>
      <c r="DBC60" s="3149"/>
      <c r="DBD60" s="1448"/>
      <c r="DBE60" s="3149"/>
      <c r="DBF60" s="3149"/>
      <c r="DBG60" s="3149"/>
      <c r="DBH60" s="1448"/>
      <c r="DBI60" s="3149"/>
      <c r="DBJ60" s="3149"/>
      <c r="DBK60" s="3149"/>
      <c r="DBL60" s="1448"/>
      <c r="DBM60" s="3149"/>
      <c r="DBN60" s="3149"/>
      <c r="DBO60" s="3149"/>
      <c r="DBP60" s="1448"/>
      <c r="DBQ60" s="3149"/>
      <c r="DBR60" s="3149"/>
      <c r="DBS60" s="3149"/>
      <c r="DBT60" s="1448"/>
      <c r="DBU60" s="3149"/>
      <c r="DBV60" s="3149"/>
      <c r="DBW60" s="3149"/>
      <c r="DBX60" s="1448"/>
      <c r="DBY60" s="3149"/>
      <c r="DBZ60" s="3149"/>
      <c r="DCA60" s="3149"/>
      <c r="DCB60" s="1448"/>
      <c r="DCC60" s="3149"/>
      <c r="DCD60" s="3149"/>
      <c r="DCE60" s="3149"/>
      <c r="DCF60" s="1448"/>
      <c r="DCG60" s="3149"/>
      <c r="DCH60" s="3149"/>
      <c r="DCI60" s="3149"/>
      <c r="DCJ60" s="1448"/>
      <c r="DCK60" s="3149"/>
      <c r="DCL60" s="3149"/>
      <c r="DCM60" s="3149"/>
      <c r="DCN60" s="1448"/>
      <c r="DCO60" s="3149"/>
      <c r="DCP60" s="3149"/>
      <c r="DCQ60" s="3149"/>
      <c r="DCR60" s="1448"/>
      <c r="DCS60" s="3149"/>
      <c r="DCT60" s="3149"/>
      <c r="DCU60" s="3149"/>
      <c r="DCV60" s="1448"/>
      <c r="DCW60" s="3149"/>
      <c r="DCX60" s="3149"/>
      <c r="DCY60" s="3149"/>
      <c r="DCZ60" s="1448"/>
      <c r="DDA60" s="3149"/>
      <c r="DDB60" s="3149"/>
      <c r="DDC60" s="3149"/>
      <c r="DDD60" s="1448"/>
      <c r="DDE60" s="3149"/>
      <c r="DDF60" s="3149"/>
      <c r="DDG60" s="3149"/>
      <c r="DDH60" s="1448"/>
      <c r="DDI60" s="3149"/>
      <c r="DDJ60" s="3149"/>
      <c r="DDK60" s="3149"/>
      <c r="DDL60" s="1448"/>
      <c r="DDM60" s="3149"/>
      <c r="DDN60" s="3149"/>
      <c r="DDO60" s="3149"/>
      <c r="DDP60" s="1448"/>
      <c r="DDQ60" s="3149"/>
      <c r="DDR60" s="3149"/>
      <c r="DDS60" s="3149"/>
      <c r="DDT60" s="1448"/>
      <c r="DDU60" s="3149"/>
      <c r="DDV60" s="3149"/>
      <c r="DDW60" s="3149"/>
      <c r="DDX60" s="1448"/>
      <c r="DDY60" s="3149"/>
      <c r="DDZ60" s="3149"/>
      <c r="DEA60" s="3149"/>
      <c r="DEB60" s="1448"/>
      <c r="DEC60" s="3149"/>
      <c r="DED60" s="3149"/>
      <c r="DEE60" s="3149"/>
      <c r="DEF60" s="1448"/>
      <c r="DEG60" s="3149"/>
      <c r="DEH60" s="3149"/>
      <c r="DEI60" s="3149"/>
      <c r="DEJ60" s="1448"/>
      <c r="DEK60" s="3149"/>
      <c r="DEL60" s="3149"/>
      <c r="DEM60" s="3149"/>
      <c r="DEN60" s="1448"/>
      <c r="DEO60" s="3149"/>
      <c r="DEP60" s="3149"/>
      <c r="DEQ60" s="3149"/>
      <c r="DER60" s="1448"/>
      <c r="DES60" s="3149"/>
      <c r="DET60" s="3149"/>
      <c r="DEU60" s="3149"/>
      <c r="DEV60" s="1448"/>
      <c r="DEW60" s="3149"/>
      <c r="DEX60" s="3149"/>
      <c r="DEY60" s="3149"/>
      <c r="DEZ60" s="1448"/>
      <c r="DFA60" s="3149"/>
      <c r="DFB60" s="3149"/>
      <c r="DFC60" s="3149"/>
      <c r="DFD60" s="1448"/>
      <c r="DFE60" s="3149"/>
      <c r="DFF60" s="3149"/>
      <c r="DFG60" s="3149"/>
      <c r="DFH60" s="1448"/>
      <c r="DFI60" s="3149"/>
      <c r="DFJ60" s="3149"/>
      <c r="DFK60" s="3149"/>
      <c r="DFL60" s="1448"/>
      <c r="DFM60" s="3149"/>
      <c r="DFN60" s="3149"/>
      <c r="DFO60" s="3149"/>
      <c r="DFP60" s="1448"/>
      <c r="DFQ60" s="3149"/>
      <c r="DFR60" s="3149"/>
      <c r="DFS60" s="3149"/>
      <c r="DFT60" s="1448"/>
      <c r="DFU60" s="3149"/>
      <c r="DFV60" s="3149"/>
      <c r="DFW60" s="3149"/>
      <c r="DFX60" s="1448"/>
      <c r="DFY60" s="3149"/>
      <c r="DFZ60" s="3149"/>
      <c r="DGA60" s="3149"/>
      <c r="DGB60" s="1448"/>
      <c r="DGC60" s="3149"/>
      <c r="DGD60" s="3149"/>
      <c r="DGE60" s="3149"/>
      <c r="DGF60" s="1448"/>
      <c r="DGG60" s="3149"/>
      <c r="DGH60" s="3149"/>
      <c r="DGI60" s="3149"/>
      <c r="DGJ60" s="1448"/>
      <c r="DGK60" s="3149"/>
      <c r="DGL60" s="3149"/>
      <c r="DGM60" s="3149"/>
      <c r="DGN60" s="1448"/>
      <c r="DGO60" s="3149"/>
      <c r="DGP60" s="3149"/>
      <c r="DGQ60" s="3149"/>
      <c r="DGR60" s="1448"/>
      <c r="DGS60" s="3149"/>
      <c r="DGT60" s="3149"/>
      <c r="DGU60" s="3149"/>
      <c r="DGV60" s="1448"/>
      <c r="DGW60" s="3149"/>
      <c r="DGX60" s="3149"/>
      <c r="DGY60" s="3149"/>
      <c r="DGZ60" s="1448"/>
      <c r="DHA60" s="3149"/>
      <c r="DHB60" s="3149"/>
      <c r="DHC60" s="3149"/>
      <c r="DHD60" s="1448"/>
      <c r="DHE60" s="3149"/>
      <c r="DHF60" s="3149"/>
      <c r="DHG60" s="3149"/>
      <c r="DHH60" s="1448"/>
      <c r="DHI60" s="3149"/>
      <c r="DHJ60" s="3149"/>
      <c r="DHK60" s="3149"/>
      <c r="DHL60" s="1448"/>
      <c r="DHM60" s="3149"/>
      <c r="DHN60" s="3149"/>
      <c r="DHO60" s="3149"/>
      <c r="DHP60" s="1448"/>
      <c r="DHQ60" s="3149"/>
      <c r="DHR60" s="3149"/>
      <c r="DHS60" s="3149"/>
      <c r="DHT60" s="1448"/>
      <c r="DHU60" s="3149"/>
      <c r="DHV60" s="3149"/>
      <c r="DHW60" s="3149"/>
      <c r="DHX60" s="1448"/>
      <c r="DHY60" s="3149"/>
      <c r="DHZ60" s="3149"/>
      <c r="DIA60" s="3149"/>
      <c r="DIB60" s="1448"/>
      <c r="DIC60" s="3149"/>
      <c r="DID60" s="3149"/>
      <c r="DIE60" s="3149"/>
      <c r="DIF60" s="1448"/>
      <c r="DIG60" s="3149"/>
      <c r="DIH60" s="3149"/>
      <c r="DII60" s="3149"/>
      <c r="DIJ60" s="1448"/>
      <c r="DIK60" s="3149"/>
      <c r="DIL60" s="3149"/>
      <c r="DIM60" s="3149"/>
      <c r="DIN60" s="1448"/>
      <c r="DIO60" s="3149"/>
      <c r="DIP60" s="3149"/>
      <c r="DIQ60" s="3149"/>
      <c r="DIR60" s="1448"/>
      <c r="DIS60" s="3149"/>
      <c r="DIT60" s="3149"/>
      <c r="DIU60" s="3149"/>
      <c r="DIV60" s="1448"/>
      <c r="DIW60" s="3149"/>
      <c r="DIX60" s="3149"/>
      <c r="DIY60" s="3149"/>
      <c r="DIZ60" s="1448"/>
      <c r="DJA60" s="3149"/>
      <c r="DJB60" s="3149"/>
      <c r="DJC60" s="3149"/>
      <c r="DJD60" s="1448"/>
      <c r="DJE60" s="3149"/>
      <c r="DJF60" s="3149"/>
      <c r="DJG60" s="3149"/>
      <c r="DJH60" s="1448"/>
      <c r="DJI60" s="3149"/>
      <c r="DJJ60" s="3149"/>
      <c r="DJK60" s="3149"/>
      <c r="DJL60" s="1448"/>
      <c r="DJM60" s="3149"/>
      <c r="DJN60" s="3149"/>
      <c r="DJO60" s="3149"/>
      <c r="DJP60" s="1448"/>
      <c r="DJQ60" s="3149"/>
      <c r="DJR60" s="3149"/>
      <c r="DJS60" s="3149"/>
      <c r="DJT60" s="1448"/>
      <c r="DJU60" s="3149"/>
      <c r="DJV60" s="3149"/>
      <c r="DJW60" s="3149"/>
      <c r="DJX60" s="1448"/>
      <c r="DJY60" s="3149"/>
      <c r="DJZ60" s="3149"/>
      <c r="DKA60" s="3149"/>
      <c r="DKB60" s="1448"/>
      <c r="DKC60" s="3149"/>
      <c r="DKD60" s="3149"/>
      <c r="DKE60" s="3149"/>
      <c r="DKF60" s="1448"/>
      <c r="DKG60" s="3149"/>
      <c r="DKH60" s="3149"/>
      <c r="DKI60" s="3149"/>
      <c r="DKJ60" s="1448"/>
      <c r="DKK60" s="3149"/>
      <c r="DKL60" s="3149"/>
      <c r="DKM60" s="3149"/>
      <c r="DKN60" s="1448"/>
      <c r="DKO60" s="3149"/>
      <c r="DKP60" s="3149"/>
      <c r="DKQ60" s="3149"/>
      <c r="DKR60" s="1448"/>
      <c r="DKS60" s="3149"/>
      <c r="DKT60" s="3149"/>
      <c r="DKU60" s="3149"/>
      <c r="DKV60" s="1448"/>
      <c r="DKW60" s="3149"/>
      <c r="DKX60" s="3149"/>
      <c r="DKY60" s="3149"/>
      <c r="DKZ60" s="1448"/>
      <c r="DLA60" s="3149"/>
      <c r="DLB60" s="3149"/>
      <c r="DLC60" s="3149"/>
      <c r="DLD60" s="1448"/>
      <c r="DLE60" s="3149"/>
      <c r="DLF60" s="3149"/>
      <c r="DLG60" s="3149"/>
      <c r="DLH60" s="1448"/>
      <c r="DLI60" s="3149"/>
      <c r="DLJ60" s="3149"/>
      <c r="DLK60" s="3149"/>
      <c r="DLL60" s="1448"/>
      <c r="DLM60" s="3149"/>
      <c r="DLN60" s="3149"/>
      <c r="DLO60" s="3149"/>
      <c r="DLP60" s="1448"/>
      <c r="DLQ60" s="3149"/>
      <c r="DLR60" s="3149"/>
      <c r="DLS60" s="3149"/>
      <c r="DLT60" s="1448"/>
      <c r="DLU60" s="3149"/>
      <c r="DLV60" s="3149"/>
      <c r="DLW60" s="3149"/>
      <c r="DLX60" s="1448"/>
      <c r="DLY60" s="3149"/>
      <c r="DLZ60" s="3149"/>
      <c r="DMA60" s="3149"/>
      <c r="DMB60" s="1448"/>
      <c r="DMC60" s="3149"/>
      <c r="DMD60" s="3149"/>
      <c r="DME60" s="3149"/>
      <c r="DMF60" s="1448"/>
      <c r="DMG60" s="3149"/>
      <c r="DMH60" s="3149"/>
      <c r="DMI60" s="3149"/>
      <c r="DMJ60" s="1448"/>
      <c r="DMK60" s="3149"/>
      <c r="DML60" s="3149"/>
      <c r="DMM60" s="3149"/>
      <c r="DMN60" s="1448"/>
      <c r="DMO60" s="3149"/>
      <c r="DMP60" s="3149"/>
      <c r="DMQ60" s="3149"/>
      <c r="DMR60" s="1448"/>
      <c r="DMS60" s="3149"/>
      <c r="DMT60" s="3149"/>
      <c r="DMU60" s="3149"/>
      <c r="DMV60" s="1448"/>
      <c r="DMW60" s="3149"/>
      <c r="DMX60" s="3149"/>
      <c r="DMY60" s="3149"/>
      <c r="DMZ60" s="1448"/>
      <c r="DNA60" s="3149"/>
      <c r="DNB60" s="3149"/>
      <c r="DNC60" s="3149"/>
      <c r="DND60" s="1448"/>
      <c r="DNE60" s="3149"/>
      <c r="DNF60" s="3149"/>
      <c r="DNG60" s="3149"/>
      <c r="DNH60" s="1448"/>
      <c r="DNI60" s="3149"/>
      <c r="DNJ60" s="3149"/>
      <c r="DNK60" s="3149"/>
      <c r="DNL60" s="1448"/>
      <c r="DNM60" s="3149"/>
      <c r="DNN60" s="3149"/>
      <c r="DNO60" s="3149"/>
      <c r="DNP60" s="1448"/>
      <c r="DNQ60" s="3149"/>
      <c r="DNR60" s="3149"/>
      <c r="DNS60" s="3149"/>
      <c r="DNT60" s="1448"/>
      <c r="DNU60" s="3149"/>
      <c r="DNV60" s="3149"/>
      <c r="DNW60" s="3149"/>
      <c r="DNX60" s="1448"/>
      <c r="DNY60" s="3149"/>
      <c r="DNZ60" s="3149"/>
      <c r="DOA60" s="3149"/>
      <c r="DOB60" s="1448"/>
      <c r="DOC60" s="3149"/>
      <c r="DOD60" s="3149"/>
      <c r="DOE60" s="3149"/>
      <c r="DOF60" s="1448"/>
      <c r="DOG60" s="3149"/>
      <c r="DOH60" s="3149"/>
      <c r="DOI60" s="3149"/>
      <c r="DOJ60" s="1448"/>
      <c r="DOK60" s="3149"/>
      <c r="DOL60" s="3149"/>
      <c r="DOM60" s="3149"/>
      <c r="DON60" s="1448"/>
      <c r="DOO60" s="3149"/>
      <c r="DOP60" s="3149"/>
      <c r="DOQ60" s="3149"/>
      <c r="DOR60" s="1448"/>
      <c r="DOS60" s="3149"/>
      <c r="DOT60" s="3149"/>
      <c r="DOU60" s="3149"/>
      <c r="DOV60" s="1448"/>
      <c r="DOW60" s="3149"/>
      <c r="DOX60" s="3149"/>
      <c r="DOY60" s="3149"/>
      <c r="DOZ60" s="1448"/>
      <c r="DPA60" s="3149"/>
      <c r="DPB60" s="3149"/>
      <c r="DPC60" s="3149"/>
      <c r="DPD60" s="1448"/>
      <c r="DPE60" s="3149"/>
      <c r="DPF60" s="3149"/>
      <c r="DPG60" s="3149"/>
      <c r="DPH60" s="1448"/>
      <c r="DPI60" s="3149"/>
      <c r="DPJ60" s="3149"/>
      <c r="DPK60" s="3149"/>
      <c r="DPL60" s="1448"/>
      <c r="DPM60" s="3149"/>
      <c r="DPN60" s="3149"/>
      <c r="DPO60" s="3149"/>
      <c r="DPP60" s="1448"/>
      <c r="DPQ60" s="3149"/>
      <c r="DPR60" s="3149"/>
      <c r="DPS60" s="3149"/>
      <c r="DPT60" s="1448"/>
      <c r="DPU60" s="3149"/>
      <c r="DPV60" s="3149"/>
      <c r="DPW60" s="3149"/>
      <c r="DPX60" s="1448"/>
      <c r="DPY60" s="3149"/>
      <c r="DPZ60" s="3149"/>
      <c r="DQA60" s="3149"/>
      <c r="DQB60" s="1448"/>
      <c r="DQC60" s="3149"/>
      <c r="DQD60" s="3149"/>
      <c r="DQE60" s="3149"/>
      <c r="DQF60" s="1448"/>
      <c r="DQG60" s="3149"/>
      <c r="DQH60" s="3149"/>
      <c r="DQI60" s="3149"/>
      <c r="DQJ60" s="1448"/>
      <c r="DQK60" s="3149"/>
      <c r="DQL60" s="3149"/>
      <c r="DQM60" s="3149"/>
      <c r="DQN60" s="1448"/>
      <c r="DQO60" s="3149"/>
      <c r="DQP60" s="3149"/>
      <c r="DQQ60" s="3149"/>
      <c r="DQR60" s="1448"/>
      <c r="DQS60" s="3149"/>
      <c r="DQT60" s="3149"/>
      <c r="DQU60" s="3149"/>
      <c r="DQV60" s="1448"/>
      <c r="DQW60" s="3149"/>
      <c r="DQX60" s="3149"/>
      <c r="DQY60" s="3149"/>
      <c r="DQZ60" s="1448"/>
      <c r="DRA60" s="3149"/>
      <c r="DRB60" s="3149"/>
      <c r="DRC60" s="3149"/>
      <c r="DRD60" s="1448"/>
      <c r="DRE60" s="3149"/>
      <c r="DRF60" s="3149"/>
      <c r="DRG60" s="3149"/>
      <c r="DRH60" s="1448"/>
      <c r="DRI60" s="3149"/>
      <c r="DRJ60" s="3149"/>
      <c r="DRK60" s="3149"/>
      <c r="DRL60" s="1448"/>
      <c r="DRM60" s="3149"/>
      <c r="DRN60" s="3149"/>
      <c r="DRO60" s="3149"/>
      <c r="DRP60" s="1448"/>
      <c r="DRQ60" s="3149"/>
      <c r="DRR60" s="3149"/>
      <c r="DRS60" s="3149"/>
      <c r="DRT60" s="1448"/>
      <c r="DRU60" s="3149"/>
      <c r="DRV60" s="3149"/>
      <c r="DRW60" s="3149"/>
      <c r="DRX60" s="1448"/>
      <c r="DRY60" s="3149"/>
      <c r="DRZ60" s="3149"/>
      <c r="DSA60" s="3149"/>
      <c r="DSB60" s="1448"/>
      <c r="DSC60" s="3149"/>
      <c r="DSD60" s="3149"/>
      <c r="DSE60" s="3149"/>
      <c r="DSF60" s="1448"/>
      <c r="DSG60" s="3149"/>
      <c r="DSH60" s="3149"/>
      <c r="DSI60" s="3149"/>
      <c r="DSJ60" s="1448"/>
      <c r="DSK60" s="3149"/>
      <c r="DSL60" s="3149"/>
      <c r="DSM60" s="3149"/>
      <c r="DSN60" s="1448"/>
      <c r="DSO60" s="3149"/>
      <c r="DSP60" s="3149"/>
      <c r="DSQ60" s="3149"/>
      <c r="DSR60" s="1448"/>
      <c r="DSS60" s="3149"/>
      <c r="DST60" s="3149"/>
      <c r="DSU60" s="3149"/>
      <c r="DSV60" s="1448"/>
      <c r="DSW60" s="3149"/>
      <c r="DSX60" s="3149"/>
      <c r="DSY60" s="3149"/>
      <c r="DSZ60" s="1448"/>
      <c r="DTA60" s="3149"/>
      <c r="DTB60" s="3149"/>
      <c r="DTC60" s="3149"/>
      <c r="DTD60" s="1448"/>
      <c r="DTE60" s="3149"/>
      <c r="DTF60" s="3149"/>
      <c r="DTG60" s="3149"/>
      <c r="DTH60" s="1448"/>
      <c r="DTI60" s="3149"/>
      <c r="DTJ60" s="3149"/>
      <c r="DTK60" s="3149"/>
      <c r="DTL60" s="1448"/>
      <c r="DTM60" s="3149"/>
      <c r="DTN60" s="3149"/>
      <c r="DTO60" s="3149"/>
      <c r="DTP60" s="1448"/>
      <c r="DTQ60" s="3149"/>
      <c r="DTR60" s="3149"/>
      <c r="DTS60" s="3149"/>
      <c r="DTT60" s="1448"/>
      <c r="DTU60" s="3149"/>
      <c r="DTV60" s="3149"/>
      <c r="DTW60" s="3149"/>
      <c r="DTX60" s="1448"/>
      <c r="DTY60" s="3149"/>
      <c r="DTZ60" s="3149"/>
      <c r="DUA60" s="3149"/>
      <c r="DUB60" s="1448"/>
      <c r="DUC60" s="3149"/>
      <c r="DUD60" s="3149"/>
      <c r="DUE60" s="3149"/>
      <c r="DUF60" s="1448"/>
      <c r="DUG60" s="3149"/>
      <c r="DUH60" s="3149"/>
      <c r="DUI60" s="3149"/>
      <c r="DUJ60" s="1448"/>
      <c r="DUK60" s="3149"/>
      <c r="DUL60" s="3149"/>
      <c r="DUM60" s="3149"/>
      <c r="DUN60" s="1448"/>
      <c r="DUO60" s="3149"/>
      <c r="DUP60" s="3149"/>
      <c r="DUQ60" s="3149"/>
      <c r="DUR60" s="1448"/>
      <c r="DUS60" s="3149"/>
      <c r="DUT60" s="3149"/>
      <c r="DUU60" s="3149"/>
      <c r="DUV60" s="1448"/>
      <c r="DUW60" s="3149"/>
      <c r="DUX60" s="3149"/>
      <c r="DUY60" s="3149"/>
      <c r="DUZ60" s="1448"/>
      <c r="DVA60" s="3149"/>
      <c r="DVB60" s="3149"/>
      <c r="DVC60" s="3149"/>
      <c r="DVD60" s="1448"/>
      <c r="DVE60" s="3149"/>
      <c r="DVF60" s="3149"/>
      <c r="DVG60" s="3149"/>
      <c r="DVH60" s="1448"/>
      <c r="DVI60" s="3149"/>
      <c r="DVJ60" s="3149"/>
      <c r="DVK60" s="3149"/>
      <c r="DVL60" s="1448"/>
      <c r="DVM60" s="3149"/>
      <c r="DVN60" s="3149"/>
      <c r="DVO60" s="3149"/>
      <c r="DVP60" s="1448"/>
      <c r="DVQ60" s="3149"/>
      <c r="DVR60" s="3149"/>
      <c r="DVS60" s="3149"/>
      <c r="DVT60" s="1448"/>
      <c r="DVU60" s="3149"/>
      <c r="DVV60" s="3149"/>
      <c r="DVW60" s="3149"/>
      <c r="DVX60" s="1448"/>
      <c r="DVY60" s="3149"/>
      <c r="DVZ60" s="3149"/>
      <c r="DWA60" s="3149"/>
      <c r="DWB60" s="1448"/>
      <c r="DWC60" s="3149"/>
      <c r="DWD60" s="3149"/>
      <c r="DWE60" s="3149"/>
      <c r="DWF60" s="1448"/>
      <c r="DWG60" s="3149"/>
      <c r="DWH60" s="3149"/>
      <c r="DWI60" s="3149"/>
      <c r="DWJ60" s="1448"/>
      <c r="DWK60" s="3149"/>
      <c r="DWL60" s="3149"/>
      <c r="DWM60" s="3149"/>
      <c r="DWN60" s="1448"/>
      <c r="DWO60" s="3149"/>
      <c r="DWP60" s="3149"/>
      <c r="DWQ60" s="3149"/>
      <c r="DWR60" s="1448"/>
      <c r="DWS60" s="3149"/>
      <c r="DWT60" s="3149"/>
      <c r="DWU60" s="3149"/>
      <c r="DWV60" s="1448"/>
      <c r="DWW60" s="3149"/>
      <c r="DWX60" s="3149"/>
      <c r="DWY60" s="3149"/>
      <c r="DWZ60" s="1448"/>
      <c r="DXA60" s="3149"/>
      <c r="DXB60" s="3149"/>
      <c r="DXC60" s="3149"/>
      <c r="DXD60" s="1448"/>
      <c r="DXE60" s="3149"/>
      <c r="DXF60" s="3149"/>
      <c r="DXG60" s="3149"/>
      <c r="DXH60" s="1448"/>
      <c r="DXI60" s="3149"/>
      <c r="DXJ60" s="3149"/>
      <c r="DXK60" s="3149"/>
      <c r="DXL60" s="1448"/>
      <c r="DXM60" s="3149"/>
      <c r="DXN60" s="3149"/>
      <c r="DXO60" s="3149"/>
      <c r="DXP60" s="1448"/>
      <c r="DXQ60" s="3149"/>
      <c r="DXR60" s="3149"/>
      <c r="DXS60" s="3149"/>
      <c r="DXT60" s="1448"/>
      <c r="DXU60" s="3149"/>
      <c r="DXV60" s="3149"/>
      <c r="DXW60" s="3149"/>
      <c r="DXX60" s="1448"/>
      <c r="DXY60" s="3149"/>
      <c r="DXZ60" s="3149"/>
      <c r="DYA60" s="3149"/>
      <c r="DYB60" s="1448"/>
      <c r="DYC60" s="3149"/>
      <c r="DYD60" s="3149"/>
      <c r="DYE60" s="3149"/>
      <c r="DYF60" s="1448"/>
      <c r="DYG60" s="3149"/>
      <c r="DYH60" s="3149"/>
      <c r="DYI60" s="3149"/>
      <c r="DYJ60" s="1448"/>
      <c r="DYK60" s="3149"/>
      <c r="DYL60" s="3149"/>
      <c r="DYM60" s="3149"/>
      <c r="DYN60" s="1448"/>
      <c r="DYO60" s="3149"/>
      <c r="DYP60" s="3149"/>
      <c r="DYQ60" s="3149"/>
      <c r="DYR60" s="1448"/>
      <c r="DYS60" s="3149"/>
      <c r="DYT60" s="3149"/>
      <c r="DYU60" s="3149"/>
      <c r="DYV60" s="1448"/>
      <c r="DYW60" s="3149"/>
      <c r="DYX60" s="3149"/>
      <c r="DYY60" s="3149"/>
      <c r="DYZ60" s="1448"/>
      <c r="DZA60" s="3149"/>
      <c r="DZB60" s="3149"/>
      <c r="DZC60" s="3149"/>
      <c r="DZD60" s="1448"/>
      <c r="DZE60" s="3149"/>
      <c r="DZF60" s="3149"/>
      <c r="DZG60" s="3149"/>
      <c r="DZH60" s="1448"/>
      <c r="DZI60" s="3149"/>
      <c r="DZJ60" s="3149"/>
      <c r="DZK60" s="3149"/>
      <c r="DZL60" s="1448"/>
      <c r="DZM60" s="3149"/>
      <c r="DZN60" s="3149"/>
      <c r="DZO60" s="3149"/>
      <c r="DZP60" s="1448"/>
      <c r="DZQ60" s="3149"/>
      <c r="DZR60" s="3149"/>
      <c r="DZS60" s="3149"/>
      <c r="DZT60" s="1448"/>
      <c r="DZU60" s="3149"/>
      <c r="DZV60" s="3149"/>
      <c r="DZW60" s="3149"/>
      <c r="DZX60" s="1448"/>
      <c r="DZY60" s="3149"/>
      <c r="DZZ60" s="3149"/>
      <c r="EAA60" s="3149"/>
      <c r="EAB60" s="1448"/>
      <c r="EAC60" s="3149"/>
      <c r="EAD60" s="3149"/>
      <c r="EAE60" s="3149"/>
      <c r="EAF60" s="1448"/>
      <c r="EAG60" s="3149"/>
      <c r="EAH60" s="3149"/>
      <c r="EAI60" s="3149"/>
      <c r="EAJ60" s="1448"/>
      <c r="EAK60" s="3149"/>
      <c r="EAL60" s="3149"/>
      <c r="EAM60" s="3149"/>
      <c r="EAN60" s="1448"/>
      <c r="EAO60" s="3149"/>
      <c r="EAP60" s="3149"/>
      <c r="EAQ60" s="3149"/>
      <c r="EAR60" s="1448"/>
      <c r="EAS60" s="3149"/>
      <c r="EAT60" s="3149"/>
      <c r="EAU60" s="3149"/>
      <c r="EAV60" s="1448"/>
      <c r="EAW60" s="3149"/>
      <c r="EAX60" s="3149"/>
      <c r="EAY60" s="3149"/>
      <c r="EAZ60" s="1448"/>
      <c r="EBA60" s="3149"/>
      <c r="EBB60" s="3149"/>
      <c r="EBC60" s="3149"/>
      <c r="EBD60" s="1448"/>
      <c r="EBE60" s="3149"/>
      <c r="EBF60" s="3149"/>
      <c r="EBG60" s="3149"/>
      <c r="EBH60" s="1448"/>
      <c r="EBI60" s="3149"/>
      <c r="EBJ60" s="3149"/>
      <c r="EBK60" s="3149"/>
      <c r="EBL60" s="1448"/>
      <c r="EBM60" s="3149"/>
      <c r="EBN60" s="3149"/>
      <c r="EBO60" s="3149"/>
      <c r="EBP60" s="1448"/>
      <c r="EBQ60" s="3149"/>
      <c r="EBR60" s="3149"/>
      <c r="EBS60" s="3149"/>
      <c r="EBT60" s="1448"/>
      <c r="EBU60" s="3149"/>
      <c r="EBV60" s="3149"/>
      <c r="EBW60" s="3149"/>
      <c r="EBX60" s="1448"/>
      <c r="EBY60" s="3149"/>
      <c r="EBZ60" s="3149"/>
      <c r="ECA60" s="3149"/>
      <c r="ECB60" s="1448"/>
      <c r="ECC60" s="3149"/>
      <c r="ECD60" s="3149"/>
      <c r="ECE60" s="3149"/>
      <c r="ECF60" s="1448"/>
      <c r="ECG60" s="3149"/>
      <c r="ECH60" s="3149"/>
      <c r="ECI60" s="3149"/>
      <c r="ECJ60" s="1448"/>
      <c r="ECK60" s="3149"/>
      <c r="ECL60" s="3149"/>
      <c r="ECM60" s="3149"/>
      <c r="ECN60" s="1448"/>
      <c r="ECO60" s="3149"/>
      <c r="ECP60" s="3149"/>
      <c r="ECQ60" s="3149"/>
      <c r="ECR60" s="1448"/>
      <c r="ECS60" s="3149"/>
      <c r="ECT60" s="3149"/>
      <c r="ECU60" s="3149"/>
      <c r="ECV60" s="1448"/>
      <c r="ECW60" s="3149"/>
      <c r="ECX60" s="3149"/>
      <c r="ECY60" s="3149"/>
      <c r="ECZ60" s="1448"/>
      <c r="EDA60" s="3149"/>
      <c r="EDB60" s="3149"/>
      <c r="EDC60" s="3149"/>
      <c r="EDD60" s="1448"/>
      <c r="EDE60" s="3149"/>
      <c r="EDF60" s="3149"/>
      <c r="EDG60" s="3149"/>
      <c r="EDH60" s="1448"/>
      <c r="EDI60" s="3149"/>
      <c r="EDJ60" s="3149"/>
      <c r="EDK60" s="3149"/>
      <c r="EDL60" s="1448"/>
      <c r="EDM60" s="3149"/>
      <c r="EDN60" s="3149"/>
      <c r="EDO60" s="3149"/>
      <c r="EDP60" s="1448"/>
      <c r="EDQ60" s="3149"/>
      <c r="EDR60" s="3149"/>
      <c r="EDS60" s="3149"/>
      <c r="EDT60" s="1448"/>
      <c r="EDU60" s="3149"/>
      <c r="EDV60" s="3149"/>
      <c r="EDW60" s="3149"/>
      <c r="EDX60" s="1448"/>
      <c r="EDY60" s="3149"/>
      <c r="EDZ60" s="3149"/>
      <c r="EEA60" s="3149"/>
      <c r="EEB60" s="1448"/>
      <c r="EEC60" s="3149"/>
      <c r="EED60" s="3149"/>
      <c r="EEE60" s="3149"/>
      <c r="EEF60" s="1448"/>
      <c r="EEG60" s="3149"/>
      <c r="EEH60" s="3149"/>
      <c r="EEI60" s="3149"/>
      <c r="EEJ60" s="1448"/>
      <c r="EEK60" s="3149"/>
      <c r="EEL60" s="3149"/>
      <c r="EEM60" s="3149"/>
      <c r="EEN60" s="1448"/>
      <c r="EEO60" s="3149"/>
      <c r="EEP60" s="3149"/>
      <c r="EEQ60" s="3149"/>
      <c r="EER60" s="1448"/>
      <c r="EES60" s="3149"/>
      <c r="EET60" s="3149"/>
      <c r="EEU60" s="3149"/>
      <c r="EEV60" s="1448"/>
      <c r="EEW60" s="3149"/>
      <c r="EEX60" s="3149"/>
      <c r="EEY60" s="3149"/>
      <c r="EEZ60" s="1448"/>
      <c r="EFA60" s="3149"/>
      <c r="EFB60" s="3149"/>
      <c r="EFC60" s="3149"/>
      <c r="EFD60" s="1448"/>
      <c r="EFE60" s="3149"/>
      <c r="EFF60" s="3149"/>
      <c r="EFG60" s="3149"/>
      <c r="EFH60" s="1448"/>
      <c r="EFI60" s="3149"/>
      <c r="EFJ60" s="3149"/>
      <c r="EFK60" s="3149"/>
      <c r="EFL60" s="1448"/>
      <c r="EFM60" s="3149"/>
      <c r="EFN60" s="3149"/>
      <c r="EFO60" s="3149"/>
      <c r="EFP60" s="1448"/>
      <c r="EFQ60" s="3149"/>
      <c r="EFR60" s="3149"/>
      <c r="EFS60" s="3149"/>
      <c r="EFT60" s="1448"/>
      <c r="EFU60" s="3149"/>
      <c r="EFV60" s="3149"/>
      <c r="EFW60" s="3149"/>
      <c r="EFX60" s="1448"/>
      <c r="EFY60" s="3149"/>
      <c r="EFZ60" s="3149"/>
      <c r="EGA60" s="3149"/>
      <c r="EGB60" s="1448"/>
      <c r="EGC60" s="3149"/>
      <c r="EGD60" s="3149"/>
      <c r="EGE60" s="3149"/>
      <c r="EGF60" s="1448"/>
      <c r="EGG60" s="3149"/>
      <c r="EGH60" s="3149"/>
      <c r="EGI60" s="3149"/>
      <c r="EGJ60" s="1448"/>
      <c r="EGK60" s="3149"/>
      <c r="EGL60" s="3149"/>
      <c r="EGM60" s="3149"/>
      <c r="EGN60" s="1448"/>
      <c r="EGO60" s="3149"/>
      <c r="EGP60" s="3149"/>
      <c r="EGQ60" s="3149"/>
      <c r="EGR60" s="1448"/>
      <c r="EGS60" s="3149"/>
      <c r="EGT60" s="3149"/>
      <c r="EGU60" s="3149"/>
      <c r="EGV60" s="1448"/>
      <c r="EGW60" s="3149"/>
      <c r="EGX60" s="3149"/>
      <c r="EGY60" s="3149"/>
      <c r="EGZ60" s="1448"/>
      <c r="EHA60" s="3149"/>
      <c r="EHB60" s="3149"/>
      <c r="EHC60" s="3149"/>
      <c r="EHD60" s="1448"/>
      <c r="EHE60" s="3149"/>
      <c r="EHF60" s="3149"/>
      <c r="EHG60" s="3149"/>
      <c r="EHH60" s="1448"/>
      <c r="EHI60" s="3149"/>
      <c r="EHJ60" s="3149"/>
      <c r="EHK60" s="3149"/>
      <c r="EHL60" s="1448"/>
      <c r="EHM60" s="3149"/>
      <c r="EHN60" s="3149"/>
      <c r="EHO60" s="3149"/>
      <c r="EHP60" s="1448"/>
      <c r="EHQ60" s="3149"/>
      <c r="EHR60" s="3149"/>
      <c r="EHS60" s="3149"/>
      <c r="EHT60" s="1448"/>
      <c r="EHU60" s="3149"/>
      <c r="EHV60" s="3149"/>
      <c r="EHW60" s="3149"/>
      <c r="EHX60" s="1448"/>
      <c r="EHY60" s="3149"/>
      <c r="EHZ60" s="3149"/>
      <c r="EIA60" s="3149"/>
      <c r="EIB60" s="1448"/>
      <c r="EIC60" s="3149"/>
      <c r="EID60" s="3149"/>
      <c r="EIE60" s="3149"/>
      <c r="EIF60" s="1448"/>
      <c r="EIG60" s="3149"/>
      <c r="EIH60" s="3149"/>
      <c r="EII60" s="3149"/>
      <c r="EIJ60" s="1448"/>
      <c r="EIK60" s="3149"/>
      <c r="EIL60" s="3149"/>
      <c r="EIM60" s="3149"/>
      <c r="EIN60" s="1448"/>
      <c r="EIO60" s="3149"/>
      <c r="EIP60" s="3149"/>
      <c r="EIQ60" s="3149"/>
      <c r="EIR60" s="1448"/>
      <c r="EIS60" s="3149"/>
      <c r="EIT60" s="3149"/>
      <c r="EIU60" s="3149"/>
      <c r="EIV60" s="1448"/>
      <c r="EIW60" s="3149"/>
      <c r="EIX60" s="3149"/>
      <c r="EIY60" s="3149"/>
      <c r="EIZ60" s="1448"/>
      <c r="EJA60" s="3149"/>
      <c r="EJB60" s="3149"/>
      <c r="EJC60" s="3149"/>
      <c r="EJD60" s="1448"/>
      <c r="EJE60" s="3149"/>
      <c r="EJF60" s="3149"/>
      <c r="EJG60" s="3149"/>
      <c r="EJH60" s="1448"/>
      <c r="EJI60" s="3149"/>
      <c r="EJJ60" s="3149"/>
      <c r="EJK60" s="3149"/>
      <c r="EJL60" s="1448"/>
      <c r="EJM60" s="3149"/>
      <c r="EJN60" s="3149"/>
      <c r="EJO60" s="3149"/>
      <c r="EJP60" s="1448"/>
      <c r="EJQ60" s="3149"/>
      <c r="EJR60" s="3149"/>
      <c r="EJS60" s="3149"/>
      <c r="EJT60" s="1448"/>
      <c r="EJU60" s="3149"/>
      <c r="EJV60" s="3149"/>
      <c r="EJW60" s="3149"/>
      <c r="EJX60" s="1448"/>
      <c r="EJY60" s="3149"/>
      <c r="EJZ60" s="3149"/>
      <c r="EKA60" s="3149"/>
      <c r="EKB60" s="1448"/>
      <c r="EKC60" s="3149"/>
      <c r="EKD60" s="3149"/>
      <c r="EKE60" s="3149"/>
      <c r="EKF60" s="1448"/>
      <c r="EKG60" s="3149"/>
      <c r="EKH60" s="3149"/>
      <c r="EKI60" s="3149"/>
      <c r="EKJ60" s="1448"/>
      <c r="EKK60" s="3149"/>
      <c r="EKL60" s="3149"/>
      <c r="EKM60" s="3149"/>
      <c r="EKN60" s="1448"/>
      <c r="EKO60" s="3149"/>
      <c r="EKP60" s="3149"/>
      <c r="EKQ60" s="3149"/>
      <c r="EKR60" s="1448"/>
      <c r="EKS60" s="3149"/>
      <c r="EKT60" s="3149"/>
      <c r="EKU60" s="3149"/>
      <c r="EKV60" s="1448"/>
      <c r="EKW60" s="3149"/>
      <c r="EKX60" s="3149"/>
      <c r="EKY60" s="3149"/>
      <c r="EKZ60" s="1448"/>
      <c r="ELA60" s="3149"/>
      <c r="ELB60" s="3149"/>
      <c r="ELC60" s="3149"/>
      <c r="ELD60" s="1448"/>
      <c r="ELE60" s="3149"/>
      <c r="ELF60" s="3149"/>
      <c r="ELG60" s="3149"/>
      <c r="ELH60" s="1448"/>
      <c r="ELI60" s="3149"/>
      <c r="ELJ60" s="3149"/>
      <c r="ELK60" s="3149"/>
      <c r="ELL60" s="1448"/>
      <c r="ELM60" s="3149"/>
      <c r="ELN60" s="3149"/>
      <c r="ELO60" s="3149"/>
      <c r="ELP60" s="1448"/>
      <c r="ELQ60" s="3149"/>
      <c r="ELR60" s="3149"/>
      <c r="ELS60" s="3149"/>
      <c r="ELT60" s="1448"/>
      <c r="ELU60" s="3149"/>
      <c r="ELV60" s="3149"/>
      <c r="ELW60" s="3149"/>
      <c r="ELX60" s="1448"/>
      <c r="ELY60" s="3149"/>
      <c r="ELZ60" s="3149"/>
      <c r="EMA60" s="3149"/>
      <c r="EMB60" s="1448"/>
      <c r="EMC60" s="3149"/>
      <c r="EMD60" s="3149"/>
      <c r="EME60" s="3149"/>
      <c r="EMF60" s="1448"/>
      <c r="EMG60" s="3149"/>
      <c r="EMH60" s="3149"/>
      <c r="EMI60" s="3149"/>
      <c r="EMJ60" s="1448"/>
      <c r="EMK60" s="3149"/>
      <c r="EML60" s="3149"/>
      <c r="EMM60" s="3149"/>
      <c r="EMN60" s="1448"/>
      <c r="EMO60" s="3149"/>
      <c r="EMP60" s="3149"/>
      <c r="EMQ60" s="3149"/>
      <c r="EMR60" s="1448"/>
      <c r="EMS60" s="3149"/>
      <c r="EMT60" s="3149"/>
      <c r="EMU60" s="3149"/>
      <c r="EMV60" s="1448"/>
      <c r="EMW60" s="3149"/>
      <c r="EMX60" s="3149"/>
      <c r="EMY60" s="3149"/>
      <c r="EMZ60" s="1448"/>
      <c r="ENA60" s="3149"/>
      <c r="ENB60" s="3149"/>
      <c r="ENC60" s="3149"/>
      <c r="END60" s="1448"/>
      <c r="ENE60" s="3149"/>
      <c r="ENF60" s="3149"/>
      <c r="ENG60" s="3149"/>
      <c r="ENH60" s="1448"/>
      <c r="ENI60" s="3149"/>
      <c r="ENJ60" s="3149"/>
      <c r="ENK60" s="3149"/>
      <c r="ENL60" s="1448"/>
      <c r="ENM60" s="3149"/>
      <c r="ENN60" s="3149"/>
      <c r="ENO60" s="3149"/>
      <c r="ENP60" s="1448"/>
      <c r="ENQ60" s="3149"/>
      <c r="ENR60" s="3149"/>
      <c r="ENS60" s="3149"/>
      <c r="ENT60" s="1448"/>
      <c r="ENU60" s="3149"/>
      <c r="ENV60" s="3149"/>
      <c r="ENW60" s="3149"/>
      <c r="ENX60" s="1448"/>
      <c r="ENY60" s="3149"/>
      <c r="ENZ60" s="3149"/>
      <c r="EOA60" s="3149"/>
      <c r="EOB60" s="1448"/>
      <c r="EOC60" s="3149"/>
      <c r="EOD60" s="3149"/>
      <c r="EOE60" s="3149"/>
      <c r="EOF60" s="1448"/>
      <c r="EOG60" s="3149"/>
      <c r="EOH60" s="3149"/>
      <c r="EOI60" s="3149"/>
      <c r="EOJ60" s="1448"/>
      <c r="EOK60" s="3149"/>
      <c r="EOL60" s="3149"/>
      <c r="EOM60" s="3149"/>
      <c r="EON60" s="1448"/>
      <c r="EOO60" s="3149"/>
      <c r="EOP60" s="3149"/>
      <c r="EOQ60" s="3149"/>
      <c r="EOR60" s="1448"/>
      <c r="EOS60" s="3149"/>
      <c r="EOT60" s="3149"/>
      <c r="EOU60" s="3149"/>
      <c r="EOV60" s="1448"/>
      <c r="EOW60" s="3149"/>
      <c r="EOX60" s="3149"/>
      <c r="EOY60" s="3149"/>
      <c r="EOZ60" s="1448"/>
      <c r="EPA60" s="3149"/>
      <c r="EPB60" s="3149"/>
      <c r="EPC60" s="3149"/>
      <c r="EPD60" s="1448"/>
      <c r="EPE60" s="3149"/>
      <c r="EPF60" s="3149"/>
      <c r="EPG60" s="3149"/>
      <c r="EPH60" s="1448"/>
      <c r="EPI60" s="3149"/>
      <c r="EPJ60" s="3149"/>
      <c r="EPK60" s="3149"/>
      <c r="EPL60" s="1448"/>
      <c r="EPM60" s="3149"/>
      <c r="EPN60" s="3149"/>
      <c r="EPO60" s="3149"/>
      <c r="EPP60" s="1448"/>
      <c r="EPQ60" s="3149"/>
      <c r="EPR60" s="3149"/>
      <c r="EPS60" s="3149"/>
      <c r="EPT60" s="1448"/>
      <c r="EPU60" s="3149"/>
      <c r="EPV60" s="3149"/>
      <c r="EPW60" s="3149"/>
      <c r="EPX60" s="1448"/>
      <c r="EPY60" s="3149"/>
      <c r="EPZ60" s="3149"/>
      <c r="EQA60" s="3149"/>
      <c r="EQB60" s="1448"/>
      <c r="EQC60" s="3149"/>
      <c r="EQD60" s="3149"/>
      <c r="EQE60" s="3149"/>
      <c r="EQF60" s="1448"/>
      <c r="EQG60" s="3149"/>
      <c r="EQH60" s="3149"/>
      <c r="EQI60" s="3149"/>
      <c r="EQJ60" s="1448"/>
      <c r="EQK60" s="3149"/>
      <c r="EQL60" s="3149"/>
      <c r="EQM60" s="3149"/>
      <c r="EQN60" s="1448"/>
      <c r="EQO60" s="3149"/>
      <c r="EQP60" s="3149"/>
      <c r="EQQ60" s="3149"/>
      <c r="EQR60" s="1448"/>
      <c r="EQS60" s="3149"/>
      <c r="EQT60" s="3149"/>
      <c r="EQU60" s="3149"/>
      <c r="EQV60" s="1448"/>
      <c r="EQW60" s="3149"/>
      <c r="EQX60" s="3149"/>
      <c r="EQY60" s="3149"/>
      <c r="EQZ60" s="1448"/>
      <c r="ERA60" s="3149"/>
      <c r="ERB60" s="3149"/>
      <c r="ERC60" s="3149"/>
      <c r="ERD60" s="1448"/>
      <c r="ERE60" s="3149"/>
      <c r="ERF60" s="3149"/>
      <c r="ERG60" s="3149"/>
      <c r="ERH60" s="1448"/>
      <c r="ERI60" s="3149"/>
      <c r="ERJ60" s="3149"/>
      <c r="ERK60" s="3149"/>
      <c r="ERL60" s="1448"/>
      <c r="ERM60" s="3149"/>
      <c r="ERN60" s="3149"/>
      <c r="ERO60" s="3149"/>
      <c r="ERP60" s="1448"/>
      <c r="ERQ60" s="3149"/>
      <c r="ERR60" s="3149"/>
      <c r="ERS60" s="3149"/>
      <c r="ERT60" s="1448"/>
      <c r="ERU60" s="3149"/>
      <c r="ERV60" s="3149"/>
      <c r="ERW60" s="3149"/>
      <c r="ERX60" s="1448"/>
      <c r="ERY60" s="3149"/>
      <c r="ERZ60" s="3149"/>
      <c r="ESA60" s="3149"/>
      <c r="ESB60" s="1448"/>
      <c r="ESC60" s="3149"/>
      <c r="ESD60" s="3149"/>
      <c r="ESE60" s="3149"/>
      <c r="ESF60" s="1448"/>
      <c r="ESG60" s="3149"/>
      <c r="ESH60" s="3149"/>
      <c r="ESI60" s="3149"/>
      <c r="ESJ60" s="1448"/>
      <c r="ESK60" s="3149"/>
      <c r="ESL60" s="3149"/>
      <c r="ESM60" s="3149"/>
      <c r="ESN60" s="1448"/>
      <c r="ESO60" s="3149"/>
      <c r="ESP60" s="3149"/>
      <c r="ESQ60" s="3149"/>
      <c r="ESR60" s="1448"/>
      <c r="ESS60" s="3149"/>
      <c r="EST60" s="3149"/>
      <c r="ESU60" s="3149"/>
      <c r="ESV60" s="1448"/>
      <c r="ESW60" s="3149"/>
      <c r="ESX60" s="3149"/>
      <c r="ESY60" s="3149"/>
      <c r="ESZ60" s="1448"/>
      <c r="ETA60" s="3149"/>
      <c r="ETB60" s="3149"/>
      <c r="ETC60" s="3149"/>
      <c r="ETD60" s="1448"/>
      <c r="ETE60" s="3149"/>
      <c r="ETF60" s="3149"/>
      <c r="ETG60" s="3149"/>
      <c r="ETH60" s="1448"/>
      <c r="ETI60" s="3149"/>
      <c r="ETJ60" s="3149"/>
      <c r="ETK60" s="3149"/>
      <c r="ETL60" s="1448"/>
      <c r="ETM60" s="3149"/>
      <c r="ETN60" s="3149"/>
      <c r="ETO60" s="3149"/>
      <c r="ETP60" s="1448"/>
      <c r="ETQ60" s="3149"/>
      <c r="ETR60" s="3149"/>
      <c r="ETS60" s="3149"/>
      <c r="ETT60" s="1448"/>
      <c r="ETU60" s="3149"/>
      <c r="ETV60" s="3149"/>
      <c r="ETW60" s="3149"/>
      <c r="ETX60" s="1448"/>
      <c r="ETY60" s="3149"/>
      <c r="ETZ60" s="3149"/>
      <c r="EUA60" s="3149"/>
      <c r="EUB60" s="1448"/>
      <c r="EUC60" s="3149"/>
      <c r="EUD60" s="3149"/>
      <c r="EUE60" s="3149"/>
      <c r="EUF60" s="1448"/>
      <c r="EUG60" s="3149"/>
      <c r="EUH60" s="3149"/>
      <c r="EUI60" s="3149"/>
      <c r="EUJ60" s="1448"/>
      <c r="EUK60" s="3149"/>
      <c r="EUL60" s="3149"/>
      <c r="EUM60" s="3149"/>
      <c r="EUN60" s="1448"/>
      <c r="EUO60" s="3149"/>
      <c r="EUP60" s="3149"/>
      <c r="EUQ60" s="3149"/>
      <c r="EUR60" s="1448"/>
      <c r="EUS60" s="3149"/>
      <c r="EUT60" s="3149"/>
      <c r="EUU60" s="3149"/>
      <c r="EUV60" s="1448"/>
      <c r="EUW60" s="3149"/>
      <c r="EUX60" s="3149"/>
      <c r="EUY60" s="3149"/>
      <c r="EUZ60" s="1448"/>
      <c r="EVA60" s="3149"/>
      <c r="EVB60" s="3149"/>
      <c r="EVC60" s="3149"/>
      <c r="EVD60" s="1448"/>
      <c r="EVE60" s="3149"/>
      <c r="EVF60" s="3149"/>
      <c r="EVG60" s="3149"/>
      <c r="EVH60" s="1448"/>
      <c r="EVI60" s="3149"/>
      <c r="EVJ60" s="3149"/>
      <c r="EVK60" s="3149"/>
      <c r="EVL60" s="1448"/>
      <c r="EVM60" s="3149"/>
      <c r="EVN60" s="3149"/>
      <c r="EVO60" s="3149"/>
      <c r="EVP60" s="1448"/>
      <c r="EVQ60" s="3149"/>
      <c r="EVR60" s="3149"/>
      <c r="EVS60" s="3149"/>
      <c r="EVT60" s="1448"/>
      <c r="EVU60" s="3149"/>
      <c r="EVV60" s="3149"/>
      <c r="EVW60" s="3149"/>
      <c r="EVX60" s="1448"/>
      <c r="EVY60" s="3149"/>
      <c r="EVZ60" s="3149"/>
      <c r="EWA60" s="3149"/>
      <c r="EWB60" s="1448"/>
      <c r="EWC60" s="3149"/>
      <c r="EWD60" s="3149"/>
      <c r="EWE60" s="3149"/>
      <c r="EWF60" s="1448"/>
      <c r="EWG60" s="3149"/>
      <c r="EWH60" s="3149"/>
      <c r="EWI60" s="3149"/>
      <c r="EWJ60" s="1448"/>
      <c r="EWK60" s="3149"/>
      <c r="EWL60" s="3149"/>
      <c r="EWM60" s="3149"/>
      <c r="EWN60" s="1448"/>
      <c r="EWO60" s="3149"/>
      <c r="EWP60" s="3149"/>
      <c r="EWQ60" s="3149"/>
      <c r="EWR60" s="1448"/>
      <c r="EWS60" s="3149"/>
      <c r="EWT60" s="3149"/>
      <c r="EWU60" s="3149"/>
      <c r="EWV60" s="1448"/>
      <c r="EWW60" s="3149"/>
      <c r="EWX60" s="3149"/>
      <c r="EWY60" s="3149"/>
      <c r="EWZ60" s="1448"/>
      <c r="EXA60" s="3149"/>
      <c r="EXB60" s="3149"/>
      <c r="EXC60" s="3149"/>
      <c r="EXD60" s="1448"/>
      <c r="EXE60" s="3149"/>
      <c r="EXF60" s="3149"/>
      <c r="EXG60" s="3149"/>
      <c r="EXH60" s="1448"/>
      <c r="EXI60" s="3149"/>
      <c r="EXJ60" s="3149"/>
      <c r="EXK60" s="3149"/>
      <c r="EXL60" s="1448"/>
      <c r="EXM60" s="3149"/>
      <c r="EXN60" s="3149"/>
      <c r="EXO60" s="3149"/>
      <c r="EXP60" s="1448"/>
      <c r="EXQ60" s="3149"/>
      <c r="EXR60" s="3149"/>
      <c r="EXS60" s="3149"/>
      <c r="EXT60" s="1448"/>
      <c r="EXU60" s="3149"/>
      <c r="EXV60" s="3149"/>
      <c r="EXW60" s="3149"/>
      <c r="EXX60" s="1448"/>
      <c r="EXY60" s="3149"/>
      <c r="EXZ60" s="3149"/>
      <c r="EYA60" s="3149"/>
      <c r="EYB60" s="1448"/>
      <c r="EYC60" s="3149"/>
      <c r="EYD60" s="3149"/>
      <c r="EYE60" s="3149"/>
      <c r="EYF60" s="1448"/>
      <c r="EYG60" s="3149"/>
      <c r="EYH60" s="3149"/>
      <c r="EYI60" s="3149"/>
      <c r="EYJ60" s="1448"/>
      <c r="EYK60" s="3149"/>
      <c r="EYL60" s="3149"/>
      <c r="EYM60" s="3149"/>
      <c r="EYN60" s="1448"/>
      <c r="EYO60" s="3149"/>
      <c r="EYP60" s="3149"/>
      <c r="EYQ60" s="3149"/>
      <c r="EYR60" s="1448"/>
      <c r="EYS60" s="3149"/>
      <c r="EYT60" s="3149"/>
      <c r="EYU60" s="3149"/>
      <c r="EYV60" s="1448"/>
      <c r="EYW60" s="3149"/>
      <c r="EYX60" s="3149"/>
      <c r="EYY60" s="3149"/>
      <c r="EYZ60" s="1448"/>
      <c r="EZA60" s="3149"/>
      <c r="EZB60" s="3149"/>
      <c r="EZC60" s="3149"/>
      <c r="EZD60" s="1448"/>
      <c r="EZE60" s="3149"/>
      <c r="EZF60" s="3149"/>
      <c r="EZG60" s="3149"/>
      <c r="EZH60" s="1448"/>
      <c r="EZI60" s="3149"/>
      <c r="EZJ60" s="3149"/>
      <c r="EZK60" s="3149"/>
      <c r="EZL60" s="1448"/>
      <c r="EZM60" s="3149"/>
      <c r="EZN60" s="3149"/>
      <c r="EZO60" s="3149"/>
      <c r="EZP60" s="1448"/>
      <c r="EZQ60" s="3149"/>
      <c r="EZR60" s="3149"/>
      <c r="EZS60" s="3149"/>
      <c r="EZT60" s="1448"/>
      <c r="EZU60" s="3149"/>
      <c r="EZV60" s="3149"/>
      <c r="EZW60" s="3149"/>
      <c r="EZX60" s="1448"/>
      <c r="EZY60" s="3149"/>
      <c r="EZZ60" s="3149"/>
      <c r="FAA60" s="3149"/>
      <c r="FAB60" s="1448"/>
      <c r="FAC60" s="3149"/>
      <c r="FAD60" s="3149"/>
      <c r="FAE60" s="3149"/>
      <c r="FAF60" s="1448"/>
      <c r="FAG60" s="3149"/>
      <c r="FAH60" s="3149"/>
      <c r="FAI60" s="3149"/>
      <c r="FAJ60" s="1448"/>
      <c r="FAK60" s="3149"/>
      <c r="FAL60" s="3149"/>
      <c r="FAM60" s="3149"/>
      <c r="FAN60" s="1448"/>
      <c r="FAO60" s="3149"/>
      <c r="FAP60" s="3149"/>
      <c r="FAQ60" s="3149"/>
      <c r="FAR60" s="1448"/>
      <c r="FAS60" s="3149"/>
      <c r="FAT60" s="3149"/>
      <c r="FAU60" s="3149"/>
      <c r="FAV60" s="1448"/>
      <c r="FAW60" s="3149"/>
      <c r="FAX60" s="3149"/>
      <c r="FAY60" s="3149"/>
      <c r="FAZ60" s="1448"/>
      <c r="FBA60" s="3149"/>
      <c r="FBB60" s="3149"/>
      <c r="FBC60" s="3149"/>
      <c r="FBD60" s="1448"/>
      <c r="FBE60" s="3149"/>
      <c r="FBF60" s="3149"/>
      <c r="FBG60" s="3149"/>
      <c r="FBH60" s="1448"/>
      <c r="FBI60" s="3149"/>
      <c r="FBJ60" s="3149"/>
      <c r="FBK60" s="3149"/>
      <c r="FBL60" s="1448"/>
      <c r="FBM60" s="3149"/>
      <c r="FBN60" s="3149"/>
      <c r="FBO60" s="3149"/>
      <c r="FBP60" s="1448"/>
      <c r="FBQ60" s="3149"/>
      <c r="FBR60" s="3149"/>
      <c r="FBS60" s="3149"/>
      <c r="FBT60" s="1448"/>
      <c r="FBU60" s="3149"/>
      <c r="FBV60" s="3149"/>
      <c r="FBW60" s="3149"/>
      <c r="FBX60" s="1448"/>
      <c r="FBY60" s="3149"/>
      <c r="FBZ60" s="3149"/>
      <c r="FCA60" s="3149"/>
      <c r="FCB60" s="1448"/>
      <c r="FCC60" s="3149"/>
      <c r="FCD60" s="3149"/>
      <c r="FCE60" s="3149"/>
      <c r="FCF60" s="1448"/>
      <c r="FCG60" s="3149"/>
      <c r="FCH60" s="3149"/>
      <c r="FCI60" s="3149"/>
      <c r="FCJ60" s="1448"/>
      <c r="FCK60" s="3149"/>
      <c r="FCL60" s="3149"/>
      <c r="FCM60" s="3149"/>
      <c r="FCN60" s="1448"/>
      <c r="FCO60" s="3149"/>
      <c r="FCP60" s="3149"/>
      <c r="FCQ60" s="3149"/>
      <c r="FCR60" s="1448"/>
      <c r="FCS60" s="3149"/>
      <c r="FCT60" s="3149"/>
      <c r="FCU60" s="3149"/>
      <c r="FCV60" s="1448"/>
      <c r="FCW60" s="3149"/>
      <c r="FCX60" s="3149"/>
      <c r="FCY60" s="3149"/>
      <c r="FCZ60" s="1448"/>
      <c r="FDA60" s="3149"/>
      <c r="FDB60" s="3149"/>
      <c r="FDC60" s="3149"/>
      <c r="FDD60" s="1448"/>
      <c r="FDE60" s="3149"/>
      <c r="FDF60" s="3149"/>
      <c r="FDG60" s="3149"/>
      <c r="FDH60" s="1448"/>
      <c r="FDI60" s="3149"/>
      <c r="FDJ60" s="3149"/>
      <c r="FDK60" s="3149"/>
      <c r="FDL60" s="1448"/>
      <c r="FDM60" s="3149"/>
      <c r="FDN60" s="3149"/>
      <c r="FDO60" s="3149"/>
      <c r="FDP60" s="1448"/>
      <c r="FDQ60" s="3149"/>
      <c r="FDR60" s="3149"/>
      <c r="FDS60" s="3149"/>
      <c r="FDT60" s="1448"/>
      <c r="FDU60" s="3149"/>
      <c r="FDV60" s="3149"/>
      <c r="FDW60" s="3149"/>
      <c r="FDX60" s="1448"/>
      <c r="FDY60" s="3149"/>
      <c r="FDZ60" s="3149"/>
      <c r="FEA60" s="3149"/>
      <c r="FEB60" s="1448"/>
      <c r="FEC60" s="3149"/>
      <c r="FED60" s="3149"/>
      <c r="FEE60" s="3149"/>
      <c r="FEF60" s="1448"/>
      <c r="FEG60" s="3149"/>
      <c r="FEH60" s="3149"/>
      <c r="FEI60" s="3149"/>
      <c r="FEJ60" s="1448"/>
      <c r="FEK60" s="3149"/>
      <c r="FEL60" s="3149"/>
      <c r="FEM60" s="3149"/>
      <c r="FEN60" s="1448"/>
      <c r="FEO60" s="3149"/>
      <c r="FEP60" s="3149"/>
      <c r="FEQ60" s="3149"/>
      <c r="FER60" s="1448"/>
      <c r="FES60" s="3149"/>
      <c r="FET60" s="3149"/>
      <c r="FEU60" s="3149"/>
      <c r="FEV60" s="1448"/>
      <c r="FEW60" s="3149"/>
      <c r="FEX60" s="3149"/>
      <c r="FEY60" s="3149"/>
      <c r="FEZ60" s="1448"/>
      <c r="FFA60" s="3149"/>
      <c r="FFB60" s="3149"/>
      <c r="FFC60" s="3149"/>
      <c r="FFD60" s="1448"/>
      <c r="FFE60" s="3149"/>
      <c r="FFF60" s="3149"/>
      <c r="FFG60" s="3149"/>
      <c r="FFH60" s="1448"/>
      <c r="FFI60" s="3149"/>
      <c r="FFJ60" s="3149"/>
      <c r="FFK60" s="3149"/>
      <c r="FFL60" s="1448"/>
      <c r="FFM60" s="3149"/>
      <c r="FFN60" s="3149"/>
      <c r="FFO60" s="3149"/>
      <c r="FFP60" s="1448"/>
      <c r="FFQ60" s="3149"/>
      <c r="FFR60" s="3149"/>
      <c r="FFS60" s="3149"/>
      <c r="FFT60" s="1448"/>
      <c r="FFU60" s="3149"/>
      <c r="FFV60" s="3149"/>
      <c r="FFW60" s="3149"/>
      <c r="FFX60" s="1448"/>
      <c r="FFY60" s="3149"/>
      <c r="FFZ60" s="3149"/>
      <c r="FGA60" s="3149"/>
      <c r="FGB60" s="1448"/>
      <c r="FGC60" s="3149"/>
      <c r="FGD60" s="3149"/>
      <c r="FGE60" s="3149"/>
      <c r="FGF60" s="1448"/>
      <c r="FGG60" s="3149"/>
      <c r="FGH60" s="3149"/>
      <c r="FGI60" s="3149"/>
      <c r="FGJ60" s="1448"/>
      <c r="FGK60" s="3149"/>
      <c r="FGL60" s="3149"/>
      <c r="FGM60" s="3149"/>
      <c r="FGN60" s="1448"/>
      <c r="FGO60" s="3149"/>
      <c r="FGP60" s="3149"/>
      <c r="FGQ60" s="3149"/>
      <c r="FGR60" s="1448"/>
      <c r="FGS60" s="3149"/>
      <c r="FGT60" s="3149"/>
      <c r="FGU60" s="3149"/>
      <c r="FGV60" s="1448"/>
      <c r="FGW60" s="3149"/>
      <c r="FGX60" s="3149"/>
      <c r="FGY60" s="3149"/>
      <c r="FGZ60" s="1448"/>
      <c r="FHA60" s="3149"/>
      <c r="FHB60" s="3149"/>
      <c r="FHC60" s="3149"/>
      <c r="FHD60" s="1448"/>
      <c r="FHE60" s="3149"/>
      <c r="FHF60" s="3149"/>
      <c r="FHG60" s="3149"/>
      <c r="FHH60" s="1448"/>
      <c r="FHI60" s="3149"/>
      <c r="FHJ60" s="3149"/>
      <c r="FHK60" s="3149"/>
      <c r="FHL60" s="1448"/>
      <c r="FHM60" s="3149"/>
      <c r="FHN60" s="3149"/>
      <c r="FHO60" s="3149"/>
      <c r="FHP60" s="1448"/>
      <c r="FHQ60" s="3149"/>
      <c r="FHR60" s="3149"/>
      <c r="FHS60" s="3149"/>
      <c r="FHT60" s="1448"/>
      <c r="FHU60" s="3149"/>
      <c r="FHV60" s="3149"/>
      <c r="FHW60" s="3149"/>
      <c r="FHX60" s="1448"/>
      <c r="FHY60" s="3149"/>
      <c r="FHZ60" s="3149"/>
      <c r="FIA60" s="3149"/>
      <c r="FIB60" s="1448"/>
      <c r="FIC60" s="3149"/>
      <c r="FID60" s="3149"/>
      <c r="FIE60" s="3149"/>
      <c r="FIF60" s="1448"/>
      <c r="FIG60" s="3149"/>
      <c r="FIH60" s="3149"/>
      <c r="FII60" s="3149"/>
      <c r="FIJ60" s="1448"/>
      <c r="FIK60" s="3149"/>
      <c r="FIL60" s="3149"/>
      <c r="FIM60" s="3149"/>
      <c r="FIN60" s="1448"/>
      <c r="FIO60" s="3149"/>
      <c r="FIP60" s="3149"/>
      <c r="FIQ60" s="3149"/>
      <c r="FIR60" s="1448"/>
      <c r="FIS60" s="3149"/>
      <c r="FIT60" s="3149"/>
      <c r="FIU60" s="3149"/>
      <c r="FIV60" s="1448"/>
      <c r="FIW60" s="3149"/>
      <c r="FIX60" s="3149"/>
      <c r="FIY60" s="3149"/>
      <c r="FIZ60" s="1448"/>
      <c r="FJA60" s="3149"/>
      <c r="FJB60" s="3149"/>
      <c r="FJC60" s="3149"/>
      <c r="FJD60" s="1448"/>
      <c r="FJE60" s="3149"/>
      <c r="FJF60" s="3149"/>
      <c r="FJG60" s="3149"/>
      <c r="FJH60" s="1448"/>
      <c r="FJI60" s="3149"/>
      <c r="FJJ60" s="3149"/>
      <c r="FJK60" s="3149"/>
      <c r="FJL60" s="1448"/>
      <c r="FJM60" s="3149"/>
      <c r="FJN60" s="3149"/>
      <c r="FJO60" s="3149"/>
      <c r="FJP60" s="1448"/>
      <c r="FJQ60" s="3149"/>
      <c r="FJR60" s="3149"/>
      <c r="FJS60" s="3149"/>
      <c r="FJT60" s="1448"/>
      <c r="FJU60" s="3149"/>
      <c r="FJV60" s="3149"/>
      <c r="FJW60" s="3149"/>
      <c r="FJX60" s="1448"/>
      <c r="FJY60" s="3149"/>
      <c r="FJZ60" s="3149"/>
      <c r="FKA60" s="3149"/>
      <c r="FKB60" s="1448"/>
      <c r="FKC60" s="3149"/>
      <c r="FKD60" s="3149"/>
      <c r="FKE60" s="3149"/>
      <c r="FKF60" s="1448"/>
      <c r="FKG60" s="3149"/>
      <c r="FKH60" s="3149"/>
      <c r="FKI60" s="3149"/>
      <c r="FKJ60" s="1448"/>
      <c r="FKK60" s="3149"/>
      <c r="FKL60" s="3149"/>
      <c r="FKM60" s="3149"/>
      <c r="FKN60" s="1448"/>
      <c r="FKO60" s="3149"/>
      <c r="FKP60" s="3149"/>
      <c r="FKQ60" s="3149"/>
      <c r="FKR60" s="1448"/>
      <c r="FKS60" s="3149"/>
      <c r="FKT60" s="3149"/>
      <c r="FKU60" s="3149"/>
      <c r="FKV60" s="1448"/>
      <c r="FKW60" s="3149"/>
      <c r="FKX60" s="3149"/>
      <c r="FKY60" s="3149"/>
      <c r="FKZ60" s="1448"/>
      <c r="FLA60" s="3149"/>
      <c r="FLB60" s="3149"/>
      <c r="FLC60" s="3149"/>
      <c r="FLD60" s="1448"/>
      <c r="FLE60" s="3149"/>
      <c r="FLF60" s="3149"/>
      <c r="FLG60" s="3149"/>
      <c r="FLH60" s="1448"/>
      <c r="FLI60" s="3149"/>
      <c r="FLJ60" s="3149"/>
      <c r="FLK60" s="3149"/>
      <c r="FLL60" s="1448"/>
      <c r="FLM60" s="3149"/>
      <c r="FLN60" s="3149"/>
      <c r="FLO60" s="3149"/>
      <c r="FLP60" s="1448"/>
      <c r="FLQ60" s="3149"/>
      <c r="FLR60" s="3149"/>
      <c r="FLS60" s="3149"/>
      <c r="FLT60" s="1448"/>
      <c r="FLU60" s="3149"/>
      <c r="FLV60" s="3149"/>
      <c r="FLW60" s="3149"/>
      <c r="FLX60" s="1448"/>
      <c r="FLY60" s="3149"/>
      <c r="FLZ60" s="3149"/>
      <c r="FMA60" s="3149"/>
      <c r="FMB60" s="1448"/>
      <c r="FMC60" s="3149"/>
      <c r="FMD60" s="3149"/>
      <c r="FME60" s="3149"/>
      <c r="FMF60" s="1448"/>
      <c r="FMG60" s="3149"/>
      <c r="FMH60" s="3149"/>
      <c r="FMI60" s="3149"/>
      <c r="FMJ60" s="1448"/>
      <c r="FMK60" s="3149"/>
      <c r="FML60" s="3149"/>
      <c r="FMM60" s="3149"/>
      <c r="FMN60" s="1448"/>
      <c r="FMO60" s="3149"/>
      <c r="FMP60" s="3149"/>
      <c r="FMQ60" s="3149"/>
      <c r="FMR60" s="1448"/>
      <c r="FMS60" s="3149"/>
      <c r="FMT60" s="3149"/>
      <c r="FMU60" s="3149"/>
      <c r="FMV60" s="1448"/>
      <c r="FMW60" s="3149"/>
      <c r="FMX60" s="3149"/>
      <c r="FMY60" s="3149"/>
      <c r="FMZ60" s="1448"/>
      <c r="FNA60" s="3149"/>
      <c r="FNB60" s="3149"/>
      <c r="FNC60" s="3149"/>
      <c r="FND60" s="1448"/>
      <c r="FNE60" s="3149"/>
      <c r="FNF60" s="3149"/>
      <c r="FNG60" s="3149"/>
      <c r="FNH60" s="1448"/>
      <c r="FNI60" s="3149"/>
      <c r="FNJ60" s="3149"/>
      <c r="FNK60" s="3149"/>
      <c r="FNL60" s="1448"/>
      <c r="FNM60" s="3149"/>
      <c r="FNN60" s="3149"/>
      <c r="FNO60" s="3149"/>
      <c r="FNP60" s="1448"/>
      <c r="FNQ60" s="3149"/>
      <c r="FNR60" s="3149"/>
      <c r="FNS60" s="3149"/>
      <c r="FNT60" s="1448"/>
      <c r="FNU60" s="3149"/>
      <c r="FNV60" s="3149"/>
      <c r="FNW60" s="3149"/>
      <c r="FNX60" s="1448"/>
      <c r="FNY60" s="3149"/>
      <c r="FNZ60" s="3149"/>
      <c r="FOA60" s="3149"/>
      <c r="FOB60" s="1448"/>
      <c r="FOC60" s="3149"/>
      <c r="FOD60" s="3149"/>
      <c r="FOE60" s="3149"/>
      <c r="FOF60" s="1448"/>
      <c r="FOG60" s="3149"/>
      <c r="FOH60" s="3149"/>
      <c r="FOI60" s="3149"/>
      <c r="FOJ60" s="1448"/>
      <c r="FOK60" s="3149"/>
      <c r="FOL60" s="3149"/>
      <c r="FOM60" s="3149"/>
      <c r="FON60" s="1448"/>
      <c r="FOO60" s="3149"/>
      <c r="FOP60" s="3149"/>
      <c r="FOQ60" s="3149"/>
      <c r="FOR60" s="1448"/>
      <c r="FOS60" s="3149"/>
      <c r="FOT60" s="3149"/>
      <c r="FOU60" s="3149"/>
      <c r="FOV60" s="1448"/>
      <c r="FOW60" s="3149"/>
      <c r="FOX60" s="3149"/>
      <c r="FOY60" s="3149"/>
      <c r="FOZ60" s="1448"/>
      <c r="FPA60" s="3149"/>
      <c r="FPB60" s="3149"/>
      <c r="FPC60" s="3149"/>
      <c r="FPD60" s="1448"/>
      <c r="FPE60" s="3149"/>
      <c r="FPF60" s="3149"/>
      <c r="FPG60" s="3149"/>
      <c r="FPH60" s="1448"/>
      <c r="FPI60" s="3149"/>
      <c r="FPJ60" s="3149"/>
      <c r="FPK60" s="3149"/>
      <c r="FPL60" s="1448"/>
      <c r="FPM60" s="3149"/>
      <c r="FPN60" s="3149"/>
      <c r="FPO60" s="3149"/>
      <c r="FPP60" s="1448"/>
      <c r="FPQ60" s="3149"/>
      <c r="FPR60" s="3149"/>
      <c r="FPS60" s="3149"/>
      <c r="FPT60" s="1448"/>
      <c r="FPU60" s="3149"/>
      <c r="FPV60" s="3149"/>
      <c r="FPW60" s="3149"/>
      <c r="FPX60" s="1448"/>
      <c r="FPY60" s="3149"/>
      <c r="FPZ60" s="3149"/>
      <c r="FQA60" s="3149"/>
      <c r="FQB60" s="1448"/>
      <c r="FQC60" s="3149"/>
      <c r="FQD60" s="3149"/>
      <c r="FQE60" s="3149"/>
      <c r="FQF60" s="1448"/>
      <c r="FQG60" s="3149"/>
      <c r="FQH60" s="3149"/>
      <c r="FQI60" s="3149"/>
      <c r="FQJ60" s="1448"/>
      <c r="FQK60" s="3149"/>
      <c r="FQL60" s="3149"/>
      <c r="FQM60" s="3149"/>
      <c r="FQN60" s="1448"/>
      <c r="FQO60" s="3149"/>
      <c r="FQP60" s="3149"/>
      <c r="FQQ60" s="3149"/>
      <c r="FQR60" s="1448"/>
      <c r="FQS60" s="3149"/>
      <c r="FQT60" s="3149"/>
      <c r="FQU60" s="3149"/>
      <c r="FQV60" s="1448"/>
      <c r="FQW60" s="3149"/>
      <c r="FQX60" s="3149"/>
      <c r="FQY60" s="3149"/>
      <c r="FQZ60" s="1448"/>
      <c r="FRA60" s="3149"/>
      <c r="FRB60" s="3149"/>
      <c r="FRC60" s="3149"/>
      <c r="FRD60" s="1448"/>
      <c r="FRE60" s="3149"/>
      <c r="FRF60" s="3149"/>
      <c r="FRG60" s="3149"/>
      <c r="FRH60" s="1448"/>
      <c r="FRI60" s="3149"/>
      <c r="FRJ60" s="3149"/>
      <c r="FRK60" s="3149"/>
      <c r="FRL60" s="1448"/>
      <c r="FRM60" s="3149"/>
      <c r="FRN60" s="3149"/>
      <c r="FRO60" s="3149"/>
      <c r="FRP60" s="1448"/>
      <c r="FRQ60" s="3149"/>
      <c r="FRR60" s="3149"/>
      <c r="FRS60" s="3149"/>
      <c r="FRT60" s="1448"/>
      <c r="FRU60" s="3149"/>
      <c r="FRV60" s="3149"/>
      <c r="FRW60" s="3149"/>
      <c r="FRX60" s="1448"/>
      <c r="FRY60" s="3149"/>
      <c r="FRZ60" s="3149"/>
      <c r="FSA60" s="3149"/>
      <c r="FSB60" s="1448"/>
      <c r="FSC60" s="3149"/>
      <c r="FSD60" s="3149"/>
      <c r="FSE60" s="3149"/>
      <c r="FSF60" s="1448"/>
      <c r="FSG60" s="3149"/>
      <c r="FSH60" s="3149"/>
      <c r="FSI60" s="3149"/>
      <c r="FSJ60" s="1448"/>
      <c r="FSK60" s="3149"/>
      <c r="FSL60" s="3149"/>
      <c r="FSM60" s="3149"/>
      <c r="FSN60" s="1448"/>
      <c r="FSO60" s="3149"/>
      <c r="FSP60" s="3149"/>
      <c r="FSQ60" s="3149"/>
      <c r="FSR60" s="1448"/>
      <c r="FSS60" s="3149"/>
      <c r="FST60" s="3149"/>
      <c r="FSU60" s="3149"/>
      <c r="FSV60" s="1448"/>
      <c r="FSW60" s="3149"/>
      <c r="FSX60" s="3149"/>
      <c r="FSY60" s="3149"/>
      <c r="FSZ60" s="1448"/>
      <c r="FTA60" s="3149"/>
      <c r="FTB60" s="3149"/>
      <c r="FTC60" s="3149"/>
      <c r="FTD60" s="1448"/>
      <c r="FTE60" s="3149"/>
      <c r="FTF60" s="3149"/>
      <c r="FTG60" s="3149"/>
      <c r="FTH60" s="1448"/>
      <c r="FTI60" s="3149"/>
      <c r="FTJ60" s="3149"/>
      <c r="FTK60" s="3149"/>
      <c r="FTL60" s="1448"/>
      <c r="FTM60" s="3149"/>
      <c r="FTN60" s="3149"/>
      <c r="FTO60" s="3149"/>
      <c r="FTP60" s="1448"/>
      <c r="FTQ60" s="3149"/>
      <c r="FTR60" s="3149"/>
      <c r="FTS60" s="3149"/>
      <c r="FTT60" s="1448"/>
      <c r="FTU60" s="3149"/>
      <c r="FTV60" s="3149"/>
      <c r="FTW60" s="3149"/>
      <c r="FTX60" s="1448"/>
      <c r="FTY60" s="3149"/>
      <c r="FTZ60" s="3149"/>
      <c r="FUA60" s="3149"/>
      <c r="FUB60" s="1448"/>
      <c r="FUC60" s="3149"/>
      <c r="FUD60" s="3149"/>
      <c r="FUE60" s="3149"/>
      <c r="FUF60" s="1448"/>
      <c r="FUG60" s="3149"/>
      <c r="FUH60" s="3149"/>
      <c r="FUI60" s="3149"/>
      <c r="FUJ60" s="1448"/>
      <c r="FUK60" s="3149"/>
      <c r="FUL60" s="3149"/>
      <c r="FUM60" s="3149"/>
      <c r="FUN60" s="1448"/>
      <c r="FUO60" s="3149"/>
      <c r="FUP60" s="3149"/>
      <c r="FUQ60" s="3149"/>
      <c r="FUR60" s="1448"/>
      <c r="FUS60" s="3149"/>
      <c r="FUT60" s="3149"/>
      <c r="FUU60" s="3149"/>
      <c r="FUV60" s="1448"/>
      <c r="FUW60" s="3149"/>
      <c r="FUX60" s="3149"/>
      <c r="FUY60" s="3149"/>
      <c r="FUZ60" s="1448"/>
      <c r="FVA60" s="3149"/>
      <c r="FVB60" s="3149"/>
      <c r="FVC60" s="3149"/>
      <c r="FVD60" s="1448"/>
      <c r="FVE60" s="3149"/>
      <c r="FVF60" s="3149"/>
      <c r="FVG60" s="3149"/>
      <c r="FVH60" s="1448"/>
      <c r="FVI60" s="3149"/>
      <c r="FVJ60" s="3149"/>
      <c r="FVK60" s="3149"/>
      <c r="FVL60" s="1448"/>
      <c r="FVM60" s="3149"/>
      <c r="FVN60" s="3149"/>
      <c r="FVO60" s="3149"/>
      <c r="FVP60" s="1448"/>
      <c r="FVQ60" s="3149"/>
      <c r="FVR60" s="3149"/>
      <c r="FVS60" s="3149"/>
      <c r="FVT60" s="1448"/>
      <c r="FVU60" s="3149"/>
      <c r="FVV60" s="3149"/>
      <c r="FVW60" s="3149"/>
      <c r="FVX60" s="1448"/>
      <c r="FVY60" s="3149"/>
      <c r="FVZ60" s="3149"/>
      <c r="FWA60" s="3149"/>
      <c r="FWB60" s="1448"/>
      <c r="FWC60" s="3149"/>
      <c r="FWD60" s="3149"/>
      <c r="FWE60" s="3149"/>
      <c r="FWF60" s="1448"/>
      <c r="FWG60" s="3149"/>
      <c r="FWH60" s="3149"/>
      <c r="FWI60" s="3149"/>
      <c r="FWJ60" s="1448"/>
      <c r="FWK60" s="3149"/>
      <c r="FWL60" s="3149"/>
      <c r="FWM60" s="3149"/>
      <c r="FWN60" s="1448"/>
      <c r="FWO60" s="3149"/>
      <c r="FWP60" s="3149"/>
      <c r="FWQ60" s="3149"/>
      <c r="FWR60" s="1448"/>
      <c r="FWS60" s="3149"/>
      <c r="FWT60" s="3149"/>
      <c r="FWU60" s="3149"/>
      <c r="FWV60" s="1448"/>
      <c r="FWW60" s="3149"/>
      <c r="FWX60" s="3149"/>
      <c r="FWY60" s="3149"/>
      <c r="FWZ60" s="1448"/>
      <c r="FXA60" s="3149"/>
      <c r="FXB60" s="3149"/>
      <c r="FXC60" s="3149"/>
      <c r="FXD60" s="1448"/>
      <c r="FXE60" s="3149"/>
      <c r="FXF60" s="3149"/>
      <c r="FXG60" s="3149"/>
      <c r="FXH60" s="1448"/>
      <c r="FXI60" s="3149"/>
      <c r="FXJ60" s="3149"/>
      <c r="FXK60" s="3149"/>
      <c r="FXL60" s="1448"/>
      <c r="FXM60" s="3149"/>
      <c r="FXN60" s="3149"/>
      <c r="FXO60" s="3149"/>
      <c r="FXP60" s="1448"/>
      <c r="FXQ60" s="3149"/>
      <c r="FXR60" s="3149"/>
      <c r="FXS60" s="3149"/>
      <c r="FXT60" s="1448"/>
      <c r="FXU60" s="3149"/>
      <c r="FXV60" s="3149"/>
      <c r="FXW60" s="3149"/>
      <c r="FXX60" s="1448"/>
      <c r="FXY60" s="3149"/>
      <c r="FXZ60" s="3149"/>
      <c r="FYA60" s="3149"/>
      <c r="FYB60" s="1448"/>
      <c r="FYC60" s="3149"/>
      <c r="FYD60" s="3149"/>
      <c r="FYE60" s="3149"/>
      <c r="FYF60" s="1448"/>
      <c r="FYG60" s="3149"/>
      <c r="FYH60" s="3149"/>
      <c r="FYI60" s="3149"/>
      <c r="FYJ60" s="1448"/>
      <c r="FYK60" s="3149"/>
      <c r="FYL60" s="3149"/>
      <c r="FYM60" s="3149"/>
      <c r="FYN60" s="1448"/>
      <c r="FYO60" s="3149"/>
      <c r="FYP60" s="3149"/>
      <c r="FYQ60" s="3149"/>
      <c r="FYR60" s="1448"/>
      <c r="FYS60" s="3149"/>
      <c r="FYT60" s="3149"/>
      <c r="FYU60" s="3149"/>
      <c r="FYV60" s="1448"/>
      <c r="FYW60" s="3149"/>
      <c r="FYX60" s="3149"/>
      <c r="FYY60" s="3149"/>
      <c r="FYZ60" s="1448"/>
      <c r="FZA60" s="3149"/>
      <c r="FZB60" s="3149"/>
      <c r="FZC60" s="3149"/>
      <c r="FZD60" s="1448"/>
      <c r="FZE60" s="3149"/>
      <c r="FZF60" s="3149"/>
      <c r="FZG60" s="3149"/>
      <c r="FZH60" s="1448"/>
      <c r="FZI60" s="3149"/>
      <c r="FZJ60" s="3149"/>
      <c r="FZK60" s="3149"/>
      <c r="FZL60" s="1448"/>
      <c r="FZM60" s="3149"/>
      <c r="FZN60" s="3149"/>
      <c r="FZO60" s="3149"/>
      <c r="FZP60" s="1448"/>
      <c r="FZQ60" s="3149"/>
      <c r="FZR60" s="3149"/>
      <c r="FZS60" s="3149"/>
      <c r="FZT60" s="1448"/>
      <c r="FZU60" s="3149"/>
      <c r="FZV60" s="3149"/>
      <c r="FZW60" s="3149"/>
      <c r="FZX60" s="1448"/>
      <c r="FZY60" s="3149"/>
      <c r="FZZ60" s="3149"/>
      <c r="GAA60" s="3149"/>
      <c r="GAB60" s="1448"/>
      <c r="GAC60" s="3149"/>
      <c r="GAD60" s="3149"/>
      <c r="GAE60" s="3149"/>
      <c r="GAF60" s="1448"/>
      <c r="GAG60" s="3149"/>
      <c r="GAH60" s="3149"/>
      <c r="GAI60" s="3149"/>
      <c r="GAJ60" s="1448"/>
      <c r="GAK60" s="3149"/>
      <c r="GAL60" s="3149"/>
      <c r="GAM60" s="3149"/>
      <c r="GAN60" s="1448"/>
      <c r="GAO60" s="3149"/>
      <c r="GAP60" s="3149"/>
      <c r="GAQ60" s="3149"/>
      <c r="GAR60" s="1448"/>
      <c r="GAS60" s="3149"/>
      <c r="GAT60" s="3149"/>
      <c r="GAU60" s="3149"/>
      <c r="GAV60" s="1448"/>
      <c r="GAW60" s="3149"/>
      <c r="GAX60" s="3149"/>
      <c r="GAY60" s="3149"/>
      <c r="GAZ60" s="1448"/>
      <c r="GBA60" s="3149"/>
      <c r="GBB60" s="3149"/>
      <c r="GBC60" s="3149"/>
      <c r="GBD60" s="1448"/>
      <c r="GBE60" s="3149"/>
      <c r="GBF60" s="3149"/>
      <c r="GBG60" s="3149"/>
      <c r="GBH60" s="1448"/>
      <c r="GBI60" s="3149"/>
      <c r="GBJ60" s="3149"/>
      <c r="GBK60" s="3149"/>
      <c r="GBL60" s="1448"/>
      <c r="GBM60" s="3149"/>
      <c r="GBN60" s="3149"/>
      <c r="GBO60" s="3149"/>
      <c r="GBP60" s="1448"/>
      <c r="GBQ60" s="3149"/>
      <c r="GBR60" s="3149"/>
      <c r="GBS60" s="3149"/>
      <c r="GBT60" s="1448"/>
      <c r="GBU60" s="3149"/>
      <c r="GBV60" s="3149"/>
      <c r="GBW60" s="3149"/>
      <c r="GBX60" s="1448"/>
      <c r="GBY60" s="3149"/>
      <c r="GBZ60" s="3149"/>
      <c r="GCA60" s="3149"/>
      <c r="GCB60" s="1448"/>
      <c r="GCC60" s="3149"/>
      <c r="GCD60" s="3149"/>
      <c r="GCE60" s="3149"/>
      <c r="GCF60" s="1448"/>
      <c r="GCG60" s="3149"/>
      <c r="GCH60" s="3149"/>
      <c r="GCI60" s="3149"/>
      <c r="GCJ60" s="1448"/>
      <c r="GCK60" s="3149"/>
      <c r="GCL60" s="3149"/>
      <c r="GCM60" s="3149"/>
      <c r="GCN60" s="1448"/>
      <c r="GCO60" s="3149"/>
      <c r="GCP60" s="3149"/>
      <c r="GCQ60" s="3149"/>
      <c r="GCR60" s="1448"/>
      <c r="GCS60" s="3149"/>
      <c r="GCT60" s="3149"/>
      <c r="GCU60" s="3149"/>
      <c r="GCV60" s="1448"/>
      <c r="GCW60" s="3149"/>
      <c r="GCX60" s="3149"/>
      <c r="GCY60" s="3149"/>
      <c r="GCZ60" s="1448"/>
      <c r="GDA60" s="3149"/>
      <c r="GDB60" s="3149"/>
      <c r="GDC60" s="3149"/>
      <c r="GDD60" s="1448"/>
      <c r="GDE60" s="3149"/>
      <c r="GDF60" s="3149"/>
      <c r="GDG60" s="3149"/>
      <c r="GDH60" s="1448"/>
      <c r="GDI60" s="3149"/>
      <c r="GDJ60" s="3149"/>
      <c r="GDK60" s="3149"/>
      <c r="GDL60" s="1448"/>
      <c r="GDM60" s="3149"/>
      <c r="GDN60" s="3149"/>
      <c r="GDO60" s="3149"/>
      <c r="GDP60" s="1448"/>
      <c r="GDQ60" s="3149"/>
      <c r="GDR60" s="3149"/>
      <c r="GDS60" s="3149"/>
      <c r="GDT60" s="1448"/>
      <c r="GDU60" s="3149"/>
      <c r="GDV60" s="3149"/>
      <c r="GDW60" s="3149"/>
      <c r="GDX60" s="1448"/>
      <c r="GDY60" s="3149"/>
      <c r="GDZ60" s="3149"/>
      <c r="GEA60" s="3149"/>
      <c r="GEB60" s="1448"/>
      <c r="GEC60" s="3149"/>
      <c r="GED60" s="3149"/>
      <c r="GEE60" s="3149"/>
      <c r="GEF60" s="1448"/>
      <c r="GEG60" s="3149"/>
      <c r="GEH60" s="3149"/>
      <c r="GEI60" s="3149"/>
      <c r="GEJ60" s="1448"/>
      <c r="GEK60" s="3149"/>
      <c r="GEL60" s="3149"/>
      <c r="GEM60" s="3149"/>
      <c r="GEN60" s="1448"/>
      <c r="GEO60" s="3149"/>
      <c r="GEP60" s="3149"/>
      <c r="GEQ60" s="3149"/>
      <c r="GER60" s="1448"/>
      <c r="GES60" s="3149"/>
      <c r="GET60" s="3149"/>
      <c r="GEU60" s="3149"/>
      <c r="GEV60" s="1448"/>
      <c r="GEW60" s="3149"/>
      <c r="GEX60" s="3149"/>
      <c r="GEY60" s="3149"/>
      <c r="GEZ60" s="1448"/>
      <c r="GFA60" s="3149"/>
      <c r="GFB60" s="3149"/>
      <c r="GFC60" s="3149"/>
      <c r="GFD60" s="1448"/>
      <c r="GFE60" s="3149"/>
      <c r="GFF60" s="3149"/>
      <c r="GFG60" s="3149"/>
      <c r="GFH60" s="1448"/>
      <c r="GFI60" s="3149"/>
      <c r="GFJ60" s="3149"/>
      <c r="GFK60" s="3149"/>
      <c r="GFL60" s="1448"/>
      <c r="GFM60" s="3149"/>
      <c r="GFN60" s="3149"/>
      <c r="GFO60" s="3149"/>
      <c r="GFP60" s="1448"/>
      <c r="GFQ60" s="3149"/>
      <c r="GFR60" s="3149"/>
      <c r="GFS60" s="3149"/>
      <c r="GFT60" s="1448"/>
      <c r="GFU60" s="3149"/>
      <c r="GFV60" s="3149"/>
      <c r="GFW60" s="3149"/>
      <c r="GFX60" s="1448"/>
      <c r="GFY60" s="3149"/>
      <c r="GFZ60" s="3149"/>
      <c r="GGA60" s="3149"/>
      <c r="GGB60" s="1448"/>
      <c r="GGC60" s="3149"/>
      <c r="GGD60" s="3149"/>
      <c r="GGE60" s="3149"/>
      <c r="GGF60" s="1448"/>
      <c r="GGG60" s="3149"/>
      <c r="GGH60" s="3149"/>
      <c r="GGI60" s="3149"/>
      <c r="GGJ60" s="1448"/>
      <c r="GGK60" s="3149"/>
      <c r="GGL60" s="3149"/>
      <c r="GGM60" s="3149"/>
      <c r="GGN60" s="1448"/>
      <c r="GGO60" s="3149"/>
      <c r="GGP60" s="3149"/>
      <c r="GGQ60" s="3149"/>
      <c r="GGR60" s="1448"/>
      <c r="GGS60" s="3149"/>
      <c r="GGT60" s="3149"/>
      <c r="GGU60" s="3149"/>
      <c r="GGV60" s="1448"/>
      <c r="GGW60" s="3149"/>
      <c r="GGX60" s="3149"/>
      <c r="GGY60" s="3149"/>
      <c r="GGZ60" s="1448"/>
      <c r="GHA60" s="3149"/>
      <c r="GHB60" s="3149"/>
      <c r="GHC60" s="3149"/>
      <c r="GHD60" s="1448"/>
      <c r="GHE60" s="3149"/>
      <c r="GHF60" s="3149"/>
      <c r="GHG60" s="3149"/>
      <c r="GHH60" s="1448"/>
      <c r="GHI60" s="3149"/>
      <c r="GHJ60" s="3149"/>
      <c r="GHK60" s="3149"/>
      <c r="GHL60" s="1448"/>
      <c r="GHM60" s="3149"/>
      <c r="GHN60" s="3149"/>
      <c r="GHO60" s="3149"/>
      <c r="GHP60" s="1448"/>
      <c r="GHQ60" s="3149"/>
      <c r="GHR60" s="3149"/>
      <c r="GHS60" s="3149"/>
      <c r="GHT60" s="1448"/>
      <c r="GHU60" s="3149"/>
      <c r="GHV60" s="3149"/>
      <c r="GHW60" s="3149"/>
      <c r="GHX60" s="1448"/>
      <c r="GHY60" s="3149"/>
      <c r="GHZ60" s="3149"/>
      <c r="GIA60" s="3149"/>
      <c r="GIB60" s="1448"/>
      <c r="GIC60" s="3149"/>
      <c r="GID60" s="3149"/>
      <c r="GIE60" s="3149"/>
      <c r="GIF60" s="1448"/>
      <c r="GIG60" s="3149"/>
      <c r="GIH60" s="3149"/>
      <c r="GII60" s="3149"/>
      <c r="GIJ60" s="1448"/>
      <c r="GIK60" s="3149"/>
      <c r="GIL60" s="3149"/>
      <c r="GIM60" s="3149"/>
      <c r="GIN60" s="1448"/>
      <c r="GIO60" s="3149"/>
      <c r="GIP60" s="3149"/>
      <c r="GIQ60" s="3149"/>
      <c r="GIR60" s="1448"/>
      <c r="GIS60" s="3149"/>
      <c r="GIT60" s="3149"/>
      <c r="GIU60" s="3149"/>
      <c r="GIV60" s="1448"/>
      <c r="GIW60" s="3149"/>
      <c r="GIX60" s="3149"/>
      <c r="GIY60" s="3149"/>
      <c r="GIZ60" s="1448"/>
      <c r="GJA60" s="3149"/>
      <c r="GJB60" s="3149"/>
      <c r="GJC60" s="3149"/>
      <c r="GJD60" s="1448"/>
      <c r="GJE60" s="3149"/>
      <c r="GJF60" s="3149"/>
      <c r="GJG60" s="3149"/>
      <c r="GJH60" s="1448"/>
      <c r="GJI60" s="3149"/>
      <c r="GJJ60" s="3149"/>
      <c r="GJK60" s="3149"/>
      <c r="GJL60" s="1448"/>
      <c r="GJM60" s="3149"/>
      <c r="GJN60" s="3149"/>
      <c r="GJO60" s="3149"/>
      <c r="GJP60" s="1448"/>
      <c r="GJQ60" s="3149"/>
      <c r="GJR60" s="3149"/>
      <c r="GJS60" s="3149"/>
      <c r="GJT60" s="1448"/>
      <c r="GJU60" s="3149"/>
      <c r="GJV60" s="3149"/>
      <c r="GJW60" s="3149"/>
      <c r="GJX60" s="1448"/>
      <c r="GJY60" s="3149"/>
      <c r="GJZ60" s="3149"/>
      <c r="GKA60" s="3149"/>
      <c r="GKB60" s="1448"/>
      <c r="GKC60" s="3149"/>
      <c r="GKD60" s="3149"/>
      <c r="GKE60" s="3149"/>
      <c r="GKF60" s="1448"/>
      <c r="GKG60" s="3149"/>
      <c r="GKH60" s="3149"/>
      <c r="GKI60" s="3149"/>
      <c r="GKJ60" s="1448"/>
      <c r="GKK60" s="3149"/>
      <c r="GKL60" s="3149"/>
      <c r="GKM60" s="3149"/>
      <c r="GKN60" s="1448"/>
      <c r="GKO60" s="3149"/>
      <c r="GKP60" s="3149"/>
      <c r="GKQ60" s="3149"/>
      <c r="GKR60" s="1448"/>
      <c r="GKS60" s="3149"/>
      <c r="GKT60" s="3149"/>
      <c r="GKU60" s="3149"/>
      <c r="GKV60" s="1448"/>
      <c r="GKW60" s="3149"/>
      <c r="GKX60" s="3149"/>
      <c r="GKY60" s="3149"/>
      <c r="GKZ60" s="1448"/>
      <c r="GLA60" s="3149"/>
      <c r="GLB60" s="3149"/>
      <c r="GLC60" s="3149"/>
      <c r="GLD60" s="1448"/>
      <c r="GLE60" s="3149"/>
      <c r="GLF60" s="3149"/>
      <c r="GLG60" s="3149"/>
      <c r="GLH60" s="1448"/>
      <c r="GLI60" s="3149"/>
      <c r="GLJ60" s="3149"/>
      <c r="GLK60" s="3149"/>
      <c r="GLL60" s="1448"/>
      <c r="GLM60" s="3149"/>
      <c r="GLN60" s="3149"/>
      <c r="GLO60" s="3149"/>
      <c r="GLP60" s="1448"/>
      <c r="GLQ60" s="3149"/>
      <c r="GLR60" s="3149"/>
      <c r="GLS60" s="3149"/>
      <c r="GLT60" s="1448"/>
      <c r="GLU60" s="3149"/>
      <c r="GLV60" s="3149"/>
      <c r="GLW60" s="3149"/>
      <c r="GLX60" s="1448"/>
      <c r="GLY60" s="3149"/>
      <c r="GLZ60" s="3149"/>
      <c r="GMA60" s="3149"/>
      <c r="GMB60" s="1448"/>
      <c r="GMC60" s="3149"/>
      <c r="GMD60" s="3149"/>
      <c r="GME60" s="3149"/>
      <c r="GMF60" s="1448"/>
      <c r="GMG60" s="3149"/>
      <c r="GMH60" s="3149"/>
      <c r="GMI60" s="3149"/>
      <c r="GMJ60" s="1448"/>
      <c r="GMK60" s="3149"/>
      <c r="GML60" s="3149"/>
      <c r="GMM60" s="3149"/>
      <c r="GMN60" s="1448"/>
      <c r="GMO60" s="3149"/>
      <c r="GMP60" s="3149"/>
      <c r="GMQ60" s="3149"/>
      <c r="GMR60" s="1448"/>
      <c r="GMS60" s="3149"/>
      <c r="GMT60" s="3149"/>
      <c r="GMU60" s="3149"/>
      <c r="GMV60" s="1448"/>
      <c r="GMW60" s="3149"/>
      <c r="GMX60" s="3149"/>
      <c r="GMY60" s="3149"/>
      <c r="GMZ60" s="1448"/>
      <c r="GNA60" s="3149"/>
      <c r="GNB60" s="3149"/>
      <c r="GNC60" s="3149"/>
      <c r="GND60" s="1448"/>
      <c r="GNE60" s="3149"/>
      <c r="GNF60" s="3149"/>
      <c r="GNG60" s="3149"/>
      <c r="GNH60" s="1448"/>
      <c r="GNI60" s="3149"/>
      <c r="GNJ60" s="3149"/>
      <c r="GNK60" s="3149"/>
      <c r="GNL60" s="1448"/>
      <c r="GNM60" s="3149"/>
      <c r="GNN60" s="3149"/>
      <c r="GNO60" s="3149"/>
      <c r="GNP60" s="1448"/>
      <c r="GNQ60" s="3149"/>
      <c r="GNR60" s="3149"/>
      <c r="GNS60" s="3149"/>
      <c r="GNT60" s="1448"/>
      <c r="GNU60" s="3149"/>
      <c r="GNV60" s="3149"/>
      <c r="GNW60" s="3149"/>
      <c r="GNX60" s="1448"/>
      <c r="GNY60" s="3149"/>
      <c r="GNZ60" s="3149"/>
      <c r="GOA60" s="3149"/>
      <c r="GOB60" s="1448"/>
      <c r="GOC60" s="3149"/>
      <c r="GOD60" s="3149"/>
      <c r="GOE60" s="3149"/>
      <c r="GOF60" s="1448"/>
      <c r="GOG60" s="3149"/>
      <c r="GOH60" s="3149"/>
      <c r="GOI60" s="3149"/>
      <c r="GOJ60" s="1448"/>
      <c r="GOK60" s="3149"/>
      <c r="GOL60" s="3149"/>
      <c r="GOM60" s="3149"/>
      <c r="GON60" s="1448"/>
      <c r="GOO60" s="3149"/>
      <c r="GOP60" s="3149"/>
      <c r="GOQ60" s="3149"/>
      <c r="GOR60" s="1448"/>
      <c r="GOS60" s="3149"/>
      <c r="GOT60" s="3149"/>
      <c r="GOU60" s="3149"/>
      <c r="GOV60" s="1448"/>
      <c r="GOW60" s="3149"/>
      <c r="GOX60" s="3149"/>
      <c r="GOY60" s="3149"/>
      <c r="GOZ60" s="1448"/>
      <c r="GPA60" s="3149"/>
      <c r="GPB60" s="3149"/>
      <c r="GPC60" s="3149"/>
      <c r="GPD60" s="1448"/>
      <c r="GPE60" s="3149"/>
      <c r="GPF60" s="3149"/>
      <c r="GPG60" s="3149"/>
      <c r="GPH60" s="1448"/>
      <c r="GPI60" s="3149"/>
      <c r="GPJ60" s="3149"/>
      <c r="GPK60" s="3149"/>
      <c r="GPL60" s="1448"/>
      <c r="GPM60" s="3149"/>
      <c r="GPN60" s="3149"/>
      <c r="GPO60" s="3149"/>
      <c r="GPP60" s="1448"/>
      <c r="GPQ60" s="3149"/>
      <c r="GPR60" s="3149"/>
      <c r="GPS60" s="3149"/>
      <c r="GPT60" s="1448"/>
      <c r="GPU60" s="3149"/>
      <c r="GPV60" s="3149"/>
      <c r="GPW60" s="3149"/>
      <c r="GPX60" s="1448"/>
      <c r="GPY60" s="3149"/>
      <c r="GPZ60" s="3149"/>
      <c r="GQA60" s="3149"/>
      <c r="GQB60" s="1448"/>
      <c r="GQC60" s="3149"/>
      <c r="GQD60" s="3149"/>
      <c r="GQE60" s="3149"/>
      <c r="GQF60" s="1448"/>
      <c r="GQG60" s="3149"/>
      <c r="GQH60" s="3149"/>
      <c r="GQI60" s="3149"/>
      <c r="GQJ60" s="1448"/>
      <c r="GQK60" s="3149"/>
      <c r="GQL60" s="3149"/>
      <c r="GQM60" s="3149"/>
      <c r="GQN60" s="1448"/>
      <c r="GQO60" s="3149"/>
      <c r="GQP60" s="3149"/>
      <c r="GQQ60" s="3149"/>
      <c r="GQR60" s="1448"/>
      <c r="GQS60" s="3149"/>
      <c r="GQT60" s="3149"/>
      <c r="GQU60" s="3149"/>
      <c r="GQV60" s="1448"/>
      <c r="GQW60" s="3149"/>
      <c r="GQX60" s="3149"/>
      <c r="GQY60" s="3149"/>
      <c r="GQZ60" s="1448"/>
      <c r="GRA60" s="3149"/>
      <c r="GRB60" s="3149"/>
      <c r="GRC60" s="3149"/>
      <c r="GRD60" s="1448"/>
      <c r="GRE60" s="3149"/>
      <c r="GRF60" s="3149"/>
      <c r="GRG60" s="3149"/>
      <c r="GRH60" s="1448"/>
      <c r="GRI60" s="3149"/>
      <c r="GRJ60" s="3149"/>
      <c r="GRK60" s="3149"/>
      <c r="GRL60" s="1448"/>
      <c r="GRM60" s="3149"/>
      <c r="GRN60" s="3149"/>
      <c r="GRO60" s="3149"/>
      <c r="GRP60" s="1448"/>
      <c r="GRQ60" s="3149"/>
      <c r="GRR60" s="3149"/>
      <c r="GRS60" s="3149"/>
      <c r="GRT60" s="1448"/>
      <c r="GRU60" s="3149"/>
      <c r="GRV60" s="3149"/>
      <c r="GRW60" s="3149"/>
      <c r="GRX60" s="1448"/>
      <c r="GRY60" s="3149"/>
      <c r="GRZ60" s="3149"/>
      <c r="GSA60" s="3149"/>
      <c r="GSB60" s="1448"/>
      <c r="GSC60" s="3149"/>
      <c r="GSD60" s="3149"/>
      <c r="GSE60" s="3149"/>
      <c r="GSF60" s="1448"/>
      <c r="GSG60" s="3149"/>
      <c r="GSH60" s="3149"/>
      <c r="GSI60" s="3149"/>
      <c r="GSJ60" s="1448"/>
      <c r="GSK60" s="3149"/>
      <c r="GSL60" s="3149"/>
      <c r="GSM60" s="3149"/>
      <c r="GSN60" s="1448"/>
      <c r="GSO60" s="3149"/>
      <c r="GSP60" s="3149"/>
      <c r="GSQ60" s="3149"/>
      <c r="GSR60" s="1448"/>
      <c r="GSS60" s="3149"/>
      <c r="GST60" s="3149"/>
      <c r="GSU60" s="3149"/>
      <c r="GSV60" s="1448"/>
      <c r="GSW60" s="3149"/>
      <c r="GSX60" s="3149"/>
      <c r="GSY60" s="3149"/>
      <c r="GSZ60" s="1448"/>
      <c r="GTA60" s="3149"/>
      <c r="GTB60" s="3149"/>
      <c r="GTC60" s="3149"/>
      <c r="GTD60" s="1448"/>
      <c r="GTE60" s="3149"/>
      <c r="GTF60" s="3149"/>
      <c r="GTG60" s="3149"/>
      <c r="GTH60" s="1448"/>
      <c r="GTI60" s="3149"/>
      <c r="GTJ60" s="3149"/>
      <c r="GTK60" s="3149"/>
      <c r="GTL60" s="1448"/>
      <c r="GTM60" s="3149"/>
      <c r="GTN60" s="3149"/>
      <c r="GTO60" s="3149"/>
      <c r="GTP60" s="1448"/>
      <c r="GTQ60" s="3149"/>
      <c r="GTR60" s="3149"/>
      <c r="GTS60" s="3149"/>
      <c r="GTT60" s="1448"/>
      <c r="GTU60" s="3149"/>
      <c r="GTV60" s="3149"/>
      <c r="GTW60" s="3149"/>
      <c r="GTX60" s="1448"/>
      <c r="GTY60" s="3149"/>
      <c r="GTZ60" s="3149"/>
      <c r="GUA60" s="3149"/>
      <c r="GUB60" s="1448"/>
      <c r="GUC60" s="3149"/>
      <c r="GUD60" s="3149"/>
      <c r="GUE60" s="3149"/>
      <c r="GUF60" s="1448"/>
      <c r="GUG60" s="3149"/>
      <c r="GUH60" s="3149"/>
      <c r="GUI60" s="3149"/>
      <c r="GUJ60" s="1448"/>
      <c r="GUK60" s="3149"/>
      <c r="GUL60" s="3149"/>
      <c r="GUM60" s="3149"/>
      <c r="GUN60" s="1448"/>
      <c r="GUO60" s="3149"/>
      <c r="GUP60" s="3149"/>
      <c r="GUQ60" s="3149"/>
      <c r="GUR60" s="1448"/>
      <c r="GUS60" s="3149"/>
      <c r="GUT60" s="3149"/>
      <c r="GUU60" s="3149"/>
      <c r="GUV60" s="1448"/>
      <c r="GUW60" s="3149"/>
      <c r="GUX60" s="3149"/>
      <c r="GUY60" s="3149"/>
      <c r="GUZ60" s="1448"/>
      <c r="GVA60" s="3149"/>
      <c r="GVB60" s="3149"/>
      <c r="GVC60" s="3149"/>
      <c r="GVD60" s="1448"/>
      <c r="GVE60" s="3149"/>
      <c r="GVF60" s="3149"/>
      <c r="GVG60" s="3149"/>
      <c r="GVH60" s="1448"/>
      <c r="GVI60" s="3149"/>
      <c r="GVJ60" s="3149"/>
      <c r="GVK60" s="3149"/>
      <c r="GVL60" s="1448"/>
      <c r="GVM60" s="3149"/>
      <c r="GVN60" s="3149"/>
      <c r="GVO60" s="3149"/>
      <c r="GVP60" s="1448"/>
      <c r="GVQ60" s="3149"/>
      <c r="GVR60" s="3149"/>
      <c r="GVS60" s="3149"/>
      <c r="GVT60" s="1448"/>
      <c r="GVU60" s="3149"/>
      <c r="GVV60" s="3149"/>
      <c r="GVW60" s="3149"/>
      <c r="GVX60" s="1448"/>
      <c r="GVY60" s="3149"/>
      <c r="GVZ60" s="3149"/>
      <c r="GWA60" s="3149"/>
      <c r="GWB60" s="1448"/>
      <c r="GWC60" s="3149"/>
      <c r="GWD60" s="3149"/>
      <c r="GWE60" s="3149"/>
      <c r="GWF60" s="1448"/>
      <c r="GWG60" s="3149"/>
      <c r="GWH60" s="3149"/>
      <c r="GWI60" s="3149"/>
      <c r="GWJ60" s="1448"/>
      <c r="GWK60" s="3149"/>
      <c r="GWL60" s="3149"/>
      <c r="GWM60" s="3149"/>
      <c r="GWN60" s="1448"/>
      <c r="GWO60" s="3149"/>
      <c r="GWP60" s="3149"/>
      <c r="GWQ60" s="3149"/>
      <c r="GWR60" s="1448"/>
      <c r="GWS60" s="3149"/>
      <c r="GWT60" s="3149"/>
      <c r="GWU60" s="3149"/>
      <c r="GWV60" s="1448"/>
      <c r="GWW60" s="3149"/>
      <c r="GWX60" s="3149"/>
      <c r="GWY60" s="3149"/>
      <c r="GWZ60" s="1448"/>
      <c r="GXA60" s="3149"/>
      <c r="GXB60" s="3149"/>
      <c r="GXC60" s="3149"/>
      <c r="GXD60" s="1448"/>
      <c r="GXE60" s="3149"/>
      <c r="GXF60" s="3149"/>
      <c r="GXG60" s="3149"/>
      <c r="GXH60" s="1448"/>
      <c r="GXI60" s="3149"/>
      <c r="GXJ60" s="3149"/>
      <c r="GXK60" s="3149"/>
      <c r="GXL60" s="1448"/>
      <c r="GXM60" s="3149"/>
      <c r="GXN60" s="3149"/>
      <c r="GXO60" s="3149"/>
      <c r="GXP60" s="1448"/>
      <c r="GXQ60" s="3149"/>
      <c r="GXR60" s="3149"/>
      <c r="GXS60" s="3149"/>
      <c r="GXT60" s="1448"/>
      <c r="GXU60" s="3149"/>
      <c r="GXV60" s="3149"/>
      <c r="GXW60" s="3149"/>
      <c r="GXX60" s="1448"/>
      <c r="GXY60" s="3149"/>
      <c r="GXZ60" s="3149"/>
      <c r="GYA60" s="3149"/>
      <c r="GYB60" s="1448"/>
      <c r="GYC60" s="3149"/>
      <c r="GYD60" s="3149"/>
      <c r="GYE60" s="3149"/>
      <c r="GYF60" s="1448"/>
      <c r="GYG60" s="3149"/>
      <c r="GYH60" s="3149"/>
      <c r="GYI60" s="3149"/>
      <c r="GYJ60" s="1448"/>
      <c r="GYK60" s="3149"/>
      <c r="GYL60" s="3149"/>
      <c r="GYM60" s="3149"/>
      <c r="GYN60" s="1448"/>
      <c r="GYO60" s="3149"/>
      <c r="GYP60" s="3149"/>
      <c r="GYQ60" s="3149"/>
      <c r="GYR60" s="1448"/>
      <c r="GYS60" s="3149"/>
      <c r="GYT60" s="3149"/>
      <c r="GYU60" s="3149"/>
      <c r="GYV60" s="1448"/>
      <c r="GYW60" s="3149"/>
      <c r="GYX60" s="3149"/>
      <c r="GYY60" s="3149"/>
      <c r="GYZ60" s="1448"/>
      <c r="GZA60" s="3149"/>
      <c r="GZB60" s="3149"/>
      <c r="GZC60" s="3149"/>
      <c r="GZD60" s="1448"/>
      <c r="GZE60" s="3149"/>
      <c r="GZF60" s="3149"/>
      <c r="GZG60" s="3149"/>
      <c r="GZH60" s="1448"/>
      <c r="GZI60" s="3149"/>
      <c r="GZJ60" s="3149"/>
      <c r="GZK60" s="3149"/>
      <c r="GZL60" s="1448"/>
      <c r="GZM60" s="3149"/>
      <c r="GZN60" s="3149"/>
      <c r="GZO60" s="3149"/>
      <c r="GZP60" s="1448"/>
      <c r="GZQ60" s="3149"/>
      <c r="GZR60" s="3149"/>
      <c r="GZS60" s="3149"/>
      <c r="GZT60" s="1448"/>
      <c r="GZU60" s="3149"/>
      <c r="GZV60" s="3149"/>
      <c r="GZW60" s="3149"/>
      <c r="GZX60" s="1448"/>
      <c r="GZY60" s="3149"/>
      <c r="GZZ60" s="3149"/>
      <c r="HAA60" s="3149"/>
      <c r="HAB60" s="1448"/>
      <c r="HAC60" s="3149"/>
      <c r="HAD60" s="3149"/>
      <c r="HAE60" s="3149"/>
      <c r="HAF60" s="1448"/>
      <c r="HAG60" s="3149"/>
      <c r="HAH60" s="3149"/>
      <c r="HAI60" s="3149"/>
      <c r="HAJ60" s="1448"/>
      <c r="HAK60" s="3149"/>
      <c r="HAL60" s="3149"/>
      <c r="HAM60" s="3149"/>
      <c r="HAN60" s="1448"/>
      <c r="HAO60" s="3149"/>
      <c r="HAP60" s="3149"/>
      <c r="HAQ60" s="3149"/>
      <c r="HAR60" s="1448"/>
      <c r="HAS60" s="3149"/>
      <c r="HAT60" s="3149"/>
      <c r="HAU60" s="3149"/>
      <c r="HAV60" s="1448"/>
      <c r="HAW60" s="3149"/>
      <c r="HAX60" s="3149"/>
      <c r="HAY60" s="3149"/>
      <c r="HAZ60" s="1448"/>
      <c r="HBA60" s="3149"/>
      <c r="HBB60" s="3149"/>
      <c r="HBC60" s="3149"/>
      <c r="HBD60" s="1448"/>
      <c r="HBE60" s="3149"/>
      <c r="HBF60" s="3149"/>
      <c r="HBG60" s="3149"/>
      <c r="HBH60" s="1448"/>
      <c r="HBI60" s="3149"/>
      <c r="HBJ60" s="3149"/>
      <c r="HBK60" s="3149"/>
      <c r="HBL60" s="1448"/>
      <c r="HBM60" s="3149"/>
      <c r="HBN60" s="3149"/>
      <c r="HBO60" s="3149"/>
      <c r="HBP60" s="1448"/>
      <c r="HBQ60" s="3149"/>
      <c r="HBR60" s="3149"/>
      <c r="HBS60" s="3149"/>
      <c r="HBT60" s="1448"/>
      <c r="HBU60" s="3149"/>
      <c r="HBV60" s="3149"/>
      <c r="HBW60" s="3149"/>
      <c r="HBX60" s="1448"/>
      <c r="HBY60" s="3149"/>
      <c r="HBZ60" s="3149"/>
      <c r="HCA60" s="3149"/>
      <c r="HCB60" s="1448"/>
      <c r="HCC60" s="3149"/>
      <c r="HCD60" s="3149"/>
      <c r="HCE60" s="3149"/>
      <c r="HCF60" s="1448"/>
      <c r="HCG60" s="3149"/>
      <c r="HCH60" s="3149"/>
      <c r="HCI60" s="3149"/>
      <c r="HCJ60" s="1448"/>
      <c r="HCK60" s="3149"/>
      <c r="HCL60" s="3149"/>
      <c r="HCM60" s="3149"/>
      <c r="HCN60" s="1448"/>
      <c r="HCO60" s="3149"/>
      <c r="HCP60" s="3149"/>
      <c r="HCQ60" s="3149"/>
      <c r="HCR60" s="1448"/>
      <c r="HCS60" s="3149"/>
      <c r="HCT60" s="3149"/>
      <c r="HCU60" s="3149"/>
      <c r="HCV60" s="1448"/>
      <c r="HCW60" s="3149"/>
      <c r="HCX60" s="3149"/>
      <c r="HCY60" s="3149"/>
      <c r="HCZ60" s="1448"/>
      <c r="HDA60" s="3149"/>
      <c r="HDB60" s="3149"/>
      <c r="HDC60" s="3149"/>
      <c r="HDD60" s="1448"/>
      <c r="HDE60" s="3149"/>
      <c r="HDF60" s="3149"/>
      <c r="HDG60" s="3149"/>
      <c r="HDH60" s="1448"/>
      <c r="HDI60" s="3149"/>
      <c r="HDJ60" s="3149"/>
      <c r="HDK60" s="3149"/>
      <c r="HDL60" s="1448"/>
      <c r="HDM60" s="3149"/>
      <c r="HDN60" s="3149"/>
      <c r="HDO60" s="3149"/>
      <c r="HDP60" s="1448"/>
      <c r="HDQ60" s="3149"/>
      <c r="HDR60" s="3149"/>
      <c r="HDS60" s="3149"/>
      <c r="HDT60" s="1448"/>
      <c r="HDU60" s="3149"/>
      <c r="HDV60" s="3149"/>
      <c r="HDW60" s="3149"/>
      <c r="HDX60" s="1448"/>
      <c r="HDY60" s="3149"/>
      <c r="HDZ60" s="3149"/>
      <c r="HEA60" s="3149"/>
      <c r="HEB60" s="1448"/>
      <c r="HEC60" s="3149"/>
      <c r="HED60" s="3149"/>
      <c r="HEE60" s="3149"/>
      <c r="HEF60" s="1448"/>
      <c r="HEG60" s="3149"/>
      <c r="HEH60" s="3149"/>
      <c r="HEI60" s="3149"/>
      <c r="HEJ60" s="1448"/>
      <c r="HEK60" s="3149"/>
      <c r="HEL60" s="3149"/>
      <c r="HEM60" s="3149"/>
      <c r="HEN60" s="1448"/>
      <c r="HEO60" s="3149"/>
      <c r="HEP60" s="3149"/>
      <c r="HEQ60" s="3149"/>
      <c r="HER60" s="1448"/>
      <c r="HES60" s="3149"/>
      <c r="HET60" s="3149"/>
      <c r="HEU60" s="3149"/>
      <c r="HEV60" s="1448"/>
      <c r="HEW60" s="3149"/>
      <c r="HEX60" s="3149"/>
      <c r="HEY60" s="3149"/>
      <c r="HEZ60" s="1448"/>
      <c r="HFA60" s="3149"/>
      <c r="HFB60" s="3149"/>
      <c r="HFC60" s="3149"/>
      <c r="HFD60" s="1448"/>
      <c r="HFE60" s="3149"/>
      <c r="HFF60" s="3149"/>
      <c r="HFG60" s="3149"/>
      <c r="HFH60" s="1448"/>
      <c r="HFI60" s="3149"/>
      <c r="HFJ60" s="3149"/>
      <c r="HFK60" s="3149"/>
      <c r="HFL60" s="1448"/>
      <c r="HFM60" s="3149"/>
      <c r="HFN60" s="3149"/>
      <c r="HFO60" s="3149"/>
      <c r="HFP60" s="1448"/>
      <c r="HFQ60" s="3149"/>
      <c r="HFR60" s="3149"/>
      <c r="HFS60" s="3149"/>
      <c r="HFT60" s="1448"/>
      <c r="HFU60" s="3149"/>
      <c r="HFV60" s="3149"/>
      <c r="HFW60" s="3149"/>
      <c r="HFX60" s="1448"/>
      <c r="HFY60" s="3149"/>
      <c r="HFZ60" s="3149"/>
      <c r="HGA60" s="3149"/>
      <c r="HGB60" s="1448"/>
      <c r="HGC60" s="3149"/>
      <c r="HGD60" s="3149"/>
      <c r="HGE60" s="3149"/>
      <c r="HGF60" s="1448"/>
      <c r="HGG60" s="3149"/>
      <c r="HGH60" s="3149"/>
      <c r="HGI60" s="3149"/>
      <c r="HGJ60" s="1448"/>
      <c r="HGK60" s="3149"/>
      <c r="HGL60" s="3149"/>
      <c r="HGM60" s="3149"/>
      <c r="HGN60" s="1448"/>
      <c r="HGO60" s="3149"/>
      <c r="HGP60" s="3149"/>
      <c r="HGQ60" s="3149"/>
      <c r="HGR60" s="1448"/>
      <c r="HGS60" s="3149"/>
      <c r="HGT60" s="3149"/>
      <c r="HGU60" s="3149"/>
      <c r="HGV60" s="1448"/>
      <c r="HGW60" s="3149"/>
      <c r="HGX60" s="3149"/>
      <c r="HGY60" s="3149"/>
      <c r="HGZ60" s="1448"/>
      <c r="HHA60" s="3149"/>
      <c r="HHB60" s="3149"/>
      <c r="HHC60" s="3149"/>
      <c r="HHD60" s="1448"/>
      <c r="HHE60" s="3149"/>
      <c r="HHF60" s="3149"/>
      <c r="HHG60" s="3149"/>
      <c r="HHH60" s="1448"/>
      <c r="HHI60" s="3149"/>
      <c r="HHJ60" s="3149"/>
      <c r="HHK60" s="3149"/>
      <c r="HHL60" s="1448"/>
      <c r="HHM60" s="3149"/>
      <c r="HHN60" s="3149"/>
      <c r="HHO60" s="3149"/>
      <c r="HHP60" s="1448"/>
      <c r="HHQ60" s="3149"/>
      <c r="HHR60" s="3149"/>
      <c r="HHS60" s="3149"/>
      <c r="HHT60" s="1448"/>
      <c r="HHU60" s="3149"/>
      <c r="HHV60" s="3149"/>
      <c r="HHW60" s="3149"/>
      <c r="HHX60" s="1448"/>
      <c r="HHY60" s="3149"/>
      <c r="HHZ60" s="3149"/>
      <c r="HIA60" s="3149"/>
      <c r="HIB60" s="1448"/>
      <c r="HIC60" s="3149"/>
      <c r="HID60" s="3149"/>
      <c r="HIE60" s="3149"/>
      <c r="HIF60" s="1448"/>
      <c r="HIG60" s="3149"/>
      <c r="HIH60" s="3149"/>
      <c r="HII60" s="3149"/>
      <c r="HIJ60" s="1448"/>
      <c r="HIK60" s="3149"/>
      <c r="HIL60" s="3149"/>
      <c r="HIM60" s="3149"/>
      <c r="HIN60" s="1448"/>
      <c r="HIO60" s="3149"/>
      <c r="HIP60" s="3149"/>
      <c r="HIQ60" s="3149"/>
      <c r="HIR60" s="1448"/>
      <c r="HIS60" s="3149"/>
      <c r="HIT60" s="3149"/>
      <c r="HIU60" s="3149"/>
      <c r="HIV60" s="1448"/>
      <c r="HIW60" s="3149"/>
      <c r="HIX60" s="3149"/>
      <c r="HIY60" s="3149"/>
      <c r="HIZ60" s="1448"/>
      <c r="HJA60" s="3149"/>
      <c r="HJB60" s="3149"/>
      <c r="HJC60" s="3149"/>
      <c r="HJD60" s="1448"/>
      <c r="HJE60" s="3149"/>
      <c r="HJF60" s="3149"/>
      <c r="HJG60" s="3149"/>
      <c r="HJH60" s="1448"/>
      <c r="HJI60" s="3149"/>
      <c r="HJJ60" s="3149"/>
      <c r="HJK60" s="3149"/>
      <c r="HJL60" s="1448"/>
      <c r="HJM60" s="3149"/>
      <c r="HJN60" s="3149"/>
      <c r="HJO60" s="3149"/>
      <c r="HJP60" s="1448"/>
      <c r="HJQ60" s="3149"/>
      <c r="HJR60" s="3149"/>
      <c r="HJS60" s="3149"/>
      <c r="HJT60" s="1448"/>
      <c r="HJU60" s="3149"/>
      <c r="HJV60" s="3149"/>
      <c r="HJW60" s="3149"/>
      <c r="HJX60" s="1448"/>
      <c r="HJY60" s="3149"/>
      <c r="HJZ60" s="3149"/>
      <c r="HKA60" s="3149"/>
      <c r="HKB60" s="1448"/>
      <c r="HKC60" s="3149"/>
      <c r="HKD60" s="3149"/>
      <c r="HKE60" s="3149"/>
      <c r="HKF60" s="1448"/>
      <c r="HKG60" s="3149"/>
      <c r="HKH60" s="3149"/>
      <c r="HKI60" s="3149"/>
      <c r="HKJ60" s="1448"/>
      <c r="HKK60" s="3149"/>
      <c r="HKL60" s="3149"/>
      <c r="HKM60" s="3149"/>
      <c r="HKN60" s="1448"/>
      <c r="HKO60" s="3149"/>
      <c r="HKP60" s="3149"/>
      <c r="HKQ60" s="3149"/>
      <c r="HKR60" s="1448"/>
      <c r="HKS60" s="3149"/>
      <c r="HKT60" s="3149"/>
      <c r="HKU60" s="3149"/>
      <c r="HKV60" s="1448"/>
      <c r="HKW60" s="3149"/>
      <c r="HKX60" s="3149"/>
      <c r="HKY60" s="3149"/>
      <c r="HKZ60" s="1448"/>
      <c r="HLA60" s="3149"/>
      <c r="HLB60" s="3149"/>
      <c r="HLC60" s="3149"/>
      <c r="HLD60" s="1448"/>
      <c r="HLE60" s="3149"/>
      <c r="HLF60" s="3149"/>
      <c r="HLG60" s="3149"/>
      <c r="HLH60" s="1448"/>
      <c r="HLI60" s="3149"/>
      <c r="HLJ60" s="3149"/>
      <c r="HLK60" s="3149"/>
      <c r="HLL60" s="1448"/>
      <c r="HLM60" s="3149"/>
      <c r="HLN60" s="3149"/>
      <c r="HLO60" s="3149"/>
      <c r="HLP60" s="1448"/>
      <c r="HLQ60" s="3149"/>
      <c r="HLR60" s="3149"/>
      <c r="HLS60" s="3149"/>
      <c r="HLT60" s="1448"/>
      <c r="HLU60" s="3149"/>
      <c r="HLV60" s="3149"/>
      <c r="HLW60" s="3149"/>
      <c r="HLX60" s="1448"/>
      <c r="HLY60" s="3149"/>
      <c r="HLZ60" s="3149"/>
      <c r="HMA60" s="3149"/>
      <c r="HMB60" s="1448"/>
      <c r="HMC60" s="3149"/>
      <c r="HMD60" s="3149"/>
      <c r="HME60" s="3149"/>
      <c r="HMF60" s="1448"/>
      <c r="HMG60" s="3149"/>
      <c r="HMH60" s="3149"/>
      <c r="HMI60" s="3149"/>
      <c r="HMJ60" s="1448"/>
      <c r="HMK60" s="3149"/>
      <c r="HML60" s="3149"/>
      <c r="HMM60" s="3149"/>
      <c r="HMN60" s="1448"/>
      <c r="HMO60" s="3149"/>
      <c r="HMP60" s="3149"/>
      <c r="HMQ60" s="3149"/>
      <c r="HMR60" s="1448"/>
      <c r="HMS60" s="3149"/>
      <c r="HMT60" s="3149"/>
      <c r="HMU60" s="3149"/>
      <c r="HMV60" s="1448"/>
      <c r="HMW60" s="3149"/>
      <c r="HMX60" s="3149"/>
      <c r="HMY60" s="3149"/>
      <c r="HMZ60" s="1448"/>
      <c r="HNA60" s="3149"/>
      <c r="HNB60" s="3149"/>
      <c r="HNC60" s="3149"/>
      <c r="HND60" s="1448"/>
      <c r="HNE60" s="3149"/>
      <c r="HNF60" s="3149"/>
      <c r="HNG60" s="3149"/>
      <c r="HNH60" s="1448"/>
      <c r="HNI60" s="3149"/>
      <c r="HNJ60" s="3149"/>
      <c r="HNK60" s="3149"/>
      <c r="HNL60" s="1448"/>
      <c r="HNM60" s="3149"/>
      <c r="HNN60" s="3149"/>
      <c r="HNO60" s="3149"/>
      <c r="HNP60" s="1448"/>
      <c r="HNQ60" s="3149"/>
      <c r="HNR60" s="3149"/>
      <c r="HNS60" s="3149"/>
      <c r="HNT60" s="1448"/>
      <c r="HNU60" s="3149"/>
      <c r="HNV60" s="3149"/>
      <c r="HNW60" s="3149"/>
      <c r="HNX60" s="1448"/>
      <c r="HNY60" s="3149"/>
      <c r="HNZ60" s="3149"/>
      <c r="HOA60" s="3149"/>
      <c r="HOB60" s="1448"/>
      <c r="HOC60" s="3149"/>
      <c r="HOD60" s="3149"/>
      <c r="HOE60" s="3149"/>
      <c r="HOF60" s="1448"/>
      <c r="HOG60" s="3149"/>
      <c r="HOH60" s="3149"/>
      <c r="HOI60" s="3149"/>
      <c r="HOJ60" s="1448"/>
      <c r="HOK60" s="3149"/>
      <c r="HOL60" s="3149"/>
      <c r="HOM60" s="3149"/>
      <c r="HON60" s="1448"/>
      <c r="HOO60" s="3149"/>
      <c r="HOP60" s="3149"/>
      <c r="HOQ60" s="3149"/>
      <c r="HOR60" s="1448"/>
      <c r="HOS60" s="3149"/>
      <c r="HOT60" s="3149"/>
      <c r="HOU60" s="3149"/>
      <c r="HOV60" s="1448"/>
      <c r="HOW60" s="3149"/>
      <c r="HOX60" s="3149"/>
      <c r="HOY60" s="3149"/>
      <c r="HOZ60" s="1448"/>
      <c r="HPA60" s="3149"/>
      <c r="HPB60" s="3149"/>
      <c r="HPC60" s="3149"/>
      <c r="HPD60" s="1448"/>
      <c r="HPE60" s="3149"/>
      <c r="HPF60" s="3149"/>
      <c r="HPG60" s="3149"/>
      <c r="HPH60" s="1448"/>
      <c r="HPI60" s="3149"/>
      <c r="HPJ60" s="3149"/>
      <c r="HPK60" s="3149"/>
      <c r="HPL60" s="1448"/>
      <c r="HPM60" s="3149"/>
      <c r="HPN60" s="3149"/>
      <c r="HPO60" s="3149"/>
      <c r="HPP60" s="1448"/>
      <c r="HPQ60" s="3149"/>
      <c r="HPR60" s="3149"/>
      <c r="HPS60" s="3149"/>
      <c r="HPT60" s="1448"/>
      <c r="HPU60" s="3149"/>
      <c r="HPV60" s="3149"/>
      <c r="HPW60" s="3149"/>
      <c r="HPX60" s="1448"/>
      <c r="HPY60" s="3149"/>
      <c r="HPZ60" s="3149"/>
      <c r="HQA60" s="3149"/>
      <c r="HQB60" s="1448"/>
      <c r="HQC60" s="3149"/>
      <c r="HQD60" s="3149"/>
      <c r="HQE60" s="3149"/>
      <c r="HQF60" s="1448"/>
      <c r="HQG60" s="3149"/>
      <c r="HQH60" s="3149"/>
      <c r="HQI60" s="3149"/>
      <c r="HQJ60" s="1448"/>
      <c r="HQK60" s="3149"/>
      <c r="HQL60" s="3149"/>
      <c r="HQM60" s="3149"/>
      <c r="HQN60" s="1448"/>
      <c r="HQO60" s="3149"/>
      <c r="HQP60" s="3149"/>
      <c r="HQQ60" s="3149"/>
      <c r="HQR60" s="1448"/>
      <c r="HQS60" s="3149"/>
      <c r="HQT60" s="3149"/>
      <c r="HQU60" s="3149"/>
      <c r="HQV60" s="1448"/>
      <c r="HQW60" s="3149"/>
      <c r="HQX60" s="3149"/>
      <c r="HQY60" s="3149"/>
      <c r="HQZ60" s="1448"/>
      <c r="HRA60" s="3149"/>
      <c r="HRB60" s="3149"/>
      <c r="HRC60" s="3149"/>
      <c r="HRD60" s="1448"/>
      <c r="HRE60" s="3149"/>
      <c r="HRF60" s="3149"/>
      <c r="HRG60" s="3149"/>
      <c r="HRH60" s="1448"/>
      <c r="HRI60" s="3149"/>
      <c r="HRJ60" s="3149"/>
      <c r="HRK60" s="3149"/>
      <c r="HRL60" s="1448"/>
      <c r="HRM60" s="3149"/>
      <c r="HRN60" s="3149"/>
      <c r="HRO60" s="3149"/>
      <c r="HRP60" s="1448"/>
      <c r="HRQ60" s="3149"/>
      <c r="HRR60" s="3149"/>
      <c r="HRS60" s="3149"/>
      <c r="HRT60" s="1448"/>
      <c r="HRU60" s="3149"/>
      <c r="HRV60" s="3149"/>
      <c r="HRW60" s="3149"/>
      <c r="HRX60" s="1448"/>
      <c r="HRY60" s="3149"/>
      <c r="HRZ60" s="3149"/>
      <c r="HSA60" s="3149"/>
      <c r="HSB60" s="1448"/>
      <c r="HSC60" s="3149"/>
      <c r="HSD60" s="3149"/>
      <c r="HSE60" s="3149"/>
      <c r="HSF60" s="1448"/>
      <c r="HSG60" s="3149"/>
      <c r="HSH60" s="3149"/>
      <c r="HSI60" s="3149"/>
      <c r="HSJ60" s="1448"/>
      <c r="HSK60" s="3149"/>
      <c r="HSL60" s="3149"/>
      <c r="HSM60" s="3149"/>
      <c r="HSN60" s="1448"/>
      <c r="HSO60" s="3149"/>
      <c r="HSP60" s="3149"/>
      <c r="HSQ60" s="3149"/>
      <c r="HSR60" s="1448"/>
      <c r="HSS60" s="3149"/>
      <c r="HST60" s="3149"/>
      <c r="HSU60" s="3149"/>
      <c r="HSV60" s="1448"/>
      <c r="HSW60" s="3149"/>
      <c r="HSX60" s="3149"/>
      <c r="HSY60" s="3149"/>
      <c r="HSZ60" s="1448"/>
      <c r="HTA60" s="3149"/>
      <c r="HTB60" s="3149"/>
      <c r="HTC60" s="3149"/>
      <c r="HTD60" s="1448"/>
      <c r="HTE60" s="3149"/>
      <c r="HTF60" s="3149"/>
      <c r="HTG60" s="3149"/>
      <c r="HTH60" s="1448"/>
      <c r="HTI60" s="3149"/>
      <c r="HTJ60" s="3149"/>
      <c r="HTK60" s="3149"/>
      <c r="HTL60" s="1448"/>
      <c r="HTM60" s="3149"/>
      <c r="HTN60" s="3149"/>
      <c r="HTO60" s="3149"/>
      <c r="HTP60" s="1448"/>
      <c r="HTQ60" s="3149"/>
      <c r="HTR60" s="3149"/>
      <c r="HTS60" s="3149"/>
      <c r="HTT60" s="1448"/>
      <c r="HTU60" s="3149"/>
      <c r="HTV60" s="3149"/>
      <c r="HTW60" s="3149"/>
      <c r="HTX60" s="1448"/>
      <c r="HTY60" s="3149"/>
      <c r="HTZ60" s="3149"/>
      <c r="HUA60" s="3149"/>
      <c r="HUB60" s="1448"/>
      <c r="HUC60" s="3149"/>
      <c r="HUD60" s="3149"/>
      <c r="HUE60" s="3149"/>
      <c r="HUF60" s="1448"/>
      <c r="HUG60" s="3149"/>
      <c r="HUH60" s="3149"/>
      <c r="HUI60" s="3149"/>
      <c r="HUJ60" s="1448"/>
      <c r="HUK60" s="3149"/>
      <c r="HUL60" s="3149"/>
      <c r="HUM60" s="3149"/>
      <c r="HUN60" s="1448"/>
      <c r="HUO60" s="3149"/>
      <c r="HUP60" s="3149"/>
      <c r="HUQ60" s="3149"/>
      <c r="HUR60" s="1448"/>
      <c r="HUS60" s="3149"/>
      <c r="HUT60" s="3149"/>
      <c r="HUU60" s="3149"/>
      <c r="HUV60" s="1448"/>
      <c r="HUW60" s="3149"/>
      <c r="HUX60" s="3149"/>
      <c r="HUY60" s="3149"/>
      <c r="HUZ60" s="1448"/>
      <c r="HVA60" s="3149"/>
      <c r="HVB60" s="3149"/>
      <c r="HVC60" s="3149"/>
      <c r="HVD60" s="1448"/>
      <c r="HVE60" s="3149"/>
      <c r="HVF60" s="3149"/>
      <c r="HVG60" s="3149"/>
      <c r="HVH60" s="1448"/>
      <c r="HVI60" s="3149"/>
      <c r="HVJ60" s="3149"/>
      <c r="HVK60" s="3149"/>
      <c r="HVL60" s="1448"/>
      <c r="HVM60" s="3149"/>
      <c r="HVN60" s="3149"/>
      <c r="HVO60" s="3149"/>
      <c r="HVP60" s="1448"/>
      <c r="HVQ60" s="3149"/>
      <c r="HVR60" s="3149"/>
      <c r="HVS60" s="3149"/>
      <c r="HVT60" s="1448"/>
      <c r="HVU60" s="3149"/>
      <c r="HVV60" s="3149"/>
      <c r="HVW60" s="3149"/>
      <c r="HVX60" s="1448"/>
      <c r="HVY60" s="3149"/>
      <c r="HVZ60" s="3149"/>
      <c r="HWA60" s="3149"/>
      <c r="HWB60" s="1448"/>
      <c r="HWC60" s="3149"/>
      <c r="HWD60" s="3149"/>
      <c r="HWE60" s="3149"/>
      <c r="HWF60" s="1448"/>
      <c r="HWG60" s="3149"/>
      <c r="HWH60" s="3149"/>
      <c r="HWI60" s="3149"/>
      <c r="HWJ60" s="1448"/>
      <c r="HWK60" s="3149"/>
      <c r="HWL60" s="3149"/>
      <c r="HWM60" s="3149"/>
      <c r="HWN60" s="1448"/>
      <c r="HWO60" s="3149"/>
      <c r="HWP60" s="3149"/>
      <c r="HWQ60" s="3149"/>
      <c r="HWR60" s="1448"/>
      <c r="HWS60" s="3149"/>
      <c r="HWT60" s="3149"/>
      <c r="HWU60" s="3149"/>
      <c r="HWV60" s="1448"/>
      <c r="HWW60" s="3149"/>
      <c r="HWX60" s="3149"/>
      <c r="HWY60" s="3149"/>
      <c r="HWZ60" s="1448"/>
      <c r="HXA60" s="3149"/>
      <c r="HXB60" s="3149"/>
      <c r="HXC60" s="3149"/>
      <c r="HXD60" s="1448"/>
      <c r="HXE60" s="3149"/>
      <c r="HXF60" s="3149"/>
      <c r="HXG60" s="3149"/>
      <c r="HXH60" s="1448"/>
      <c r="HXI60" s="3149"/>
      <c r="HXJ60" s="3149"/>
      <c r="HXK60" s="3149"/>
      <c r="HXL60" s="1448"/>
      <c r="HXM60" s="3149"/>
      <c r="HXN60" s="3149"/>
      <c r="HXO60" s="3149"/>
      <c r="HXP60" s="1448"/>
      <c r="HXQ60" s="3149"/>
      <c r="HXR60" s="3149"/>
      <c r="HXS60" s="3149"/>
      <c r="HXT60" s="1448"/>
      <c r="HXU60" s="3149"/>
      <c r="HXV60" s="3149"/>
      <c r="HXW60" s="3149"/>
      <c r="HXX60" s="1448"/>
      <c r="HXY60" s="3149"/>
      <c r="HXZ60" s="3149"/>
      <c r="HYA60" s="3149"/>
      <c r="HYB60" s="1448"/>
      <c r="HYC60" s="3149"/>
      <c r="HYD60" s="3149"/>
      <c r="HYE60" s="3149"/>
      <c r="HYF60" s="1448"/>
      <c r="HYG60" s="3149"/>
      <c r="HYH60" s="3149"/>
      <c r="HYI60" s="3149"/>
      <c r="HYJ60" s="1448"/>
      <c r="HYK60" s="3149"/>
      <c r="HYL60" s="3149"/>
      <c r="HYM60" s="3149"/>
      <c r="HYN60" s="1448"/>
      <c r="HYO60" s="3149"/>
      <c r="HYP60" s="3149"/>
      <c r="HYQ60" s="3149"/>
      <c r="HYR60" s="1448"/>
      <c r="HYS60" s="3149"/>
      <c r="HYT60" s="3149"/>
      <c r="HYU60" s="3149"/>
      <c r="HYV60" s="1448"/>
      <c r="HYW60" s="3149"/>
      <c r="HYX60" s="3149"/>
      <c r="HYY60" s="3149"/>
      <c r="HYZ60" s="1448"/>
      <c r="HZA60" s="3149"/>
      <c r="HZB60" s="3149"/>
      <c r="HZC60" s="3149"/>
      <c r="HZD60" s="1448"/>
      <c r="HZE60" s="3149"/>
      <c r="HZF60" s="3149"/>
      <c r="HZG60" s="3149"/>
      <c r="HZH60" s="1448"/>
      <c r="HZI60" s="3149"/>
      <c r="HZJ60" s="3149"/>
      <c r="HZK60" s="3149"/>
      <c r="HZL60" s="1448"/>
      <c r="HZM60" s="3149"/>
      <c r="HZN60" s="3149"/>
      <c r="HZO60" s="3149"/>
      <c r="HZP60" s="1448"/>
      <c r="HZQ60" s="3149"/>
      <c r="HZR60" s="3149"/>
      <c r="HZS60" s="3149"/>
      <c r="HZT60" s="1448"/>
      <c r="HZU60" s="3149"/>
      <c r="HZV60" s="3149"/>
      <c r="HZW60" s="3149"/>
      <c r="HZX60" s="1448"/>
      <c r="HZY60" s="3149"/>
      <c r="HZZ60" s="3149"/>
      <c r="IAA60" s="3149"/>
      <c r="IAB60" s="1448"/>
      <c r="IAC60" s="3149"/>
      <c r="IAD60" s="3149"/>
      <c r="IAE60" s="3149"/>
      <c r="IAF60" s="1448"/>
      <c r="IAG60" s="3149"/>
      <c r="IAH60" s="3149"/>
      <c r="IAI60" s="3149"/>
      <c r="IAJ60" s="1448"/>
      <c r="IAK60" s="3149"/>
      <c r="IAL60" s="3149"/>
      <c r="IAM60" s="3149"/>
      <c r="IAN60" s="1448"/>
      <c r="IAO60" s="3149"/>
      <c r="IAP60" s="3149"/>
      <c r="IAQ60" s="3149"/>
      <c r="IAR60" s="1448"/>
      <c r="IAS60" s="3149"/>
      <c r="IAT60" s="3149"/>
      <c r="IAU60" s="3149"/>
      <c r="IAV60" s="1448"/>
      <c r="IAW60" s="3149"/>
      <c r="IAX60" s="3149"/>
      <c r="IAY60" s="3149"/>
      <c r="IAZ60" s="1448"/>
      <c r="IBA60" s="3149"/>
      <c r="IBB60" s="3149"/>
      <c r="IBC60" s="3149"/>
      <c r="IBD60" s="1448"/>
      <c r="IBE60" s="3149"/>
      <c r="IBF60" s="3149"/>
      <c r="IBG60" s="3149"/>
      <c r="IBH60" s="1448"/>
      <c r="IBI60" s="3149"/>
      <c r="IBJ60" s="3149"/>
      <c r="IBK60" s="3149"/>
      <c r="IBL60" s="1448"/>
      <c r="IBM60" s="3149"/>
      <c r="IBN60" s="3149"/>
      <c r="IBO60" s="3149"/>
      <c r="IBP60" s="1448"/>
      <c r="IBQ60" s="3149"/>
      <c r="IBR60" s="3149"/>
      <c r="IBS60" s="3149"/>
      <c r="IBT60" s="1448"/>
      <c r="IBU60" s="3149"/>
      <c r="IBV60" s="3149"/>
      <c r="IBW60" s="3149"/>
      <c r="IBX60" s="1448"/>
      <c r="IBY60" s="3149"/>
      <c r="IBZ60" s="3149"/>
      <c r="ICA60" s="3149"/>
      <c r="ICB60" s="1448"/>
      <c r="ICC60" s="3149"/>
      <c r="ICD60" s="3149"/>
      <c r="ICE60" s="3149"/>
      <c r="ICF60" s="1448"/>
      <c r="ICG60" s="3149"/>
      <c r="ICH60" s="3149"/>
      <c r="ICI60" s="3149"/>
      <c r="ICJ60" s="1448"/>
      <c r="ICK60" s="3149"/>
      <c r="ICL60" s="3149"/>
      <c r="ICM60" s="3149"/>
      <c r="ICN60" s="1448"/>
      <c r="ICO60" s="3149"/>
      <c r="ICP60" s="3149"/>
      <c r="ICQ60" s="3149"/>
      <c r="ICR60" s="1448"/>
      <c r="ICS60" s="3149"/>
      <c r="ICT60" s="3149"/>
      <c r="ICU60" s="3149"/>
      <c r="ICV60" s="1448"/>
      <c r="ICW60" s="3149"/>
      <c r="ICX60" s="3149"/>
      <c r="ICY60" s="3149"/>
      <c r="ICZ60" s="1448"/>
      <c r="IDA60" s="3149"/>
      <c r="IDB60" s="3149"/>
      <c r="IDC60" s="3149"/>
      <c r="IDD60" s="1448"/>
      <c r="IDE60" s="3149"/>
      <c r="IDF60" s="3149"/>
      <c r="IDG60" s="3149"/>
      <c r="IDH60" s="1448"/>
      <c r="IDI60" s="3149"/>
      <c r="IDJ60" s="3149"/>
      <c r="IDK60" s="3149"/>
      <c r="IDL60" s="1448"/>
      <c r="IDM60" s="3149"/>
      <c r="IDN60" s="3149"/>
      <c r="IDO60" s="3149"/>
      <c r="IDP60" s="1448"/>
      <c r="IDQ60" s="3149"/>
      <c r="IDR60" s="3149"/>
      <c r="IDS60" s="3149"/>
      <c r="IDT60" s="1448"/>
      <c r="IDU60" s="3149"/>
      <c r="IDV60" s="3149"/>
      <c r="IDW60" s="3149"/>
      <c r="IDX60" s="1448"/>
      <c r="IDY60" s="3149"/>
      <c r="IDZ60" s="3149"/>
      <c r="IEA60" s="3149"/>
      <c r="IEB60" s="1448"/>
      <c r="IEC60" s="3149"/>
      <c r="IED60" s="3149"/>
      <c r="IEE60" s="3149"/>
      <c r="IEF60" s="1448"/>
      <c r="IEG60" s="3149"/>
      <c r="IEH60" s="3149"/>
      <c r="IEI60" s="3149"/>
      <c r="IEJ60" s="1448"/>
      <c r="IEK60" s="3149"/>
      <c r="IEL60" s="3149"/>
      <c r="IEM60" s="3149"/>
      <c r="IEN60" s="1448"/>
      <c r="IEO60" s="3149"/>
      <c r="IEP60" s="3149"/>
      <c r="IEQ60" s="3149"/>
      <c r="IER60" s="1448"/>
      <c r="IES60" s="3149"/>
      <c r="IET60" s="3149"/>
      <c r="IEU60" s="3149"/>
      <c r="IEV60" s="1448"/>
      <c r="IEW60" s="3149"/>
      <c r="IEX60" s="3149"/>
      <c r="IEY60" s="3149"/>
      <c r="IEZ60" s="1448"/>
      <c r="IFA60" s="3149"/>
      <c r="IFB60" s="3149"/>
      <c r="IFC60" s="3149"/>
      <c r="IFD60" s="1448"/>
      <c r="IFE60" s="3149"/>
      <c r="IFF60" s="3149"/>
      <c r="IFG60" s="3149"/>
      <c r="IFH60" s="1448"/>
      <c r="IFI60" s="3149"/>
      <c r="IFJ60" s="3149"/>
      <c r="IFK60" s="3149"/>
      <c r="IFL60" s="1448"/>
      <c r="IFM60" s="3149"/>
      <c r="IFN60" s="3149"/>
      <c r="IFO60" s="3149"/>
      <c r="IFP60" s="1448"/>
      <c r="IFQ60" s="3149"/>
      <c r="IFR60" s="3149"/>
      <c r="IFS60" s="3149"/>
      <c r="IFT60" s="1448"/>
      <c r="IFU60" s="3149"/>
      <c r="IFV60" s="3149"/>
      <c r="IFW60" s="3149"/>
      <c r="IFX60" s="1448"/>
      <c r="IFY60" s="3149"/>
      <c r="IFZ60" s="3149"/>
      <c r="IGA60" s="3149"/>
      <c r="IGB60" s="1448"/>
      <c r="IGC60" s="3149"/>
      <c r="IGD60" s="3149"/>
      <c r="IGE60" s="3149"/>
      <c r="IGF60" s="1448"/>
      <c r="IGG60" s="3149"/>
      <c r="IGH60" s="3149"/>
      <c r="IGI60" s="3149"/>
      <c r="IGJ60" s="1448"/>
      <c r="IGK60" s="3149"/>
      <c r="IGL60" s="3149"/>
      <c r="IGM60" s="3149"/>
      <c r="IGN60" s="1448"/>
      <c r="IGO60" s="3149"/>
      <c r="IGP60" s="3149"/>
      <c r="IGQ60" s="3149"/>
      <c r="IGR60" s="1448"/>
      <c r="IGS60" s="3149"/>
      <c r="IGT60" s="3149"/>
      <c r="IGU60" s="3149"/>
      <c r="IGV60" s="1448"/>
      <c r="IGW60" s="3149"/>
      <c r="IGX60" s="3149"/>
      <c r="IGY60" s="3149"/>
      <c r="IGZ60" s="1448"/>
      <c r="IHA60" s="3149"/>
      <c r="IHB60" s="3149"/>
      <c r="IHC60" s="3149"/>
      <c r="IHD60" s="1448"/>
      <c r="IHE60" s="3149"/>
      <c r="IHF60" s="3149"/>
      <c r="IHG60" s="3149"/>
      <c r="IHH60" s="1448"/>
      <c r="IHI60" s="3149"/>
      <c r="IHJ60" s="3149"/>
      <c r="IHK60" s="3149"/>
      <c r="IHL60" s="1448"/>
      <c r="IHM60" s="3149"/>
      <c r="IHN60" s="3149"/>
      <c r="IHO60" s="3149"/>
      <c r="IHP60" s="1448"/>
      <c r="IHQ60" s="3149"/>
      <c r="IHR60" s="3149"/>
      <c r="IHS60" s="3149"/>
      <c r="IHT60" s="1448"/>
      <c r="IHU60" s="3149"/>
      <c r="IHV60" s="3149"/>
      <c r="IHW60" s="3149"/>
      <c r="IHX60" s="1448"/>
      <c r="IHY60" s="3149"/>
      <c r="IHZ60" s="3149"/>
      <c r="IIA60" s="3149"/>
      <c r="IIB60" s="1448"/>
      <c r="IIC60" s="3149"/>
      <c r="IID60" s="3149"/>
      <c r="IIE60" s="3149"/>
      <c r="IIF60" s="1448"/>
      <c r="IIG60" s="3149"/>
      <c r="IIH60" s="3149"/>
      <c r="III60" s="3149"/>
      <c r="IIJ60" s="1448"/>
      <c r="IIK60" s="3149"/>
      <c r="IIL60" s="3149"/>
      <c r="IIM60" s="3149"/>
      <c r="IIN60" s="1448"/>
      <c r="IIO60" s="3149"/>
      <c r="IIP60" s="3149"/>
      <c r="IIQ60" s="3149"/>
      <c r="IIR60" s="1448"/>
      <c r="IIS60" s="3149"/>
      <c r="IIT60" s="3149"/>
      <c r="IIU60" s="3149"/>
      <c r="IIV60" s="1448"/>
      <c r="IIW60" s="3149"/>
      <c r="IIX60" s="3149"/>
      <c r="IIY60" s="3149"/>
      <c r="IIZ60" s="1448"/>
      <c r="IJA60" s="3149"/>
      <c r="IJB60" s="3149"/>
      <c r="IJC60" s="3149"/>
      <c r="IJD60" s="1448"/>
      <c r="IJE60" s="3149"/>
      <c r="IJF60" s="3149"/>
      <c r="IJG60" s="3149"/>
      <c r="IJH60" s="1448"/>
      <c r="IJI60" s="3149"/>
      <c r="IJJ60" s="3149"/>
      <c r="IJK60" s="3149"/>
      <c r="IJL60" s="1448"/>
      <c r="IJM60" s="3149"/>
      <c r="IJN60" s="3149"/>
      <c r="IJO60" s="3149"/>
      <c r="IJP60" s="1448"/>
      <c r="IJQ60" s="3149"/>
      <c r="IJR60" s="3149"/>
      <c r="IJS60" s="3149"/>
      <c r="IJT60" s="1448"/>
      <c r="IJU60" s="3149"/>
      <c r="IJV60" s="3149"/>
      <c r="IJW60" s="3149"/>
      <c r="IJX60" s="1448"/>
      <c r="IJY60" s="3149"/>
      <c r="IJZ60" s="3149"/>
      <c r="IKA60" s="3149"/>
      <c r="IKB60" s="1448"/>
      <c r="IKC60" s="3149"/>
      <c r="IKD60" s="3149"/>
      <c r="IKE60" s="3149"/>
      <c r="IKF60" s="1448"/>
      <c r="IKG60" s="3149"/>
      <c r="IKH60" s="3149"/>
      <c r="IKI60" s="3149"/>
      <c r="IKJ60" s="1448"/>
      <c r="IKK60" s="3149"/>
      <c r="IKL60" s="3149"/>
      <c r="IKM60" s="3149"/>
      <c r="IKN60" s="1448"/>
      <c r="IKO60" s="3149"/>
      <c r="IKP60" s="3149"/>
      <c r="IKQ60" s="3149"/>
      <c r="IKR60" s="1448"/>
      <c r="IKS60" s="3149"/>
      <c r="IKT60" s="3149"/>
      <c r="IKU60" s="3149"/>
      <c r="IKV60" s="1448"/>
      <c r="IKW60" s="3149"/>
      <c r="IKX60" s="3149"/>
      <c r="IKY60" s="3149"/>
      <c r="IKZ60" s="1448"/>
      <c r="ILA60" s="3149"/>
      <c r="ILB60" s="3149"/>
      <c r="ILC60" s="3149"/>
      <c r="ILD60" s="1448"/>
      <c r="ILE60" s="3149"/>
      <c r="ILF60" s="3149"/>
      <c r="ILG60" s="3149"/>
      <c r="ILH60" s="1448"/>
      <c r="ILI60" s="3149"/>
      <c r="ILJ60" s="3149"/>
      <c r="ILK60" s="3149"/>
      <c r="ILL60" s="1448"/>
      <c r="ILM60" s="3149"/>
      <c r="ILN60" s="3149"/>
      <c r="ILO60" s="3149"/>
      <c r="ILP60" s="1448"/>
      <c r="ILQ60" s="3149"/>
      <c r="ILR60" s="3149"/>
      <c r="ILS60" s="3149"/>
      <c r="ILT60" s="1448"/>
      <c r="ILU60" s="3149"/>
      <c r="ILV60" s="3149"/>
      <c r="ILW60" s="3149"/>
      <c r="ILX60" s="1448"/>
      <c r="ILY60" s="3149"/>
      <c r="ILZ60" s="3149"/>
      <c r="IMA60" s="3149"/>
      <c r="IMB60" s="1448"/>
      <c r="IMC60" s="3149"/>
      <c r="IMD60" s="3149"/>
      <c r="IME60" s="3149"/>
      <c r="IMF60" s="1448"/>
      <c r="IMG60" s="3149"/>
      <c r="IMH60" s="3149"/>
      <c r="IMI60" s="3149"/>
      <c r="IMJ60" s="1448"/>
      <c r="IMK60" s="3149"/>
      <c r="IML60" s="3149"/>
      <c r="IMM60" s="3149"/>
      <c r="IMN60" s="1448"/>
      <c r="IMO60" s="3149"/>
      <c r="IMP60" s="3149"/>
      <c r="IMQ60" s="3149"/>
      <c r="IMR60" s="1448"/>
      <c r="IMS60" s="3149"/>
      <c r="IMT60" s="3149"/>
      <c r="IMU60" s="3149"/>
      <c r="IMV60" s="1448"/>
      <c r="IMW60" s="3149"/>
      <c r="IMX60" s="3149"/>
      <c r="IMY60" s="3149"/>
      <c r="IMZ60" s="1448"/>
      <c r="INA60" s="3149"/>
      <c r="INB60" s="3149"/>
      <c r="INC60" s="3149"/>
      <c r="IND60" s="1448"/>
      <c r="INE60" s="3149"/>
      <c r="INF60" s="3149"/>
      <c r="ING60" s="3149"/>
      <c r="INH60" s="1448"/>
      <c r="INI60" s="3149"/>
      <c r="INJ60" s="3149"/>
      <c r="INK60" s="3149"/>
      <c r="INL60" s="1448"/>
      <c r="INM60" s="3149"/>
      <c r="INN60" s="3149"/>
      <c r="INO60" s="3149"/>
      <c r="INP60" s="1448"/>
      <c r="INQ60" s="3149"/>
      <c r="INR60" s="3149"/>
      <c r="INS60" s="3149"/>
      <c r="INT60" s="1448"/>
      <c r="INU60" s="3149"/>
      <c r="INV60" s="3149"/>
      <c r="INW60" s="3149"/>
      <c r="INX60" s="1448"/>
      <c r="INY60" s="3149"/>
      <c r="INZ60" s="3149"/>
      <c r="IOA60" s="3149"/>
      <c r="IOB60" s="1448"/>
      <c r="IOC60" s="3149"/>
      <c r="IOD60" s="3149"/>
      <c r="IOE60" s="3149"/>
      <c r="IOF60" s="1448"/>
      <c r="IOG60" s="3149"/>
      <c r="IOH60" s="3149"/>
      <c r="IOI60" s="3149"/>
      <c r="IOJ60" s="1448"/>
      <c r="IOK60" s="3149"/>
      <c r="IOL60" s="3149"/>
      <c r="IOM60" s="3149"/>
      <c r="ION60" s="1448"/>
      <c r="IOO60" s="3149"/>
      <c r="IOP60" s="3149"/>
      <c r="IOQ60" s="3149"/>
      <c r="IOR60" s="1448"/>
      <c r="IOS60" s="3149"/>
      <c r="IOT60" s="3149"/>
      <c r="IOU60" s="3149"/>
      <c r="IOV60" s="1448"/>
      <c r="IOW60" s="3149"/>
      <c r="IOX60" s="3149"/>
      <c r="IOY60" s="3149"/>
      <c r="IOZ60" s="1448"/>
      <c r="IPA60" s="3149"/>
      <c r="IPB60" s="3149"/>
      <c r="IPC60" s="3149"/>
      <c r="IPD60" s="1448"/>
      <c r="IPE60" s="3149"/>
      <c r="IPF60" s="3149"/>
      <c r="IPG60" s="3149"/>
      <c r="IPH60" s="1448"/>
      <c r="IPI60" s="3149"/>
      <c r="IPJ60" s="3149"/>
      <c r="IPK60" s="3149"/>
      <c r="IPL60" s="1448"/>
      <c r="IPM60" s="3149"/>
      <c r="IPN60" s="3149"/>
      <c r="IPO60" s="3149"/>
      <c r="IPP60" s="1448"/>
      <c r="IPQ60" s="3149"/>
      <c r="IPR60" s="3149"/>
      <c r="IPS60" s="3149"/>
      <c r="IPT60" s="1448"/>
      <c r="IPU60" s="3149"/>
      <c r="IPV60" s="3149"/>
      <c r="IPW60" s="3149"/>
      <c r="IPX60" s="1448"/>
      <c r="IPY60" s="3149"/>
      <c r="IPZ60" s="3149"/>
      <c r="IQA60" s="3149"/>
      <c r="IQB60" s="1448"/>
      <c r="IQC60" s="3149"/>
      <c r="IQD60" s="3149"/>
      <c r="IQE60" s="3149"/>
      <c r="IQF60" s="1448"/>
      <c r="IQG60" s="3149"/>
      <c r="IQH60" s="3149"/>
      <c r="IQI60" s="3149"/>
      <c r="IQJ60" s="1448"/>
      <c r="IQK60" s="3149"/>
      <c r="IQL60" s="3149"/>
      <c r="IQM60" s="3149"/>
      <c r="IQN60" s="1448"/>
      <c r="IQO60" s="3149"/>
      <c r="IQP60" s="3149"/>
      <c r="IQQ60" s="3149"/>
      <c r="IQR60" s="1448"/>
      <c r="IQS60" s="3149"/>
      <c r="IQT60" s="3149"/>
      <c r="IQU60" s="3149"/>
      <c r="IQV60" s="1448"/>
      <c r="IQW60" s="3149"/>
      <c r="IQX60" s="3149"/>
      <c r="IQY60" s="3149"/>
      <c r="IQZ60" s="1448"/>
      <c r="IRA60" s="3149"/>
      <c r="IRB60" s="3149"/>
      <c r="IRC60" s="3149"/>
      <c r="IRD60" s="1448"/>
      <c r="IRE60" s="3149"/>
      <c r="IRF60" s="3149"/>
      <c r="IRG60" s="3149"/>
      <c r="IRH60" s="1448"/>
      <c r="IRI60" s="3149"/>
      <c r="IRJ60" s="3149"/>
      <c r="IRK60" s="3149"/>
      <c r="IRL60" s="1448"/>
      <c r="IRM60" s="3149"/>
      <c r="IRN60" s="3149"/>
      <c r="IRO60" s="3149"/>
      <c r="IRP60" s="1448"/>
      <c r="IRQ60" s="3149"/>
      <c r="IRR60" s="3149"/>
      <c r="IRS60" s="3149"/>
      <c r="IRT60" s="1448"/>
      <c r="IRU60" s="3149"/>
      <c r="IRV60" s="3149"/>
      <c r="IRW60" s="3149"/>
      <c r="IRX60" s="1448"/>
      <c r="IRY60" s="3149"/>
      <c r="IRZ60" s="3149"/>
      <c r="ISA60" s="3149"/>
      <c r="ISB60" s="1448"/>
      <c r="ISC60" s="3149"/>
      <c r="ISD60" s="3149"/>
      <c r="ISE60" s="3149"/>
      <c r="ISF60" s="1448"/>
      <c r="ISG60" s="3149"/>
      <c r="ISH60" s="3149"/>
      <c r="ISI60" s="3149"/>
      <c r="ISJ60" s="1448"/>
      <c r="ISK60" s="3149"/>
      <c r="ISL60" s="3149"/>
      <c r="ISM60" s="3149"/>
      <c r="ISN60" s="1448"/>
      <c r="ISO60" s="3149"/>
      <c r="ISP60" s="3149"/>
      <c r="ISQ60" s="3149"/>
      <c r="ISR60" s="1448"/>
      <c r="ISS60" s="3149"/>
      <c r="IST60" s="3149"/>
      <c r="ISU60" s="3149"/>
      <c r="ISV60" s="1448"/>
      <c r="ISW60" s="3149"/>
      <c r="ISX60" s="3149"/>
      <c r="ISY60" s="3149"/>
      <c r="ISZ60" s="1448"/>
      <c r="ITA60" s="3149"/>
      <c r="ITB60" s="3149"/>
      <c r="ITC60" s="3149"/>
      <c r="ITD60" s="1448"/>
      <c r="ITE60" s="3149"/>
      <c r="ITF60" s="3149"/>
      <c r="ITG60" s="3149"/>
      <c r="ITH60" s="1448"/>
      <c r="ITI60" s="3149"/>
      <c r="ITJ60" s="3149"/>
      <c r="ITK60" s="3149"/>
      <c r="ITL60" s="1448"/>
      <c r="ITM60" s="3149"/>
      <c r="ITN60" s="3149"/>
      <c r="ITO60" s="3149"/>
      <c r="ITP60" s="1448"/>
      <c r="ITQ60" s="3149"/>
      <c r="ITR60" s="3149"/>
      <c r="ITS60" s="3149"/>
      <c r="ITT60" s="1448"/>
      <c r="ITU60" s="3149"/>
      <c r="ITV60" s="3149"/>
      <c r="ITW60" s="3149"/>
      <c r="ITX60" s="1448"/>
      <c r="ITY60" s="3149"/>
      <c r="ITZ60" s="3149"/>
      <c r="IUA60" s="3149"/>
      <c r="IUB60" s="1448"/>
      <c r="IUC60" s="3149"/>
      <c r="IUD60" s="3149"/>
      <c r="IUE60" s="3149"/>
      <c r="IUF60" s="1448"/>
      <c r="IUG60" s="3149"/>
      <c r="IUH60" s="3149"/>
      <c r="IUI60" s="3149"/>
      <c r="IUJ60" s="1448"/>
      <c r="IUK60" s="3149"/>
      <c r="IUL60" s="3149"/>
      <c r="IUM60" s="3149"/>
      <c r="IUN60" s="1448"/>
      <c r="IUO60" s="3149"/>
      <c r="IUP60" s="3149"/>
      <c r="IUQ60" s="3149"/>
      <c r="IUR60" s="1448"/>
      <c r="IUS60" s="3149"/>
      <c r="IUT60" s="3149"/>
      <c r="IUU60" s="3149"/>
      <c r="IUV60" s="1448"/>
      <c r="IUW60" s="3149"/>
      <c r="IUX60" s="3149"/>
      <c r="IUY60" s="3149"/>
      <c r="IUZ60" s="1448"/>
      <c r="IVA60" s="3149"/>
      <c r="IVB60" s="3149"/>
      <c r="IVC60" s="3149"/>
      <c r="IVD60" s="1448"/>
      <c r="IVE60" s="3149"/>
      <c r="IVF60" s="3149"/>
      <c r="IVG60" s="3149"/>
      <c r="IVH60" s="1448"/>
      <c r="IVI60" s="3149"/>
      <c r="IVJ60" s="3149"/>
      <c r="IVK60" s="3149"/>
      <c r="IVL60" s="1448"/>
      <c r="IVM60" s="3149"/>
      <c r="IVN60" s="3149"/>
      <c r="IVO60" s="3149"/>
      <c r="IVP60" s="1448"/>
      <c r="IVQ60" s="3149"/>
      <c r="IVR60" s="3149"/>
      <c r="IVS60" s="3149"/>
      <c r="IVT60" s="1448"/>
      <c r="IVU60" s="3149"/>
      <c r="IVV60" s="3149"/>
      <c r="IVW60" s="3149"/>
      <c r="IVX60" s="1448"/>
      <c r="IVY60" s="3149"/>
      <c r="IVZ60" s="3149"/>
      <c r="IWA60" s="3149"/>
      <c r="IWB60" s="1448"/>
      <c r="IWC60" s="3149"/>
      <c r="IWD60" s="3149"/>
      <c r="IWE60" s="3149"/>
      <c r="IWF60" s="1448"/>
      <c r="IWG60" s="3149"/>
      <c r="IWH60" s="3149"/>
      <c r="IWI60" s="3149"/>
      <c r="IWJ60" s="1448"/>
      <c r="IWK60" s="3149"/>
      <c r="IWL60" s="3149"/>
      <c r="IWM60" s="3149"/>
      <c r="IWN60" s="1448"/>
      <c r="IWO60" s="3149"/>
      <c r="IWP60" s="3149"/>
      <c r="IWQ60" s="3149"/>
      <c r="IWR60" s="1448"/>
      <c r="IWS60" s="3149"/>
      <c r="IWT60" s="3149"/>
      <c r="IWU60" s="3149"/>
      <c r="IWV60" s="1448"/>
      <c r="IWW60" s="3149"/>
      <c r="IWX60" s="3149"/>
      <c r="IWY60" s="3149"/>
      <c r="IWZ60" s="1448"/>
      <c r="IXA60" s="3149"/>
      <c r="IXB60" s="3149"/>
      <c r="IXC60" s="3149"/>
      <c r="IXD60" s="1448"/>
      <c r="IXE60" s="3149"/>
      <c r="IXF60" s="3149"/>
      <c r="IXG60" s="3149"/>
      <c r="IXH60" s="1448"/>
      <c r="IXI60" s="3149"/>
      <c r="IXJ60" s="3149"/>
      <c r="IXK60" s="3149"/>
      <c r="IXL60" s="1448"/>
      <c r="IXM60" s="3149"/>
      <c r="IXN60" s="3149"/>
      <c r="IXO60" s="3149"/>
      <c r="IXP60" s="1448"/>
      <c r="IXQ60" s="3149"/>
      <c r="IXR60" s="3149"/>
      <c r="IXS60" s="3149"/>
      <c r="IXT60" s="1448"/>
      <c r="IXU60" s="3149"/>
      <c r="IXV60" s="3149"/>
      <c r="IXW60" s="3149"/>
      <c r="IXX60" s="1448"/>
      <c r="IXY60" s="3149"/>
      <c r="IXZ60" s="3149"/>
      <c r="IYA60" s="3149"/>
      <c r="IYB60" s="1448"/>
      <c r="IYC60" s="3149"/>
      <c r="IYD60" s="3149"/>
      <c r="IYE60" s="3149"/>
      <c r="IYF60" s="1448"/>
      <c r="IYG60" s="3149"/>
      <c r="IYH60" s="3149"/>
      <c r="IYI60" s="3149"/>
      <c r="IYJ60" s="1448"/>
      <c r="IYK60" s="3149"/>
      <c r="IYL60" s="3149"/>
      <c r="IYM60" s="3149"/>
      <c r="IYN60" s="1448"/>
      <c r="IYO60" s="3149"/>
      <c r="IYP60" s="3149"/>
      <c r="IYQ60" s="3149"/>
      <c r="IYR60" s="1448"/>
      <c r="IYS60" s="3149"/>
      <c r="IYT60" s="3149"/>
      <c r="IYU60" s="3149"/>
      <c r="IYV60" s="1448"/>
      <c r="IYW60" s="3149"/>
      <c r="IYX60" s="3149"/>
      <c r="IYY60" s="3149"/>
      <c r="IYZ60" s="1448"/>
      <c r="IZA60" s="3149"/>
      <c r="IZB60" s="3149"/>
      <c r="IZC60" s="3149"/>
      <c r="IZD60" s="1448"/>
      <c r="IZE60" s="3149"/>
      <c r="IZF60" s="3149"/>
      <c r="IZG60" s="3149"/>
      <c r="IZH60" s="1448"/>
      <c r="IZI60" s="3149"/>
      <c r="IZJ60" s="3149"/>
      <c r="IZK60" s="3149"/>
      <c r="IZL60" s="1448"/>
      <c r="IZM60" s="3149"/>
      <c r="IZN60" s="3149"/>
      <c r="IZO60" s="3149"/>
      <c r="IZP60" s="1448"/>
      <c r="IZQ60" s="3149"/>
      <c r="IZR60" s="3149"/>
      <c r="IZS60" s="3149"/>
      <c r="IZT60" s="1448"/>
      <c r="IZU60" s="3149"/>
      <c r="IZV60" s="3149"/>
      <c r="IZW60" s="3149"/>
      <c r="IZX60" s="1448"/>
      <c r="IZY60" s="3149"/>
      <c r="IZZ60" s="3149"/>
      <c r="JAA60" s="3149"/>
      <c r="JAB60" s="1448"/>
      <c r="JAC60" s="3149"/>
      <c r="JAD60" s="3149"/>
      <c r="JAE60" s="3149"/>
      <c r="JAF60" s="1448"/>
      <c r="JAG60" s="3149"/>
      <c r="JAH60" s="3149"/>
      <c r="JAI60" s="3149"/>
      <c r="JAJ60" s="1448"/>
      <c r="JAK60" s="3149"/>
      <c r="JAL60" s="3149"/>
      <c r="JAM60" s="3149"/>
      <c r="JAN60" s="1448"/>
      <c r="JAO60" s="3149"/>
      <c r="JAP60" s="3149"/>
      <c r="JAQ60" s="3149"/>
      <c r="JAR60" s="1448"/>
      <c r="JAS60" s="3149"/>
      <c r="JAT60" s="3149"/>
      <c r="JAU60" s="3149"/>
      <c r="JAV60" s="1448"/>
      <c r="JAW60" s="3149"/>
      <c r="JAX60" s="3149"/>
      <c r="JAY60" s="3149"/>
      <c r="JAZ60" s="1448"/>
      <c r="JBA60" s="3149"/>
      <c r="JBB60" s="3149"/>
      <c r="JBC60" s="3149"/>
      <c r="JBD60" s="1448"/>
      <c r="JBE60" s="3149"/>
      <c r="JBF60" s="3149"/>
      <c r="JBG60" s="3149"/>
      <c r="JBH60" s="1448"/>
      <c r="JBI60" s="3149"/>
      <c r="JBJ60" s="3149"/>
      <c r="JBK60" s="3149"/>
      <c r="JBL60" s="1448"/>
      <c r="JBM60" s="3149"/>
      <c r="JBN60" s="3149"/>
      <c r="JBO60" s="3149"/>
      <c r="JBP60" s="1448"/>
      <c r="JBQ60" s="3149"/>
      <c r="JBR60" s="3149"/>
      <c r="JBS60" s="3149"/>
      <c r="JBT60" s="1448"/>
      <c r="JBU60" s="3149"/>
      <c r="JBV60" s="3149"/>
      <c r="JBW60" s="3149"/>
      <c r="JBX60" s="1448"/>
      <c r="JBY60" s="3149"/>
      <c r="JBZ60" s="3149"/>
      <c r="JCA60" s="3149"/>
      <c r="JCB60" s="1448"/>
      <c r="JCC60" s="3149"/>
      <c r="JCD60" s="3149"/>
      <c r="JCE60" s="3149"/>
      <c r="JCF60" s="1448"/>
      <c r="JCG60" s="3149"/>
      <c r="JCH60" s="3149"/>
      <c r="JCI60" s="3149"/>
      <c r="JCJ60" s="1448"/>
      <c r="JCK60" s="3149"/>
      <c r="JCL60" s="3149"/>
      <c r="JCM60" s="3149"/>
      <c r="JCN60" s="1448"/>
      <c r="JCO60" s="3149"/>
      <c r="JCP60" s="3149"/>
      <c r="JCQ60" s="3149"/>
      <c r="JCR60" s="1448"/>
      <c r="JCS60" s="3149"/>
      <c r="JCT60" s="3149"/>
      <c r="JCU60" s="3149"/>
      <c r="JCV60" s="1448"/>
      <c r="JCW60" s="3149"/>
      <c r="JCX60" s="3149"/>
      <c r="JCY60" s="3149"/>
      <c r="JCZ60" s="1448"/>
      <c r="JDA60" s="3149"/>
      <c r="JDB60" s="3149"/>
      <c r="JDC60" s="3149"/>
      <c r="JDD60" s="1448"/>
      <c r="JDE60" s="3149"/>
      <c r="JDF60" s="3149"/>
      <c r="JDG60" s="3149"/>
      <c r="JDH60" s="1448"/>
      <c r="JDI60" s="3149"/>
      <c r="JDJ60" s="3149"/>
      <c r="JDK60" s="3149"/>
      <c r="JDL60" s="1448"/>
      <c r="JDM60" s="3149"/>
      <c r="JDN60" s="3149"/>
      <c r="JDO60" s="3149"/>
      <c r="JDP60" s="1448"/>
      <c r="JDQ60" s="3149"/>
      <c r="JDR60" s="3149"/>
      <c r="JDS60" s="3149"/>
      <c r="JDT60" s="1448"/>
      <c r="JDU60" s="3149"/>
      <c r="JDV60" s="3149"/>
      <c r="JDW60" s="3149"/>
      <c r="JDX60" s="1448"/>
      <c r="JDY60" s="3149"/>
      <c r="JDZ60" s="3149"/>
      <c r="JEA60" s="3149"/>
      <c r="JEB60" s="1448"/>
      <c r="JEC60" s="3149"/>
      <c r="JED60" s="3149"/>
      <c r="JEE60" s="3149"/>
      <c r="JEF60" s="1448"/>
      <c r="JEG60" s="3149"/>
      <c r="JEH60" s="3149"/>
      <c r="JEI60" s="3149"/>
      <c r="JEJ60" s="1448"/>
      <c r="JEK60" s="3149"/>
      <c r="JEL60" s="3149"/>
      <c r="JEM60" s="3149"/>
      <c r="JEN60" s="1448"/>
      <c r="JEO60" s="3149"/>
      <c r="JEP60" s="3149"/>
      <c r="JEQ60" s="3149"/>
      <c r="JER60" s="1448"/>
      <c r="JES60" s="3149"/>
      <c r="JET60" s="3149"/>
      <c r="JEU60" s="3149"/>
      <c r="JEV60" s="1448"/>
      <c r="JEW60" s="3149"/>
      <c r="JEX60" s="3149"/>
      <c r="JEY60" s="3149"/>
      <c r="JEZ60" s="1448"/>
      <c r="JFA60" s="3149"/>
      <c r="JFB60" s="3149"/>
      <c r="JFC60" s="3149"/>
      <c r="JFD60" s="1448"/>
      <c r="JFE60" s="3149"/>
      <c r="JFF60" s="3149"/>
      <c r="JFG60" s="3149"/>
      <c r="JFH60" s="1448"/>
      <c r="JFI60" s="3149"/>
      <c r="JFJ60" s="3149"/>
      <c r="JFK60" s="3149"/>
      <c r="JFL60" s="1448"/>
      <c r="JFM60" s="3149"/>
      <c r="JFN60" s="3149"/>
      <c r="JFO60" s="3149"/>
      <c r="JFP60" s="1448"/>
      <c r="JFQ60" s="3149"/>
      <c r="JFR60" s="3149"/>
      <c r="JFS60" s="3149"/>
      <c r="JFT60" s="1448"/>
      <c r="JFU60" s="3149"/>
      <c r="JFV60" s="3149"/>
      <c r="JFW60" s="3149"/>
      <c r="JFX60" s="1448"/>
      <c r="JFY60" s="3149"/>
      <c r="JFZ60" s="3149"/>
      <c r="JGA60" s="3149"/>
      <c r="JGB60" s="1448"/>
      <c r="JGC60" s="3149"/>
      <c r="JGD60" s="3149"/>
      <c r="JGE60" s="3149"/>
      <c r="JGF60" s="1448"/>
      <c r="JGG60" s="3149"/>
      <c r="JGH60" s="3149"/>
      <c r="JGI60" s="3149"/>
      <c r="JGJ60" s="1448"/>
      <c r="JGK60" s="3149"/>
      <c r="JGL60" s="3149"/>
      <c r="JGM60" s="3149"/>
      <c r="JGN60" s="1448"/>
      <c r="JGO60" s="3149"/>
      <c r="JGP60" s="3149"/>
      <c r="JGQ60" s="3149"/>
      <c r="JGR60" s="1448"/>
      <c r="JGS60" s="3149"/>
      <c r="JGT60" s="3149"/>
      <c r="JGU60" s="3149"/>
      <c r="JGV60" s="1448"/>
      <c r="JGW60" s="3149"/>
      <c r="JGX60" s="3149"/>
      <c r="JGY60" s="3149"/>
      <c r="JGZ60" s="1448"/>
      <c r="JHA60" s="3149"/>
      <c r="JHB60" s="3149"/>
      <c r="JHC60" s="3149"/>
      <c r="JHD60" s="1448"/>
      <c r="JHE60" s="3149"/>
      <c r="JHF60" s="3149"/>
      <c r="JHG60" s="3149"/>
      <c r="JHH60" s="1448"/>
      <c r="JHI60" s="3149"/>
      <c r="JHJ60" s="3149"/>
      <c r="JHK60" s="3149"/>
      <c r="JHL60" s="1448"/>
      <c r="JHM60" s="3149"/>
      <c r="JHN60" s="3149"/>
      <c r="JHO60" s="3149"/>
      <c r="JHP60" s="1448"/>
      <c r="JHQ60" s="3149"/>
      <c r="JHR60" s="3149"/>
      <c r="JHS60" s="3149"/>
      <c r="JHT60" s="1448"/>
      <c r="JHU60" s="3149"/>
      <c r="JHV60" s="3149"/>
      <c r="JHW60" s="3149"/>
      <c r="JHX60" s="1448"/>
      <c r="JHY60" s="3149"/>
      <c r="JHZ60" s="3149"/>
      <c r="JIA60" s="3149"/>
      <c r="JIB60" s="1448"/>
      <c r="JIC60" s="3149"/>
      <c r="JID60" s="3149"/>
      <c r="JIE60" s="3149"/>
      <c r="JIF60" s="1448"/>
      <c r="JIG60" s="3149"/>
      <c r="JIH60" s="3149"/>
      <c r="JII60" s="3149"/>
      <c r="JIJ60" s="1448"/>
      <c r="JIK60" s="3149"/>
      <c r="JIL60" s="3149"/>
      <c r="JIM60" s="3149"/>
      <c r="JIN60" s="1448"/>
      <c r="JIO60" s="3149"/>
      <c r="JIP60" s="3149"/>
      <c r="JIQ60" s="3149"/>
      <c r="JIR60" s="1448"/>
      <c r="JIS60" s="3149"/>
      <c r="JIT60" s="3149"/>
      <c r="JIU60" s="3149"/>
      <c r="JIV60" s="1448"/>
      <c r="JIW60" s="3149"/>
      <c r="JIX60" s="3149"/>
      <c r="JIY60" s="3149"/>
      <c r="JIZ60" s="1448"/>
      <c r="JJA60" s="3149"/>
      <c r="JJB60" s="3149"/>
      <c r="JJC60" s="3149"/>
      <c r="JJD60" s="1448"/>
      <c r="JJE60" s="3149"/>
      <c r="JJF60" s="3149"/>
      <c r="JJG60" s="3149"/>
      <c r="JJH60" s="1448"/>
      <c r="JJI60" s="3149"/>
      <c r="JJJ60" s="3149"/>
      <c r="JJK60" s="3149"/>
      <c r="JJL60" s="1448"/>
      <c r="JJM60" s="3149"/>
      <c r="JJN60" s="3149"/>
      <c r="JJO60" s="3149"/>
      <c r="JJP60" s="1448"/>
      <c r="JJQ60" s="3149"/>
      <c r="JJR60" s="3149"/>
      <c r="JJS60" s="3149"/>
      <c r="JJT60" s="1448"/>
      <c r="JJU60" s="3149"/>
      <c r="JJV60" s="3149"/>
      <c r="JJW60" s="3149"/>
      <c r="JJX60" s="1448"/>
      <c r="JJY60" s="3149"/>
      <c r="JJZ60" s="3149"/>
      <c r="JKA60" s="3149"/>
      <c r="JKB60" s="1448"/>
      <c r="JKC60" s="3149"/>
      <c r="JKD60" s="3149"/>
      <c r="JKE60" s="3149"/>
      <c r="JKF60" s="1448"/>
      <c r="JKG60" s="3149"/>
      <c r="JKH60" s="3149"/>
      <c r="JKI60" s="3149"/>
      <c r="JKJ60" s="1448"/>
      <c r="JKK60" s="3149"/>
      <c r="JKL60" s="3149"/>
      <c r="JKM60" s="3149"/>
      <c r="JKN60" s="1448"/>
      <c r="JKO60" s="3149"/>
      <c r="JKP60" s="3149"/>
      <c r="JKQ60" s="3149"/>
      <c r="JKR60" s="1448"/>
      <c r="JKS60" s="3149"/>
      <c r="JKT60" s="3149"/>
      <c r="JKU60" s="3149"/>
      <c r="JKV60" s="1448"/>
      <c r="JKW60" s="3149"/>
      <c r="JKX60" s="3149"/>
      <c r="JKY60" s="3149"/>
      <c r="JKZ60" s="1448"/>
      <c r="JLA60" s="3149"/>
      <c r="JLB60" s="3149"/>
      <c r="JLC60" s="3149"/>
      <c r="JLD60" s="1448"/>
      <c r="JLE60" s="3149"/>
      <c r="JLF60" s="3149"/>
      <c r="JLG60" s="3149"/>
      <c r="JLH60" s="1448"/>
      <c r="JLI60" s="3149"/>
      <c r="JLJ60" s="3149"/>
      <c r="JLK60" s="3149"/>
      <c r="JLL60" s="1448"/>
      <c r="JLM60" s="3149"/>
      <c r="JLN60" s="3149"/>
      <c r="JLO60" s="3149"/>
      <c r="JLP60" s="1448"/>
      <c r="JLQ60" s="3149"/>
      <c r="JLR60" s="3149"/>
      <c r="JLS60" s="3149"/>
      <c r="JLT60" s="1448"/>
      <c r="JLU60" s="3149"/>
      <c r="JLV60" s="3149"/>
      <c r="JLW60" s="3149"/>
      <c r="JLX60" s="1448"/>
      <c r="JLY60" s="3149"/>
      <c r="JLZ60" s="3149"/>
      <c r="JMA60" s="3149"/>
      <c r="JMB60" s="1448"/>
      <c r="JMC60" s="3149"/>
      <c r="JMD60" s="3149"/>
      <c r="JME60" s="3149"/>
      <c r="JMF60" s="1448"/>
      <c r="JMG60" s="3149"/>
      <c r="JMH60" s="3149"/>
      <c r="JMI60" s="3149"/>
      <c r="JMJ60" s="1448"/>
      <c r="JMK60" s="3149"/>
      <c r="JML60" s="3149"/>
      <c r="JMM60" s="3149"/>
      <c r="JMN60" s="1448"/>
      <c r="JMO60" s="3149"/>
      <c r="JMP60" s="3149"/>
      <c r="JMQ60" s="3149"/>
      <c r="JMR60" s="1448"/>
      <c r="JMS60" s="3149"/>
      <c r="JMT60" s="3149"/>
      <c r="JMU60" s="3149"/>
      <c r="JMV60" s="1448"/>
      <c r="JMW60" s="3149"/>
      <c r="JMX60" s="3149"/>
      <c r="JMY60" s="3149"/>
      <c r="JMZ60" s="1448"/>
      <c r="JNA60" s="3149"/>
      <c r="JNB60" s="3149"/>
      <c r="JNC60" s="3149"/>
      <c r="JND60" s="1448"/>
      <c r="JNE60" s="3149"/>
      <c r="JNF60" s="3149"/>
      <c r="JNG60" s="3149"/>
      <c r="JNH60" s="1448"/>
      <c r="JNI60" s="3149"/>
      <c r="JNJ60" s="3149"/>
      <c r="JNK60" s="3149"/>
      <c r="JNL60" s="1448"/>
      <c r="JNM60" s="3149"/>
      <c r="JNN60" s="3149"/>
      <c r="JNO60" s="3149"/>
      <c r="JNP60" s="1448"/>
      <c r="JNQ60" s="3149"/>
      <c r="JNR60" s="3149"/>
      <c r="JNS60" s="3149"/>
      <c r="JNT60" s="1448"/>
      <c r="JNU60" s="3149"/>
      <c r="JNV60" s="3149"/>
      <c r="JNW60" s="3149"/>
      <c r="JNX60" s="1448"/>
      <c r="JNY60" s="3149"/>
      <c r="JNZ60" s="3149"/>
      <c r="JOA60" s="3149"/>
      <c r="JOB60" s="1448"/>
      <c r="JOC60" s="3149"/>
      <c r="JOD60" s="3149"/>
      <c r="JOE60" s="3149"/>
      <c r="JOF60" s="1448"/>
      <c r="JOG60" s="3149"/>
      <c r="JOH60" s="3149"/>
      <c r="JOI60" s="3149"/>
      <c r="JOJ60" s="1448"/>
      <c r="JOK60" s="3149"/>
      <c r="JOL60" s="3149"/>
      <c r="JOM60" s="3149"/>
      <c r="JON60" s="1448"/>
      <c r="JOO60" s="3149"/>
      <c r="JOP60" s="3149"/>
      <c r="JOQ60" s="3149"/>
      <c r="JOR60" s="1448"/>
      <c r="JOS60" s="3149"/>
      <c r="JOT60" s="3149"/>
      <c r="JOU60" s="3149"/>
      <c r="JOV60" s="1448"/>
      <c r="JOW60" s="3149"/>
      <c r="JOX60" s="3149"/>
      <c r="JOY60" s="3149"/>
      <c r="JOZ60" s="1448"/>
      <c r="JPA60" s="3149"/>
      <c r="JPB60" s="3149"/>
      <c r="JPC60" s="3149"/>
      <c r="JPD60" s="1448"/>
      <c r="JPE60" s="3149"/>
      <c r="JPF60" s="3149"/>
      <c r="JPG60" s="3149"/>
      <c r="JPH60" s="1448"/>
      <c r="JPI60" s="3149"/>
      <c r="JPJ60" s="3149"/>
      <c r="JPK60" s="3149"/>
      <c r="JPL60" s="1448"/>
      <c r="JPM60" s="3149"/>
      <c r="JPN60" s="3149"/>
      <c r="JPO60" s="3149"/>
      <c r="JPP60" s="1448"/>
      <c r="JPQ60" s="3149"/>
      <c r="JPR60" s="3149"/>
      <c r="JPS60" s="3149"/>
      <c r="JPT60" s="1448"/>
      <c r="JPU60" s="3149"/>
      <c r="JPV60" s="3149"/>
      <c r="JPW60" s="3149"/>
      <c r="JPX60" s="1448"/>
      <c r="JPY60" s="3149"/>
      <c r="JPZ60" s="3149"/>
      <c r="JQA60" s="3149"/>
      <c r="JQB60" s="1448"/>
      <c r="JQC60" s="3149"/>
      <c r="JQD60" s="3149"/>
      <c r="JQE60" s="3149"/>
      <c r="JQF60" s="1448"/>
      <c r="JQG60" s="3149"/>
      <c r="JQH60" s="3149"/>
      <c r="JQI60" s="3149"/>
      <c r="JQJ60" s="1448"/>
      <c r="JQK60" s="3149"/>
      <c r="JQL60" s="3149"/>
      <c r="JQM60" s="3149"/>
      <c r="JQN60" s="1448"/>
      <c r="JQO60" s="3149"/>
      <c r="JQP60" s="3149"/>
      <c r="JQQ60" s="3149"/>
      <c r="JQR60" s="1448"/>
      <c r="JQS60" s="3149"/>
      <c r="JQT60" s="3149"/>
      <c r="JQU60" s="3149"/>
      <c r="JQV60" s="1448"/>
      <c r="JQW60" s="3149"/>
      <c r="JQX60" s="3149"/>
      <c r="JQY60" s="3149"/>
      <c r="JQZ60" s="1448"/>
      <c r="JRA60" s="3149"/>
      <c r="JRB60" s="3149"/>
      <c r="JRC60" s="3149"/>
      <c r="JRD60" s="1448"/>
      <c r="JRE60" s="3149"/>
      <c r="JRF60" s="3149"/>
      <c r="JRG60" s="3149"/>
      <c r="JRH60" s="1448"/>
      <c r="JRI60" s="3149"/>
      <c r="JRJ60" s="3149"/>
      <c r="JRK60" s="3149"/>
      <c r="JRL60" s="1448"/>
      <c r="JRM60" s="3149"/>
      <c r="JRN60" s="3149"/>
      <c r="JRO60" s="3149"/>
      <c r="JRP60" s="1448"/>
      <c r="JRQ60" s="3149"/>
      <c r="JRR60" s="3149"/>
      <c r="JRS60" s="3149"/>
      <c r="JRT60" s="1448"/>
      <c r="JRU60" s="3149"/>
      <c r="JRV60" s="3149"/>
      <c r="JRW60" s="3149"/>
      <c r="JRX60" s="1448"/>
      <c r="JRY60" s="3149"/>
      <c r="JRZ60" s="3149"/>
      <c r="JSA60" s="3149"/>
      <c r="JSB60" s="1448"/>
      <c r="JSC60" s="3149"/>
      <c r="JSD60" s="3149"/>
      <c r="JSE60" s="3149"/>
      <c r="JSF60" s="1448"/>
      <c r="JSG60" s="3149"/>
      <c r="JSH60" s="3149"/>
      <c r="JSI60" s="3149"/>
      <c r="JSJ60" s="1448"/>
      <c r="JSK60" s="3149"/>
      <c r="JSL60" s="3149"/>
      <c r="JSM60" s="3149"/>
      <c r="JSN60" s="1448"/>
      <c r="JSO60" s="3149"/>
      <c r="JSP60" s="3149"/>
      <c r="JSQ60" s="3149"/>
      <c r="JSR60" s="1448"/>
      <c r="JSS60" s="3149"/>
      <c r="JST60" s="3149"/>
      <c r="JSU60" s="3149"/>
      <c r="JSV60" s="1448"/>
      <c r="JSW60" s="3149"/>
      <c r="JSX60" s="3149"/>
      <c r="JSY60" s="3149"/>
      <c r="JSZ60" s="1448"/>
      <c r="JTA60" s="3149"/>
      <c r="JTB60" s="3149"/>
      <c r="JTC60" s="3149"/>
      <c r="JTD60" s="1448"/>
      <c r="JTE60" s="3149"/>
      <c r="JTF60" s="3149"/>
      <c r="JTG60" s="3149"/>
      <c r="JTH60" s="1448"/>
      <c r="JTI60" s="3149"/>
      <c r="JTJ60" s="3149"/>
      <c r="JTK60" s="3149"/>
      <c r="JTL60" s="1448"/>
      <c r="JTM60" s="3149"/>
      <c r="JTN60" s="3149"/>
      <c r="JTO60" s="3149"/>
      <c r="JTP60" s="1448"/>
      <c r="JTQ60" s="3149"/>
      <c r="JTR60" s="3149"/>
      <c r="JTS60" s="3149"/>
      <c r="JTT60" s="1448"/>
      <c r="JTU60" s="3149"/>
      <c r="JTV60" s="3149"/>
      <c r="JTW60" s="3149"/>
      <c r="JTX60" s="1448"/>
      <c r="JTY60" s="3149"/>
      <c r="JTZ60" s="3149"/>
      <c r="JUA60" s="3149"/>
      <c r="JUB60" s="1448"/>
      <c r="JUC60" s="3149"/>
      <c r="JUD60" s="3149"/>
      <c r="JUE60" s="3149"/>
      <c r="JUF60" s="1448"/>
      <c r="JUG60" s="3149"/>
      <c r="JUH60" s="3149"/>
      <c r="JUI60" s="3149"/>
      <c r="JUJ60" s="1448"/>
      <c r="JUK60" s="3149"/>
      <c r="JUL60" s="3149"/>
      <c r="JUM60" s="3149"/>
      <c r="JUN60" s="1448"/>
      <c r="JUO60" s="3149"/>
      <c r="JUP60" s="3149"/>
      <c r="JUQ60" s="3149"/>
      <c r="JUR60" s="1448"/>
      <c r="JUS60" s="3149"/>
      <c r="JUT60" s="3149"/>
      <c r="JUU60" s="3149"/>
      <c r="JUV60" s="1448"/>
      <c r="JUW60" s="3149"/>
      <c r="JUX60" s="3149"/>
      <c r="JUY60" s="3149"/>
      <c r="JUZ60" s="1448"/>
      <c r="JVA60" s="3149"/>
      <c r="JVB60" s="3149"/>
      <c r="JVC60" s="3149"/>
      <c r="JVD60" s="1448"/>
      <c r="JVE60" s="3149"/>
      <c r="JVF60" s="3149"/>
      <c r="JVG60" s="3149"/>
      <c r="JVH60" s="1448"/>
      <c r="JVI60" s="3149"/>
      <c r="JVJ60" s="3149"/>
      <c r="JVK60" s="3149"/>
      <c r="JVL60" s="1448"/>
      <c r="JVM60" s="3149"/>
      <c r="JVN60" s="3149"/>
      <c r="JVO60" s="3149"/>
      <c r="JVP60" s="1448"/>
      <c r="JVQ60" s="3149"/>
      <c r="JVR60" s="3149"/>
      <c r="JVS60" s="3149"/>
      <c r="JVT60" s="1448"/>
      <c r="JVU60" s="3149"/>
      <c r="JVV60" s="3149"/>
      <c r="JVW60" s="3149"/>
      <c r="JVX60" s="1448"/>
      <c r="JVY60" s="3149"/>
      <c r="JVZ60" s="3149"/>
      <c r="JWA60" s="3149"/>
      <c r="JWB60" s="1448"/>
      <c r="JWC60" s="3149"/>
      <c r="JWD60" s="3149"/>
      <c r="JWE60" s="3149"/>
      <c r="JWF60" s="1448"/>
      <c r="JWG60" s="3149"/>
      <c r="JWH60" s="3149"/>
      <c r="JWI60" s="3149"/>
      <c r="JWJ60" s="1448"/>
      <c r="JWK60" s="3149"/>
      <c r="JWL60" s="3149"/>
      <c r="JWM60" s="3149"/>
      <c r="JWN60" s="1448"/>
      <c r="JWO60" s="3149"/>
      <c r="JWP60" s="3149"/>
      <c r="JWQ60" s="3149"/>
      <c r="JWR60" s="1448"/>
      <c r="JWS60" s="3149"/>
      <c r="JWT60" s="3149"/>
      <c r="JWU60" s="3149"/>
      <c r="JWV60" s="1448"/>
      <c r="JWW60" s="3149"/>
      <c r="JWX60" s="3149"/>
      <c r="JWY60" s="3149"/>
      <c r="JWZ60" s="1448"/>
      <c r="JXA60" s="3149"/>
      <c r="JXB60" s="3149"/>
      <c r="JXC60" s="3149"/>
      <c r="JXD60" s="1448"/>
      <c r="JXE60" s="3149"/>
      <c r="JXF60" s="3149"/>
      <c r="JXG60" s="3149"/>
      <c r="JXH60" s="1448"/>
      <c r="JXI60" s="3149"/>
      <c r="JXJ60" s="3149"/>
      <c r="JXK60" s="3149"/>
      <c r="JXL60" s="1448"/>
      <c r="JXM60" s="3149"/>
      <c r="JXN60" s="3149"/>
      <c r="JXO60" s="3149"/>
      <c r="JXP60" s="1448"/>
      <c r="JXQ60" s="3149"/>
      <c r="JXR60" s="3149"/>
      <c r="JXS60" s="3149"/>
      <c r="JXT60" s="1448"/>
      <c r="JXU60" s="3149"/>
      <c r="JXV60" s="3149"/>
      <c r="JXW60" s="3149"/>
      <c r="JXX60" s="1448"/>
      <c r="JXY60" s="3149"/>
      <c r="JXZ60" s="3149"/>
      <c r="JYA60" s="3149"/>
      <c r="JYB60" s="1448"/>
      <c r="JYC60" s="3149"/>
      <c r="JYD60" s="3149"/>
      <c r="JYE60" s="3149"/>
      <c r="JYF60" s="1448"/>
      <c r="JYG60" s="3149"/>
      <c r="JYH60" s="3149"/>
      <c r="JYI60" s="3149"/>
      <c r="JYJ60" s="1448"/>
      <c r="JYK60" s="3149"/>
      <c r="JYL60" s="3149"/>
      <c r="JYM60" s="3149"/>
      <c r="JYN60" s="1448"/>
      <c r="JYO60" s="3149"/>
      <c r="JYP60" s="3149"/>
      <c r="JYQ60" s="3149"/>
      <c r="JYR60" s="1448"/>
      <c r="JYS60" s="3149"/>
      <c r="JYT60" s="3149"/>
      <c r="JYU60" s="3149"/>
      <c r="JYV60" s="1448"/>
      <c r="JYW60" s="3149"/>
      <c r="JYX60" s="3149"/>
      <c r="JYY60" s="3149"/>
      <c r="JYZ60" s="1448"/>
      <c r="JZA60" s="3149"/>
      <c r="JZB60" s="3149"/>
      <c r="JZC60" s="3149"/>
      <c r="JZD60" s="1448"/>
      <c r="JZE60" s="3149"/>
      <c r="JZF60" s="3149"/>
      <c r="JZG60" s="3149"/>
      <c r="JZH60" s="1448"/>
      <c r="JZI60" s="3149"/>
      <c r="JZJ60" s="3149"/>
      <c r="JZK60" s="3149"/>
      <c r="JZL60" s="1448"/>
      <c r="JZM60" s="3149"/>
      <c r="JZN60" s="3149"/>
      <c r="JZO60" s="3149"/>
      <c r="JZP60" s="1448"/>
      <c r="JZQ60" s="3149"/>
      <c r="JZR60" s="3149"/>
      <c r="JZS60" s="3149"/>
      <c r="JZT60" s="1448"/>
      <c r="JZU60" s="3149"/>
      <c r="JZV60" s="3149"/>
      <c r="JZW60" s="3149"/>
      <c r="JZX60" s="1448"/>
      <c r="JZY60" s="3149"/>
      <c r="JZZ60" s="3149"/>
      <c r="KAA60" s="3149"/>
      <c r="KAB60" s="1448"/>
      <c r="KAC60" s="3149"/>
      <c r="KAD60" s="3149"/>
      <c r="KAE60" s="3149"/>
      <c r="KAF60" s="1448"/>
      <c r="KAG60" s="3149"/>
      <c r="KAH60" s="3149"/>
      <c r="KAI60" s="3149"/>
      <c r="KAJ60" s="1448"/>
      <c r="KAK60" s="3149"/>
      <c r="KAL60" s="3149"/>
      <c r="KAM60" s="3149"/>
      <c r="KAN60" s="1448"/>
      <c r="KAO60" s="3149"/>
      <c r="KAP60" s="3149"/>
      <c r="KAQ60" s="3149"/>
      <c r="KAR60" s="1448"/>
      <c r="KAS60" s="3149"/>
      <c r="KAT60" s="3149"/>
      <c r="KAU60" s="3149"/>
      <c r="KAV60" s="1448"/>
      <c r="KAW60" s="3149"/>
      <c r="KAX60" s="3149"/>
      <c r="KAY60" s="3149"/>
      <c r="KAZ60" s="1448"/>
      <c r="KBA60" s="3149"/>
      <c r="KBB60" s="3149"/>
      <c r="KBC60" s="3149"/>
      <c r="KBD60" s="1448"/>
      <c r="KBE60" s="3149"/>
      <c r="KBF60" s="3149"/>
      <c r="KBG60" s="3149"/>
      <c r="KBH60" s="1448"/>
      <c r="KBI60" s="3149"/>
      <c r="KBJ60" s="3149"/>
      <c r="KBK60" s="3149"/>
      <c r="KBL60" s="1448"/>
      <c r="KBM60" s="3149"/>
      <c r="KBN60" s="3149"/>
      <c r="KBO60" s="3149"/>
      <c r="KBP60" s="1448"/>
      <c r="KBQ60" s="3149"/>
      <c r="KBR60" s="3149"/>
      <c r="KBS60" s="3149"/>
      <c r="KBT60" s="1448"/>
      <c r="KBU60" s="3149"/>
      <c r="KBV60" s="3149"/>
      <c r="KBW60" s="3149"/>
      <c r="KBX60" s="1448"/>
      <c r="KBY60" s="3149"/>
      <c r="KBZ60" s="3149"/>
      <c r="KCA60" s="3149"/>
      <c r="KCB60" s="1448"/>
      <c r="KCC60" s="3149"/>
      <c r="KCD60" s="3149"/>
      <c r="KCE60" s="3149"/>
      <c r="KCF60" s="1448"/>
      <c r="KCG60" s="3149"/>
      <c r="KCH60" s="3149"/>
      <c r="KCI60" s="3149"/>
      <c r="KCJ60" s="1448"/>
      <c r="KCK60" s="3149"/>
      <c r="KCL60" s="3149"/>
      <c r="KCM60" s="3149"/>
      <c r="KCN60" s="1448"/>
      <c r="KCO60" s="3149"/>
      <c r="KCP60" s="3149"/>
      <c r="KCQ60" s="3149"/>
      <c r="KCR60" s="1448"/>
      <c r="KCS60" s="3149"/>
      <c r="KCT60" s="3149"/>
      <c r="KCU60" s="3149"/>
      <c r="KCV60" s="1448"/>
      <c r="KCW60" s="3149"/>
      <c r="KCX60" s="3149"/>
      <c r="KCY60" s="3149"/>
      <c r="KCZ60" s="1448"/>
      <c r="KDA60" s="3149"/>
      <c r="KDB60" s="3149"/>
      <c r="KDC60" s="3149"/>
      <c r="KDD60" s="1448"/>
      <c r="KDE60" s="3149"/>
      <c r="KDF60" s="3149"/>
      <c r="KDG60" s="3149"/>
      <c r="KDH60" s="1448"/>
      <c r="KDI60" s="3149"/>
      <c r="KDJ60" s="3149"/>
      <c r="KDK60" s="3149"/>
      <c r="KDL60" s="1448"/>
      <c r="KDM60" s="3149"/>
      <c r="KDN60" s="3149"/>
      <c r="KDO60" s="3149"/>
      <c r="KDP60" s="1448"/>
      <c r="KDQ60" s="3149"/>
      <c r="KDR60" s="3149"/>
      <c r="KDS60" s="3149"/>
      <c r="KDT60" s="1448"/>
      <c r="KDU60" s="3149"/>
      <c r="KDV60" s="3149"/>
      <c r="KDW60" s="3149"/>
      <c r="KDX60" s="1448"/>
      <c r="KDY60" s="3149"/>
      <c r="KDZ60" s="3149"/>
      <c r="KEA60" s="3149"/>
      <c r="KEB60" s="1448"/>
      <c r="KEC60" s="3149"/>
      <c r="KED60" s="3149"/>
      <c r="KEE60" s="3149"/>
      <c r="KEF60" s="1448"/>
      <c r="KEG60" s="3149"/>
      <c r="KEH60" s="3149"/>
      <c r="KEI60" s="3149"/>
      <c r="KEJ60" s="1448"/>
      <c r="KEK60" s="3149"/>
      <c r="KEL60" s="3149"/>
      <c r="KEM60" s="3149"/>
      <c r="KEN60" s="1448"/>
      <c r="KEO60" s="3149"/>
      <c r="KEP60" s="3149"/>
      <c r="KEQ60" s="3149"/>
      <c r="KER60" s="1448"/>
      <c r="KES60" s="3149"/>
      <c r="KET60" s="3149"/>
      <c r="KEU60" s="3149"/>
      <c r="KEV60" s="1448"/>
      <c r="KEW60" s="3149"/>
      <c r="KEX60" s="3149"/>
      <c r="KEY60" s="3149"/>
      <c r="KEZ60" s="1448"/>
      <c r="KFA60" s="3149"/>
      <c r="KFB60" s="3149"/>
      <c r="KFC60" s="3149"/>
      <c r="KFD60" s="1448"/>
      <c r="KFE60" s="3149"/>
      <c r="KFF60" s="3149"/>
      <c r="KFG60" s="3149"/>
      <c r="KFH60" s="1448"/>
      <c r="KFI60" s="3149"/>
      <c r="KFJ60" s="3149"/>
      <c r="KFK60" s="3149"/>
      <c r="KFL60" s="1448"/>
      <c r="KFM60" s="3149"/>
      <c r="KFN60" s="3149"/>
      <c r="KFO60" s="3149"/>
      <c r="KFP60" s="1448"/>
      <c r="KFQ60" s="3149"/>
      <c r="KFR60" s="3149"/>
      <c r="KFS60" s="3149"/>
      <c r="KFT60" s="1448"/>
      <c r="KFU60" s="3149"/>
      <c r="KFV60" s="3149"/>
      <c r="KFW60" s="3149"/>
      <c r="KFX60" s="1448"/>
      <c r="KFY60" s="3149"/>
      <c r="KFZ60" s="3149"/>
      <c r="KGA60" s="3149"/>
      <c r="KGB60" s="1448"/>
      <c r="KGC60" s="3149"/>
      <c r="KGD60" s="3149"/>
      <c r="KGE60" s="3149"/>
      <c r="KGF60" s="1448"/>
      <c r="KGG60" s="3149"/>
      <c r="KGH60" s="3149"/>
      <c r="KGI60" s="3149"/>
      <c r="KGJ60" s="1448"/>
      <c r="KGK60" s="3149"/>
      <c r="KGL60" s="3149"/>
      <c r="KGM60" s="3149"/>
      <c r="KGN60" s="1448"/>
      <c r="KGO60" s="3149"/>
      <c r="KGP60" s="3149"/>
      <c r="KGQ60" s="3149"/>
      <c r="KGR60" s="1448"/>
      <c r="KGS60" s="3149"/>
      <c r="KGT60" s="3149"/>
      <c r="KGU60" s="3149"/>
      <c r="KGV60" s="1448"/>
      <c r="KGW60" s="3149"/>
      <c r="KGX60" s="3149"/>
      <c r="KGY60" s="3149"/>
      <c r="KGZ60" s="1448"/>
      <c r="KHA60" s="3149"/>
      <c r="KHB60" s="3149"/>
      <c r="KHC60" s="3149"/>
      <c r="KHD60" s="1448"/>
      <c r="KHE60" s="3149"/>
      <c r="KHF60" s="3149"/>
      <c r="KHG60" s="3149"/>
      <c r="KHH60" s="1448"/>
      <c r="KHI60" s="3149"/>
      <c r="KHJ60" s="3149"/>
      <c r="KHK60" s="3149"/>
      <c r="KHL60" s="1448"/>
      <c r="KHM60" s="3149"/>
      <c r="KHN60" s="3149"/>
      <c r="KHO60" s="3149"/>
      <c r="KHP60" s="1448"/>
      <c r="KHQ60" s="3149"/>
      <c r="KHR60" s="3149"/>
      <c r="KHS60" s="3149"/>
      <c r="KHT60" s="1448"/>
      <c r="KHU60" s="3149"/>
      <c r="KHV60" s="3149"/>
      <c r="KHW60" s="3149"/>
      <c r="KHX60" s="1448"/>
      <c r="KHY60" s="3149"/>
      <c r="KHZ60" s="3149"/>
      <c r="KIA60" s="3149"/>
      <c r="KIB60" s="1448"/>
      <c r="KIC60" s="3149"/>
      <c r="KID60" s="3149"/>
      <c r="KIE60" s="3149"/>
      <c r="KIF60" s="1448"/>
      <c r="KIG60" s="3149"/>
      <c r="KIH60" s="3149"/>
      <c r="KII60" s="3149"/>
      <c r="KIJ60" s="1448"/>
      <c r="KIK60" s="3149"/>
      <c r="KIL60" s="3149"/>
      <c r="KIM60" s="3149"/>
      <c r="KIN60" s="1448"/>
      <c r="KIO60" s="3149"/>
      <c r="KIP60" s="3149"/>
      <c r="KIQ60" s="3149"/>
      <c r="KIR60" s="1448"/>
      <c r="KIS60" s="3149"/>
      <c r="KIT60" s="3149"/>
      <c r="KIU60" s="3149"/>
      <c r="KIV60" s="1448"/>
      <c r="KIW60" s="3149"/>
      <c r="KIX60" s="3149"/>
      <c r="KIY60" s="3149"/>
      <c r="KIZ60" s="1448"/>
      <c r="KJA60" s="3149"/>
      <c r="KJB60" s="3149"/>
      <c r="KJC60" s="3149"/>
      <c r="KJD60" s="1448"/>
      <c r="KJE60" s="3149"/>
      <c r="KJF60" s="3149"/>
      <c r="KJG60" s="3149"/>
      <c r="KJH60" s="1448"/>
      <c r="KJI60" s="3149"/>
      <c r="KJJ60" s="3149"/>
      <c r="KJK60" s="3149"/>
      <c r="KJL60" s="1448"/>
      <c r="KJM60" s="3149"/>
      <c r="KJN60" s="3149"/>
      <c r="KJO60" s="3149"/>
      <c r="KJP60" s="1448"/>
      <c r="KJQ60" s="3149"/>
      <c r="KJR60" s="3149"/>
      <c r="KJS60" s="3149"/>
      <c r="KJT60" s="1448"/>
      <c r="KJU60" s="3149"/>
      <c r="KJV60" s="3149"/>
      <c r="KJW60" s="3149"/>
      <c r="KJX60" s="1448"/>
      <c r="KJY60" s="3149"/>
      <c r="KJZ60" s="3149"/>
      <c r="KKA60" s="3149"/>
      <c r="KKB60" s="1448"/>
      <c r="KKC60" s="3149"/>
      <c r="KKD60" s="3149"/>
      <c r="KKE60" s="3149"/>
      <c r="KKF60" s="1448"/>
      <c r="KKG60" s="3149"/>
      <c r="KKH60" s="3149"/>
      <c r="KKI60" s="3149"/>
      <c r="KKJ60" s="1448"/>
      <c r="KKK60" s="3149"/>
      <c r="KKL60" s="3149"/>
      <c r="KKM60" s="3149"/>
      <c r="KKN60" s="1448"/>
      <c r="KKO60" s="3149"/>
      <c r="KKP60" s="3149"/>
      <c r="KKQ60" s="3149"/>
      <c r="KKR60" s="1448"/>
      <c r="KKS60" s="3149"/>
      <c r="KKT60" s="3149"/>
      <c r="KKU60" s="3149"/>
      <c r="KKV60" s="1448"/>
      <c r="KKW60" s="3149"/>
      <c r="KKX60" s="3149"/>
      <c r="KKY60" s="3149"/>
      <c r="KKZ60" s="1448"/>
      <c r="KLA60" s="3149"/>
      <c r="KLB60" s="3149"/>
      <c r="KLC60" s="3149"/>
      <c r="KLD60" s="1448"/>
      <c r="KLE60" s="3149"/>
      <c r="KLF60" s="3149"/>
      <c r="KLG60" s="3149"/>
      <c r="KLH60" s="1448"/>
      <c r="KLI60" s="3149"/>
      <c r="KLJ60" s="3149"/>
      <c r="KLK60" s="3149"/>
      <c r="KLL60" s="1448"/>
      <c r="KLM60" s="3149"/>
      <c r="KLN60" s="3149"/>
      <c r="KLO60" s="3149"/>
      <c r="KLP60" s="1448"/>
      <c r="KLQ60" s="3149"/>
      <c r="KLR60" s="3149"/>
      <c r="KLS60" s="3149"/>
      <c r="KLT60" s="1448"/>
      <c r="KLU60" s="3149"/>
      <c r="KLV60" s="3149"/>
      <c r="KLW60" s="3149"/>
      <c r="KLX60" s="1448"/>
      <c r="KLY60" s="3149"/>
      <c r="KLZ60" s="3149"/>
      <c r="KMA60" s="3149"/>
      <c r="KMB60" s="1448"/>
      <c r="KMC60" s="3149"/>
      <c r="KMD60" s="3149"/>
      <c r="KME60" s="3149"/>
      <c r="KMF60" s="1448"/>
      <c r="KMG60" s="3149"/>
      <c r="KMH60" s="3149"/>
      <c r="KMI60" s="3149"/>
      <c r="KMJ60" s="1448"/>
      <c r="KMK60" s="3149"/>
      <c r="KML60" s="3149"/>
      <c r="KMM60" s="3149"/>
      <c r="KMN60" s="1448"/>
      <c r="KMO60" s="3149"/>
      <c r="KMP60" s="3149"/>
      <c r="KMQ60" s="3149"/>
      <c r="KMR60" s="1448"/>
      <c r="KMS60" s="3149"/>
      <c r="KMT60" s="3149"/>
      <c r="KMU60" s="3149"/>
      <c r="KMV60" s="1448"/>
      <c r="KMW60" s="3149"/>
      <c r="KMX60" s="3149"/>
      <c r="KMY60" s="3149"/>
      <c r="KMZ60" s="1448"/>
      <c r="KNA60" s="3149"/>
      <c r="KNB60" s="3149"/>
      <c r="KNC60" s="3149"/>
      <c r="KND60" s="1448"/>
      <c r="KNE60" s="3149"/>
      <c r="KNF60" s="3149"/>
      <c r="KNG60" s="3149"/>
      <c r="KNH60" s="1448"/>
      <c r="KNI60" s="3149"/>
      <c r="KNJ60" s="3149"/>
      <c r="KNK60" s="3149"/>
      <c r="KNL60" s="1448"/>
      <c r="KNM60" s="3149"/>
      <c r="KNN60" s="3149"/>
      <c r="KNO60" s="3149"/>
      <c r="KNP60" s="1448"/>
      <c r="KNQ60" s="3149"/>
      <c r="KNR60" s="3149"/>
      <c r="KNS60" s="3149"/>
      <c r="KNT60" s="1448"/>
      <c r="KNU60" s="3149"/>
      <c r="KNV60" s="3149"/>
      <c r="KNW60" s="3149"/>
      <c r="KNX60" s="1448"/>
      <c r="KNY60" s="3149"/>
      <c r="KNZ60" s="3149"/>
      <c r="KOA60" s="3149"/>
      <c r="KOB60" s="1448"/>
      <c r="KOC60" s="3149"/>
      <c r="KOD60" s="3149"/>
      <c r="KOE60" s="3149"/>
      <c r="KOF60" s="1448"/>
      <c r="KOG60" s="3149"/>
      <c r="KOH60" s="3149"/>
      <c r="KOI60" s="3149"/>
      <c r="KOJ60" s="1448"/>
      <c r="KOK60" s="3149"/>
      <c r="KOL60" s="3149"/>
      <c r="KOM60" s="3149"/>
      <c r="KON60" s="1448"/>
      <c r="KOO60" s="3149"/>
      <c r="KOP60" s="3149"/>
      <c r="KOQ60" s="3149"/>
      <c r="KOR60" s="1448"/>
      <c r="KOS60" s="3149"/>
      <c r="KOT60" s="3149"/>
      <c r="KOU60" s="3149"/>
      <c r="KOV60" s="1448"/>
      <c r="KOW60" s="3149"/>
      <c r="KOX60" s="3149"/>
      <c r="KOY60" s="3149"/>
      <c r="KOZ60" s="1448"/>
      <c r="KPA60" s="3149"/>
      <c r="KPB60" s="3149"/>
      <c r="KPC60" s="3149"/>
      <c r="KPD60" s="1448"/>
      <c r="KPE60" s="3149"/>
      <c r="KPF60" s="3149"/>
      <c r="KPG60" s="3149"/>
      <c r="KPH60" s="1448"/>
      <c r="KPI60" s="3149"/>
      <c r="KPJ60" s="3149"/>
      <c r="KPK60" s="3149"/>
      <c r="KPL60" s="1448"/>
      <c r="KPM60" s="3149"/>
      <c r="KPN60" s="3149"/>
      <c r="KPO60" s="3149"/>
      <c r="KPP60" s="1448"/>
      <c r="KPQ60" s="3149"/>
      <c r="KPR60" s="3149"/>
      <c r="KPS60" s="3149"/>
      <c r="KPT60" s="1448"/>
      <c r="KPU60" s="3149"/>
      <c r="KPV60" s="3149"/>
      <c r="KPW60" s="3149"/>
      <c r="KPX60" s="1448"/>
      <c r="KPY60" s="3149"/>
      <c r="KPZ60" s="3149"/>
      <c r="KQA60" s="3149"/>
      <c r="KQB60" s="1448"/>
      <c r="KQC60" s="3149"/>
      <c r="KQD60" s="3149"/>
      <c r="KQE60" s="3149"/>
      <c r="KQF60" s="1448"/>
      <c r="KQG60" s="3149"/>
      <c r="KQH60" s="3149"/>
      <c r="KQI60" s="3149"/>
      <c r="KQJ60" s="1448"/>
      <c r="KQK60" s="3149"/>
      <c r="KQL60" s="3149"/>
      <c r="KQM60" s="3149"/>
      <c r="KQN60" s="1448"/>
      <c r="KQO60" s="3149"/>
      <c r="KQP60" s="3149"/>
      <c r="KQQ60" s="3149"/>
      <c r="KQR60" s="1448"/>
      <c r="KQS60" s="3149"/>
      <c r="KQT60" s="3149"/>
      <c r="KQU60" s="3149"/>
      <c r="KQV60" s="1448"/>
      <c r="KQW60" s="3149"/>
      <c r="KQX60" s="3149"/>
      <c r="KQY60" s="3149"/>
      <c r="KQZ60" s="1448"/>
      <c r="KRA60" s="3149"/>
      <c r="KRB60" s="3149"/>
      <c r="KRC60" s="3149"/>
      <c r="KRD60" s="1448"/>
      <c r="KRE60" s="3149"/>
      <c r="KRF60" s="3149"/>
      <c r="KRG60" s="3149"/>
      <c r="KRH60" s="1448"/>
      <c r="KRI60" s="3149"/>
      <c r="KRJ60" s="3149"/>
      <c r="KRK60" s="3149"/>
      <c r="KRL60" s="1448"/>
      <c r="KRM60" s="3149"/>
      <c r="KRN60" s="3149"/>
      <c r="KRO60" s="3149"/>
      <c r="KRP60" s="1448"/>
      <c r="KRQ60" s="3149"/>
      <c r="KRR60" s="3149"/>
      <c r="KRS60" s="3149"/>
      <c r="KRT60" s="1448"/>
      <c r="KRU60" s="3149"/>
      <c r="KRV60" s="3149"/>
      <c r="KRW60" s="3149"/>
      <c r="KRX60" s="1448"/>
      <c r="KRY60" s="3149"/>
      <c r="KRZ60" s="3149"/>
      <c r="KSA60" s="3149"/>
      <c r="KSB60" s="1448"/>
      <c r="KSC60" s="3149"/>
      <c r="KSD60" s="3149"/>
      <c r="KSE60" s="3149"/>
      <c r="KSF60" s="1448"/>
      <c r="KSG60" s="3149"/>
      <c r="KSH60" s="3149"/>
      <c r="KSI60" s="3149"/>
      <c r="KSJ60" s="1448"/>
      <c r="KSK60" s="3149"/>
      <c r="KSL60" s="3149"/>
      <c r="KSM60" s="3149"/>
      <c r="KSN60" s="1448"/>
      <c r="KSO60" s="3149"/>
      <c r="KSP60" s="3149"/>
      <c r="KSQ60" s="3149"/>
      <c r="KSR60" s="1448"/>
      <c r="KSS60" s="3149"/>
      <c r="KST60" s="3149"/>
      <c r="KSU60" s="3149"/>
      <c r="KSV60" s="1448"/>
      <c r="KSW60" s="3149"/>
      <c r="KSX60" s="3149"/>
      <c r="KSY60" s="3149"/>
      <c r="KSZ60" s="1448"/>
      <c r="KTA60" s="3149"/>
      <c r="KTB60" s="3149"/>
      <c r="KTC60" s="3149"/>
      <c r="KTD60" s="1448"/>
      <c r="KTE60" s="3149"/>
      <c r="KTF60" s="3149"/>
      <c r="KTG60" s="3149"/>
      <c r="KTH60" s="1448"/>
      <c r="KTI60" s="3149"/>
      <c r="KTJ60" s="3149"/>
      <c r="KTK60" s="3149"/>
      <c r="KTL60" s="1448"/>
      <c r="KTM60" s="3149"/>
      <c r="KTN60" s="3149"/>
      <c r="KTO60" s="3149"/>
      <c r="KTP60" s="1448"/>
      <c r="KTQ60" s="3149"/>
      <c r="KTR60" s="3149"/>
      <c r="KTS60" s="3149"/>
      <c r="KTT60" s="1448"/>
      <c r="KTU60" s="3149"/>
      <c r="KTV60" s="3149"/>
      <c r="KTW60" s="3149"/>
      <c r="KTX60" s="1448"/>
      <c r="KTY60" s="3149"/>
      <c r="KTZ60" s="3149"/>
      <c r="KUA60" s="3149"/>
      <c r="KUB60" s="1448"/>
      <c r="KUC60" s="3149"/>
      <c r="KUD60" s="3149"/>
      <c r="KUE60" s="3149"/>
      <c r="KUF60" s="1448"/>
      <c r="KUG60" s="3149"/>
      <c r="KUH60" s="3149"/>
      <c r="KUI60" s="3149"/>
      <c r="KUJ60" s="1448"/>
      <c r="KUK60" s="3149"/>
      <c r="KUL60" s="3149"/>
      <c r="KUM60" s="3149"/>
      <c r="KUN60" s="1448"/>
      <c r="KUO60" s="3149"/>
      <c r="KUP60" s="3149"/>
      <c r="KUQ60" s="3149"/>
      <c r="KUR60" s="1448"/>
      <c r="KUS60" s="3149"/>
      <c r="KUT60" s="3149"/>
      <c r="KUU60" s="3149"/>
      <c r="KUV60" s="1448"/>
      <c r="KUW60" s="3149"/>
      <c r="KUX60" s="3149"/>
      <c r="KUY60" s="3149"/>
      <c r="KUZ60" s="1448"/>
      <c r="KVA60" s="3149"/>
      <c r="KVB60" s="3149"/>
      <c r="KVC60" s="3149"/>
      <c r="KVD60" s="1448"/>
      <c r="KVE60" s="3149"/>
      <c r="KVF60" s="3149"/>
      <c r="KVG60" s="3149"/>
      <c r="KVH60" s="1448"/>
      <c r="KVI60" s="3149"/>
      <c r="KVJ60" s="3149"/>
      <c r="KVK60" s="3149"/>
      <c r="KVL60" s="1448"/>
      <c r="KVM60" s="3149"/>
      <c r="KVN60" s="3149"/>
      <c r="KVO60" s="3149"/>
      <c r="KVP60" s="1448"/>
      <c r="KVQ60" s="3149"/>
      <c r="KVR60" s="3149"/>
      <c r="KVS60" s="3149"/>
      <c r="KVT60" s="1448"/>
      <c r="KVU60" s="3149"/>
      <c r="KVV60" s="3149"/>
      <c r="KVW60" s="3149"/>
      <c r="KVX60" s="1448"/>
      <c r="KVY60" s="3149"/>
      <c r="KVZ60" s="3149"/>
      <c r="KWA60" s="3149"/>
      <c r="KWB60" s="1448"/>
      <c r="KWC60" s="3149"/>
      <c r="KWD60" s="3149"/>
      <c r="KWE60" s="3149"/>
      <c r="KWF60" s="1448"/>
      <c r="KWG60" s="3149"/>
      <c r="KWH60" s="3149"/>
      <c r="KWI60" s="3149"/>
      <c r="KWJ60" s="1448"/>
      <c r="KWK60" s="3149"/>
      <c r="KWL60" s="3149"/>
      <c r="KWM60" s="3149"/>
      <c r="KWN60" s="1448"/>
      <c r="KWO60" s="3149"/>
      <c r="KWP60" s="3149"/>
      <c r="KWQ60" s="3149"/>
      <c r="KWR60" s="1448"/>
      <c r="KWS60" s="3149"/>
      <c r="KWT60" s="3149"/>
      <c r="KWU60" s="3149"/>
      <c r="KWV60" s="1448"/>
      <c r="KWW60" s="3149"/>
      <c r="KWX60" s="3149"/>
      <c r="KWY60" s="3149"/>
      <c r="KWZ60" s="1448"/>
      <c r="KXA60" s="3149"/>
      <c r="KXB60" s="3149"/>
      <c r="KXC60" s="3149"/>
      <c r="KXD60" s="1448"/>
      <c r="KXE60" s="3149"/>
      <c r="KXF60" s="3149"/>
      <c r="KXG60" s="3149"/>
      <c r="KXH60" s="1448"/>
      <c r="KXI60" s="3149"/>
      <c r="KXJ60" s="3149"/>
      <c r="KXK60" s="3149"/>
      <c r="KXL60" s="1448"/>
      <c r="KXM60" s="3149"/>
      <c r="KXN60" s="3149"/>
      <c r="KXO60" s="3149"/>
      <c r="KXP60" s="1448"/>
      <c r="KXQ60" s="3149"/>
      <c r="KXR60" s="3149"/>
      <c r="KXS60" s="3149"/>
      <c r="KXT60" s="1448"/>
      <c r="KXU60" s="3149"/>
      <c r="KXV60" s="3149"/>
      <c r="KXW60" s="3149"/>
      <c r="KXX60" s="1448"/>
      <c r="KXY60" s="3149"/>
      <c r="KXZ60" s="3149"/>
      <c r="KYA60" s="3149"/>
      <c r="KYB60" s="1448"/>
      <c r="KYC60" s="3149"/>
      <c r="KYD60" s="3149"/>
      <c r="KYE60" s="3149"/>
      <c r="KYF60" s="1448"/>
      <c r="KYG60" s="3149"/>
      <c r="KYH60" s="3149"/>
      <c r="KYI60" s="3149"/>
      <c r="KYJ60" s="1448"/>
      <c r="KYK60" s="3149"/>
      <c r="KYL60" s="3149"/>
      <c r="KYM60" s="3149"/>
      <c r="KYN60" s="1448"/>
      <c r="KYO60" s="3149"/>
      <c r="KYP60" s="3149"/>
      <c r="KYQ60" s="3149"/>
      <c r="KYR60" s="1448"/>
      <c r="KYS60" s="3149"/>
      <c r="KYT60" s="3149"/>
      <c r="KYU60" s="3149"/>
      <c r="KYV60" s="1448"/>
      <c r="KYW60" s="3149"/>
      <c r="KYX60" s="3149"/>
      <c r="KYY60" s="3149"/>
      <c r="KYZ60" s="1448"/>
      <c r="KZA60" s="3149"/>
      <c r="KZB60" s="3149"/>
      <c r="KZC60" s="3149"/>
      <c r="KZD60" s="1448"/>
      <c r="KZE60" s="3149"/>
      <c r="KZF60" s="3149"/>
      <c r="KZG60" s="3149"/>
      <c r="KZH60" s="1448"/>
      <c r="KZI60" s="3149"/>
      <c r="KZJ60" s="3149"/>
      <c r="KZK60" s="3149"/>
      <c r="KZL60" s="1448"/>
      <c r="KZM60" s="3149"/>
      <c r="KZN60" s="3149"/>
      <c r="KZO60" s="3149"/>
      <c r="KZP60" s="1448"/>
      <c r="KZQ60" s="3149"/>
      <c r="KZR60" s="3149"/>
      <c r="KZS60" s="3149"/>
      <c r="KZT60" s="1448"/>
      <c r="KZU60" s="3149"/>
      <c r="KZV60" s="3149"/>
      <c r="KZW60" s="3149"/>
      <c r="KZX60" s="1448"/>
      <c r="KZY60" s="3149"/>
      <c r="KZZ60" s="3149"/>
      <c r="LAA60" s="3149"/>
      <c r="LAB60" s="1448"/>
      <c r="LAC60" s="3149"/>
      <c r="LAD60" s="3149"/>
      <c r="LAE60" s="3149"/>
      <c r="LAF60" s="1448"/>
      <c r="LAG60" s="3149"/>
      <c r="LAH60" s="3149"/>
      <c r="LAI60" s="3149"/>
      <c r="LAJ60" s="1448"/>
      <c r="LAK60" s="3149"/>
      <c r="LAL60" s="3149"/>
      <c r="LAM60" s="3149"/>
      <c r="LAN60" s="1448"/>
      <c r="LAO60" s="3149"/>
      <c r="LAP60" s="3149"/>
      <c r="LAQ60" s="3149"/>
      <c r="LAR60" s="1448"/>
      <c r="LAS60" s="3149"/>
      <c r="LAT60" s="3149"/>
      <c r="LAU60" s="3149"/>
      <c r="LAV60" s="1448"/>
      <c r="LAW60" s="3149"/>
      <c r="LAX60" s="3149"/>
      <c r="LAY60" s="3149"/>
      <c r="LAZ60" s="1448"/>
      <c r="LBA60" s="3149"/>
      <c r="LBB60" s="3149"/>
      <c r="LBC60" s="3149"/>
      <c r="LBD60" s="1448"/>
      <c r="LBE60" s="3149"/>
      <c r="LBF60" s="3149"/>
      <c r="LBG60" s="3149"/>
      <c r="LBH60" s="1448"/>
      <c r="LBI60" s="3149"/>
      <c r="LBJ60" s="3149"/>
      <c r="LBK60" s="3149"/>
      <c r="LBL60" s="1448"/>
      <c r="LBM60" s="3149"/>
      <c r="LBN60" s="3149"/>
      <c r="LBO60" s="3149"/>
      <c r="LBP60" s="1448"/>
      <c r="LBQ60" s="3149"/>
      <c r="LBR60" s="3149"/>
      <c r="LBS60" s="3149"/>
      <c r="LBT60" s="1448"/>
      <c r="LBU60" s="3149"/>
      <c r="LBV60" s="3149"/>
      <c r="LBW60" s="3149"/>
      <c r="LBX60" s="1448"/>
      <c r="LBY60" s="3149"/>
      <c r="LBZ60" s="3149"/>
      <c r="LCA60" s="3149"/>
      <c r="LCB60" s="1448"/>
      <c r="LCC60" s="3149"/>
      <c r="LCD60" s="3149"/>
      <c r="LCE60" s="3149"/>
      <c r="LCF60" s="1448"/>
      <c r="LCG60" s="3149"/>
      <c r="LCH60" s="3149"/>
      <c r="LCI60" s="3149"/>
      <c r="LCJ60" s="1448"/>
      <c r="LCK60" s="3149"/>
      <c r="LCL60" s="3149"/>
      <c r="LCM60" s="3149"/>
      <c r="LCN60" s="1448"/>
      <c r="LCO60" s="3149"/>
      <c r="LCP60" s="3149"/>
      <c r="LCQ60" s="3149"/>
      <c r="LCR60" s="1448"/>
      <c r="LCS60" s="3149"/>
      <c r="LCT60" s="3149"/>
      <c r="LCU60" s="3149"/>
      <c r="LCV60" s="1448"/>
      <c r="LCW60" s="3149"/>
      <c r="LCX60" s="3149"/>
      <c r="LCY60" s="3149"/>
      <c r="LCZ60" s="1448"/>
      <c r="LDA60" s="3149"/>
      <c r="LDB60" s="3149"/>
      <c r="LDC60" s="3149"/>
      <c r="LDD60" s="1448"/>
      <c r="LDE60" s="3149"/>
      <c r="LDF60" s="3149"/>
      <c r="LDG60" s="3149"/>
      <c r="LDH60" s="1448"/>
      <c r="LDI60" s="3149"/>
      <c r="LDJ60" s="3149"/>
      <c r="LDK60" s="3149"/>
      <c r="LDL60" s="1448"/>
      <c r="LDM60" s="3149"/>
      <c r="LDN60" s="3149"/>
      <c r="LDO60" s="3149"/>
      <c r="LDP60" s="1448"/>
      <c r="LDQ60" s="3149"/>
      <c r="LDR60" s="3149"/>
      <c r="LDS60" s="3149"/>
      <c r="LDT60" s="1448"/>
      <c r="LDU60" s="3149"/>
      <c r="LDV60" s="3149"/>
      <c r="LDW60" s="3149"/>
      <c r="LDX60" s="1448"/>
      <c r="LDY60" s="3149"/>
      <c r="LDZ60" s="3149"/>
      <c r="LEA60" s="3149"/>
      <c r="LEB60" s="1448"/>
      <c r="LEC60" s="3149"/>
      <c r="LED60" s="3149"/>
      <c r="LEE60" s="3149"/>
      <c r="LEF60" s="1448"/>
      <c r="LEG60" s="3149"/>
      <c r="LEH60" s="3149"/>
      <c r="LEI60" s="3149"/>
      <c r="LEJ60" s="1448"/>
      <c r="LEK60" s="3149"/>
      <c r="LEL60" s="3149"/>
      <c r="LEM60" s="3149"/>
      <c r="LEN60" s="1448"/>
      <c r="LEO60" s="3149"/>
      <c r="LEP60" s="3149"/>
      <c r="LEQ60" s="3149"/>
      <c r="LER60" s="1448"/>
      <c r="LES60" s="3149"/>
      <c r="LET60" s="3149"/>
      <c r="LEU60" s="3149"/>
      <c r="LEV60" s="1448"/>
      <c r="LEW60" s="3149"/>
      <c r="LEX60" s="3149"/>
      <c r="LEY60" s="3149"/>
      <c r="LEZ60" s="1448"/>
      <c r="LFA60" s="3149"/>
      <c r="LFB60" s="3149"/>
      <c r="LFC60" s="3149"/>
      <c r="LFD60" s="1448"/>
      <c r="LFE60" s="3149"/>
      <c r="LFF60" s="3149"/>
      <c r="LFG60" s="3149"/>
      <c r="LFH60" s="1448"/>
      <c r="LFI60" s="3149"/>
      <c r="LFJ60" s="3149"/>
      <c r="LFK60" s="3149"/>
      <c r="LFL60" s="1448"/>
      <c r="LFM60" s="3149"/>
      <c r="LFN60" s="3149"/>
      <c r="LFO60" s="3149"/>
      <c r="LFP60" s="1448"/>
      <c r="LFQ60" s="3149"/>
      <c r="LFR60" s="3149"/>
      <c r="LFS60" s="3149"/>
      <c r="LFT60" s="1448"/>
      <c r="LFU60" s="3149"/>
      <c r="LFV60" s="3149"/>
      <c r="LFW60" s="3149"/>
      <c r="LFX60" s="1448"/>
      <c r="LFY60" s="3149"/>
      <c r="LFZ60" s="3149"/>
      <c r="LGA60" s="3149"/>
      <c r="LGB60" s="1448"/>
      <c r="LGC60" s="3149"/>
      <c r="LGD60" s="3149"/>
      <c r="LGE60" s="3149"/>
      <c r="LGF60" s="1448"/>
      <c r="LGG60" s="3149"/>
      <c r="LGH60" s="3149"/>
      <c r="LGI60" s="3149"/>
      <c r="LGJ60" s="1448"/>
      <c r="LGK60" s="3149"/>
      <c r="LGL60" s="3149"/>
      <c r="LGM60" s="3149"/>
      <c r="LGN60" s="1448"/>
      <c r="LGO60" s="3149"/>
      <c r="LGP60" s="3149"/>
      <c r="LGQ60" s="3149"/>
      <c r="LGR60" s="1448"/>
      <c r="LGS60" s="3149"/>
      <c r="LGT60" s="3149"/>
      <c r="LGU60" s="3149"/>
      <c r="LGV60" s="1448"/>
      <c r="LGW60" s="3149"/>
      <c r="LGX60" s="3149"/>
      <c r="LGY60" s="3149"/>
      <c r="LGZ60" s="1448"/>
      <c r="LHA60" s="3149"/>
      <c r="LHB60" s="3149"/>
      <c r="LHC60" s="3149"/>
      <c r="LHD60" s="1448"/>
      <c r="LHE60" s="3149"/>
      <c r="LHF60" s="3149"/>
      <c r="LHG60" s="3149"/>
      <c r="LHH60" s="1448"/>
      <c r="LHI60" s="3149"/>
      <c r="LHJ60" s="3149"/>
      <c r="LHK60" s="3149"/>
      <c r="LHL60" s="1448"/>
      <c r="LHM60" s="3149"/>
      <c r="LHN60" s="3149"/>
      <c r="LHO60" s="3149"/>
      <c r="LHP60" s="1448"/>
      <c r="LHQ60" s="3149"/>
      <c r="LHR60" s="3149"/>
      <c r="LHS60" s="3149"/>
      <c r="LHT60" s="1448"/>
      <c r="LHU60" s="3149"/>
      <c r="LHV60" s="3149"/>
      <c r="LHW60" s="3149"/>
      <c r="LHX60" s="1448"/>
      <c r="LHY60" s="3149"/>
      <c r="LHZ60" s="3149"/>
      <c r="LIA60" s="3149"/>
      <c r="LIB60" s="1448"/>
      <c r="LIC60" s="3149"/>
      <c r="LID60" s="3149"/>
      <c r="LIE60" s="3149"/>
      <c r="LIF60" s="1448"/>
      <c r="LIG60" s="3149"/>
      <c r="LIH60" s="3149"/>
      <c r="LII60" s="3149"/>
      <c r="LIJ60" s="1448"/>
      <c r="LIK60" s="3149"/>
      <c r="LIL60" s="3149"/>
      <c r="LIM60" s="3149"/>
      <c r="LIN60" s="1448"/>
      <c r="LIO60" s="3149"/>
      <c r="LIP60" s="3149"/>
      <c r="LIQ60" s="3149"/>
      <c r="LIR60" s="1448"/>
      <c r="LIS60" s="3149"/>
      <c r="LIT60" s="3149"/>
      <c r="LIU60" s="3149"/>
      <c r="LIV60" s="1448"/>
      <c r="LIW60" s="3149"/>
      <c r="LIX60" s="3149"/>
      <c r="LIY60" s="3149"/>
      <c r="LIZ60" s="1448"/>
      <c r="LJA60" s="3149"/>
      <c r="LJB60" s="3149"/>
      <c r="LJC60" s="3149"/>
      <c r="LJD60" s="1448"/>
      <c r="LJE60" s="3149"/>
      <c r="LJF60" s="3149"/>
      <c r="LJG60" s="3149"/>
      <c r="LJH60" s="1448"/>
      <c r="LJI60" s="3149"/>
      <c r="LJJ60" s="3149"/>
      <c r="LJK60" s="3149"/>
      <c r="LJL60" s="1448"/>
      <c r="LJM60" s="3149"/>
      <c r="LJN60" s="3149"/>
      <c r="LJO60" s="3149"/>
      <c r="LJP60" s="1448"/>
      <c r="LJQ60" s="3149"/>
      <c r="LJR60" s="3149"/>
      <c r="LJS60" s="3149"/>
      <c r="LJT60" s="1448"/>
      <c r="LJU60" s="3149"/>
      <c r="LJV60" s="3149"/>
      <c r="LJW60" s="3149"/>
      <c r="LJX60" s="1448"/>
      <c r="LJY60" s="3149"/>
      <c r="LJZ60" s="3149"/>
      <c r="LKA60" s="3149"/>
      <c r="LKB60" s="1448"/>
      <c r="LKC60" s="3149"/>
      <c r="LKD60" s="3149"/>
      <c r="LKE60" s="3149"/>
      <c r="LKF60" s="1448"/>
      <c r="LKG60" s="3149"/>
      <c r="LKH60" s="3149"/>
      <c r="LKI60" s="3149"/>
      <c r="LKJ60" s="1448"/>
      <c r="LKK60" s="3149"/>
      <c r="LKL60" s="3149"/>
      <c r="LKM60" s="3149"/>
      <c r="LKN60" s="1448"/>
      <c r="LKO60" s="3149"/>
      <c r="LKP60" s="3149"/>
      <c r="LKQ60" s="3149"/>
      <c r="LKR60" s="1448"/>
      <c r="LKS60" s="3149"/>
      <c r="LKT60" s="3149"/>
      <c r="LKU60" s="3149"/>
      <c r="LKV60" s="1448"/>
      <c r="LKW60" s="3149"/>
      <c r="LKX60" s="3149"/>
      <c r="LKY60" s="3149"/>
      <c r="LKZ60" s="1448"/>
      <c r="LLA60" s="3149"/>
      <c r="LLB60" s="3149"/>
      <c r="LLC60" s="3149"/>
      <c r="LLD60" s="1448"/>
      <c r="LLE60" s="3149"/>
      <c r="LLF60" s="3149"/>
      <c r="LLG60" s="3149"/>
      <c r="LLH60" s="1448"/>
      <c r="LLI60" s="3149"/>
      <c r="LLJ60" s="3149"/>
      <c r="LLK60" s="3149"/>
      <c r="LLL60" s="1448"/>
      <c r="LLM60" s="3149"/>
      <c r="LLN60" s="3149"/>
      <c r="LLO60" s="3149"/>
      <c r="LLP60" s="1448"/>
      <c r="LLQ60" s="3149"/>
      <c r="LLR60" s="3149"/>
      <c r="LLS60" s="3149"/>
      <c r="LLT60" s="1448"/>
      <c r="LLU60" s="3149"/>
      <c r="LLV60" s="3149"/>
      <c r="LLW60" s="3149"/>
      <c r="LLX60" s="1448"/>
      <c r="LLY60" s="3149"/>
      <c r="LLZ60" s="3149"/>
      <c r="LMA60" s="3149"/>
      <c r="LMB60" s="1448"/>
      <c r="LMC60" s="3149"/>
      <c r="LMD60" s="3149"/>
      <c r="LME60" s="3149"/>
      <c r="LMF60" s="1448"/>
      <c r="LMG60" s="3149"/>
      <c r="LMH60" s="3149"/>
      <c r="LMI60" s="3149"/>
      <c r="LMJ60" s="1448"/>
      <c r="LMK60" s="3149"/>
      <c r="LML60" s="3149"/>
      <c r="LMM60" s="3149"/>
      <c r="LMN60" s="1448"/>
      <c r="LMO60" s="3149"/>
      <c r="LMP60" s="3149"/>
      <c r="LMQ60" s="3149"/>
      <c r="LMR60" s="1448"/>
      <c r="LMS60" s="3149"/>
      <c r="LMT60" s="3149"/>
      <c r="LMU60" s="3149"/>
      <c r="LMV60" s="1448"/>
      <c r="LMW60" s="3149"/>
      <c r="LMX60" s="3149"/>
      <c r="LMY60" s="3149"/>
      <c r="LMZ60" s="1448"/>
      <c r="LNA60" s="3149"/>
      <c r="LNB60" s="3149"/>
      <c r="LNC60" s="3149"/>
      <c r="LND60" s="1448"/>
      <c r="LNE60" s="3149"/>
      <c r="LNF60" s="3149"/>
      <c r="LNG60" s="3149"/>
      <c r="LNH60" s="1448"/>
      <c r="LNI60" s="3149"/>
      <c r="LNJ60" s="3149"/>
      <c r="LNK60" s="3149"/>
      <c r="LNL60" s="1448"/>
      <c r="LNM60" s="3149"/>
      <c r="LNN60" s="3149"/>
      <c r="LNO60" s="3149"/>
      <c r="LNP60" s="1448"/>
      <c r="LNQ60" s="3149"/>
      <c r="LNR60" s="3149"/>
      <c r="LNS60" s="3149"/>
      <c r="LNT60" s="1448"/>
      <c r="LNU60" s="3149"/>
      <c r="LNV60" s="3149"/>
      <c r="LNW60" s="3149"/>
      <c r="LNX60" s="1448"/>
      <c r="LNY60" s="3149"/>
      <c r="LNZ60" s="3149"/>
      <c r="LOA60" s="3149"/>
      <c r="LOB60" s="1448"/>
      <c r="LOC60" s="3149"/>
      <c r="LOD60" s="3149"/>
      <c r="LOE60" s="3149"/>
      <c r="LOF60" s="1448"/>
      <c r="LOG60" s="3149"/>
      <c r="LOH60" s="3149"/>
      <c r="LOI60" s="3149"/>
      <c r="LOJ60" s="1448"/>
      <c r="LOK60" s="3149"/>
      <c r="LOL60" s="3149"/>
      <c r="LOM60" s="3149"/>
      <c r="LON60" s="1448"/>
      <c r="LOO60" s="3149"/>
      <c r="LOP60" s="3149"/>
      <c r="LOQ60" s="3149"/>
      <c r="LOR60" s="1448"/>
      <c r="LOS60" s="3149"/>
      <c r="LOT60" s="3149"/>
      <c r="LOU60" s="3149"/>
      <c r="LOV60" s="1448"/>
      <c r="LOW60" s="3149"/>
      <c r="LOX60" s="3149"/>
      <c r="LOY60" s="3149"/>
      <c r="LOZ60" s="1448"/>
      <c r="LPA60" s="3149"/>
      <c r="LPB60" s="3149"/>
      <c r="LPC60" s="3149"/>
      <c r="LPD60" s="1448"/>
      <c r="LPE60" s="3149"/>
      <c r="LPF60" s="3149"/>
      <c r="LPG60" s="3149"/>
      <c r="LPH60" s="1448"/>
      <c r="LPI60" s="3149"/>
      <c r="LPJ60" s="3149"/>
      <c r="LPK60" s="3149"/>
      <c r="LPL60" s="1448"/>
      <c r="LPM60" s="3149"/>
      <c r="LPN60" s="3149"/>
      <c r="LPO60" s="3149"/>
      <c r="LPP60" s="1448"/>
      <c r="LPQ60" s="3149"/>
      <c r="LPR60" s="3149"/>
      <c r="LPS60" s="3149"/>
      <c r="LPT60" s="1448"/>
      <c r="LPU60" s="3149"/>
      <c r="LPV60" s="3149"/>
      <c r="LPW60" s="3149"/>
      <c r="LPX60" s="1448"/>
      <c r="LPY60" s="3149"/>
      <c r="LPZ60" s="3149"/>
      <c r="LQA60" s="3149"/>
      <c r="LQB60" s="1448"/>
      <c r="LQC60" s="3149"/>
      <c r="LQD60" s="3149"/>
      <c r="LQE60" s="3149"/>
      <c r="LQF60" s="1448"/>
      <c r="LQG60" s="3149"/>
      <c r="LQH60" s="3149"/>
      <c r="LQI60" s="3149"/>
      <c r="LQJ60" s="1448"/>
      <c r="LQK60" s="3149"/>
      <c r="LQL60" s="3149"/>
      <c r="LQM60" s="3149"/>
      <c r="LQN60" s="1448"/>
      <c r="LQO60" s="3149"/>
      <c r="LQP60" s="3149"/>
      <c r="LQQ60" s="3149"/>
      <c r="LQR60" s="1448"/>
      <c r="LQS60" s="3149"/>
      <c r="LQT60" s="3149"/>
      <c r="LQU60" s="3149"/>
      <c r="LQV60" s="1448"/>
      <c r="LQW60" s="3149"/>
      <c r="LQX60" s="3149"/>
      <c r="LQY60" s="3149"/>
      <c r="LQZ60" s="1448"/>
      <c r="LRA60" s="3149"/>
      <c r="LRB60" s="3149"/>
      <c r="LRC60" s="3149"/>
      <c r="LRD60" s="1448"/>
      <c r="LRE60" s="3149"/>
      <c r="LRF60" s="3149"/>
      <c r="LRG60" s="3149"/>
      <c r="LRH60" s="1448"/>
      <c r="LRI60" s="3149"/>
      <c r="LRJ60" s="3149"/>
      <c r="LRK60" s="3149"/>
      <c r="LRL60" s="1448"/>
      <c r="LRM60" s="3149"/>
      <c r="LRN60" s="3149"/>
      <c r="LRO60" s="3149"/>
      <c r="LRP60" s="1448"/>
      <c r="LRQ60" s="3149"/>
      <c r="LRR60" s="3149"/>
      <c r="LRS60" s="3149"/>
      <c r="LRT60" s="1448"/>
      <c r="LRU60" s="3149"/>
      <c r="LRV60" s="3149"/>
      <c r="LRW60" s="3149"/>
      <c r="LRX60" s="1448"/>
      <c r="LRY60" s="3149"/>
      <c r="LRZ60" s="3149"/>
      <c r="LSA60" s="3149"/>
      <c r="LSB60" s="1448"/>
      <c r="LSC60" s="3149"/>
      <c r="LSD60" s="3149"/>
      <c r="LSE60" s="3149"/>
      <c r="LSF60" s="1448"/>
      <c r="LSG60" s="3149"/>
      <c r="LSH60" s="3149"/>
      <c r="LSI60" s="3149"/>
      <c r="LSJ60" s="1448"/>
      <c r="LSK60" s="3149"/>
      <c r="LSL60" s="3149"/>
      <c r="LSM60" s="3149"/>
      <c r="LSN60" s="1448"/>
      <c r="LSO60" s="3149"/>
      <c r="LSP60" s="3149"/>
      <c r="LSQ60" s="3149"/>
      <c r="LSR60" s="1448"/>
      <c r="LSS60" s="3149"/>
      <c r="LST60" s="3149"/>
      <c r="LSU60" s="3149"/>
      <c r="LSV60" s="1448"/>
      <c r="LSW60" s="3149"/>
      <c r="LSX60" s="3149"/>
      <c r="LSY60" s="3149"/>
      <c r="LSZ60" s="1448"/>
      <c r="LTA60" s="3149"/>
      <c r="LTB60" s="3149"/>
      <c r="LTC60" s="3149"/>
      <c r="LTD60" s="1448"/>
      <c r="LTE60" s="3149"/>
      <c r="LTF60" s="3149"/>
      <c r="LTG60" s="3149"/>
      <c r="LTH60" s="1448"/>
      <c r="LTI60" s="3149"/>
      <c r="LTJ60" s="3149"/>
      <c r="LTK60" s="3149"/>
      <c r="LTL60" s="1448"/>
      <c r="LTM60" s="3149"/>
      <c r="LTN60" s="3149"/>
      <c r="LTO60" s="3149"/>
      <c r="LTP60" s="1448"/>
      <c r="LTQ60" s="3149"/>
      <c r="LTR60" s="3149"/>
      <c r="LTS60" s="3149"/>
      <c r="LTT60" s="1448"/>
      <c r="LTU60" s="3149"/>
      <c r="LTV60" s="3149"/>
      <c r="LTW60" s="3149"/>
      <c r="LTX60" s="1448"/>
      <c r="LTY60" s="3149"/>
      <c r="LTZ60" s="3149"/>
      <c r="LUA60" s="3149"/>
      <c r="LUB60" s="1448"/>
      <c r="LUC60" s="3149"/>
      <c r="LUD60" s="3149"/>
      <c r="LUE60" s="3149"/>
      <c r="LUF60" s="1448"/>
      <c r="LUG60" s="3149"/>
      <c r="LUH60" s="3149"/>
      <c r="LUI60" s="3149"/>
      <c r="LUJ60" s="1448"/>
      <c r="LUK60" s="3149"/>
      <c r="LUL60" s="3149"/>
      <c r="LUM60" s="3149"/>
      <c r="LUN60" s="1448"/>
      <c r="LUO60" s="3149"/>
      <c r="LUP60" s="3149"/>
      <c r="LUQ60" s="3149"/>
      <c r="LUR60" s="1448"/>
      <c r="LUS60" s="3149"/>
      <c r="LUT60" s="3149"/>
      <c r="LUU60" s="3149"/>
      <c r="LUV60" s="1448"/>
      <c r="LUW60" s="3149"/>
      <c r="LUX60" s="3149"/>
      <c r="LUY60" s="3149"/>
      <c r="LUZ60" s="1448"/>
      <c r="LVA60" s="3149"/>
      <c r="LVB60" s="3149"/>
      <c r="LVC60" s="3149"/>
      <c r="LVD60" s="1448"/>
      <c r="LVE60" s="3149"/>
      <c r="LVF60" s="3149"/>
      <c r="LVG60" s="3149"/>
      <c r="LVH60" s="1448"/>
      <c r="LVI60" s="3149"/>
      <c r="LVJ60" s="3149"/>
      <c r="LVK60" s="3149"/>
      <c r="LVL60" s="1448"/>
      <c r="LVM60" s="3149"/>
      <c r="LVN60" s="3149"/>
      <c r="LVO60" s="3149"/>
      <c r="LVP60" s="1448"/>
      <c r="LVQ60" s="3149"/>
      <c r="LVR60" s="3149"/>
      <c r="LVS60" s="3149"/>
      <c r="LVT60" s="1448"/>
      <c r="LVU60" s="3149"/>
      <c r="LVV60" s="3149"/>
      <c r="LVW60" s="3149"/>
      <c r="LVX60" s="1448"/>
      <c r="LVY60" s="3149"/>
      <c r="LVZ60" s="3149"/>
      <c r="LWA60" s="3149"/>
      <c r="LWB60" s="1448"/>
      <c r="LWC60" s="3149"/>
      <c r="LWD60" s="3149"/>
      <c r="LWE60" s="3149"/>
      <c r="LWF60" s="1448"/>
      <c r="LWG60" s="3149"/>
      <c r="LWH60" s="3149"/>
      <c r="LWI60" s="3149"/>
      <c r="LWJ60" s="1448"/>
      <c r="LWK60" s="3149"/>
      <c r="LWL60" s="3149"/>
      <c r="LWM60" s="3149"/>
      <c r="LWN60" s="1448"/>
      <c r="LWO60" s="3149"/>
      <c r="LWP60" s="3149"/>
      <c r="LWQ60" s="3149"/>
      <c r="LWR60" s="1448"/>
      <c r="LWS60" s="3149"/>
      <c r="LWT60" s="3149"/>
      <c r="LWU60" s="3149"/>
      <c r="LWV60" s="1448"/>
      <c r="LWW60" s="3149"/>
      <c r="LWX60" s="3149"/>
      <c r="LWY60" s="3149"/>
      <c r="LWZ60" s="1448"/>
      <c r="LXA60" s="3149"/>
      <c r="LXB60" s="3149"/>
      <c r="LXC60" s="3149"/>
      <c r="LXD60" s="1448"/>
      <c r="LXE60" s="3149"/>
      <c r="LXF60" s="3149"/>
      <c r="LXG60" s="3149"/>
      <c r="LXH60" s="1448"/>
      <c r="LXI60" s="3149"/>
      <c r="LXJ60" s="3149"/>
      <c r="LXK60" s="3149"/>
      <c r="LXL60" s="1448"/>
      <c r="LXM60" s="3149"/>
      <c r="LXN60" s="3149"/>
      <c r="LXO60" s="3149"/>
      <c r="LXP60" s="1448"/>
      <c r="LXQ60" s="3149"/>
      <c r="LXR60" s="3149"/>
      <c r="LXS60" s="3149"/>
      <c r="LXT60" s="1448"/>
      <c r="LXU60" s="3149"/>
      <c r="LXV60" s="3149"/>
      <c r="LXW60" s="3149"/>
      <c r="LXX60" s="1448"/>
      <c r="LXY60" s="3149"/>
      <c r="LXZ60" s="3149"/>
      <c r="LYA60" s="3149"/>
      <c r="LYB60" s="1448"/>
      <c r="LYC60" s="3149"/>
      <c r="LYD60" s="3149"/>
      <c r="LYE60" s="3149"/>
      <c r="LYF60" s="1448"/>
      <c r="LYG60" s="3149"/>
      <c r="LYH60" s="3149"/>
      <c r="LYI60" s="3149"/>
      <c r="LYJ60" s="1448"/>
      <c r="LYK60" s="3149"/>
      <c r="LYL60" s="3149"/>
      <c r="LYM60" s="3149"/>
      <c r="LYN60" s="1448"/>
      <c r="LYO60" s="3149"/>
      <c r="LYP60" s="3149"/>
      <c r="LYQ60" s="3149"/>
      <c r="LYR60" s="1448"/>
      <c r="LYS60" s="3149"/>
      <c r="LYT60" s="3149"/>
      <c r="LYU60" s="3149"/>
      <c r="LYV60" s="1448"/>
      <c r="LYW60" s="3149"/>
      <c r="LYX60" s="3149"/>
      <c r="LYY60" s="3149"/>
      <c r="LYZ60" s="1448"/>
      <c r="LZA60" s="3149"/>
      <c r="LZB60" s="3149"/>
      <c r="LZC60" s="3149"/>
      <c r="LZD60" s="1448"/>
      <c r="LZE60" s="3149"/>
      <c r="LZF60" s="3149"/>
      <c r="LZG60" s="3149"/>
      <c r="LZH60" s="1448"/>
      <c r="LZI60" s="3149"/>
      <c r="LZJ60" s="3149"/>
      <c r="LZK60" s="3149"/>
      <c r="LZL60" s="1448"/>
      <c r="LZM60" s="3149"/>
      <c r="LZN60" s="3149"/>
      <c r="LZO60" s="3149"/>
      <c r="LZP60" s="1448"/>
      <c r="LZQ60" s="3149"/>
      <c r="LZR60" s="3149"/>
      <c r="LZS60" s="3149"/>
      <c r="LZT60" s="1448"/>
      <c r="LZU60" s="3149"/>
      <c r="LZV60" s="3149"/>
      <c r="LZW60" s="3149"/>
      <c r="LZX60" s="1448"/>
      <c r="LZY60" s="3149"/>
      <c r="LZZ60" s="3149"/>
      <c r="MAA60" s="3149"/>
      <c r="MAB60" s="1448"/>
      <c r="MAC60" s="3149"/>
      <c r="MAD60" s="3149"/>
      <c r="MAE60" s="3149"/>
      <c r="MAF60" s="1448"/>
      <c r="MAG60" s="3149"/>
      <c r="MAH60" s="3149"/>
      <c r="MAI60" s="3149"/>
      <c r="MAJ60" s="1448"/>
      <c r="MAK60" s="3149"/>
      <c r="MAL60" s="3149"/>
      <c r="MAM60" s="3149"/>
      <c r="MAN60" s="1448"/>
      <c r="MAO60" s="3149"/>
      <c r="MAP60" s="3149"/>
      <c r="MAQ60" s="3149"/>
      <c r="MAR60" s="1448"/>
      <c r="MAS60" s="3149"/>
      <c r="MAT60" s="3149"/>
      <c r="MAU60" s="3149"/>
      <c r="MAV60" s="1448"/>
      <c r="MAW60" s="3149"/>
      <c r="MAX60" s="3149"/>
      <c r="MAY60" s="3149"/>
      <c r="MAZ60" s="1448"/>
      <c r="MBA60" s="3149"/>
      <c r="MBB60" s="3149"/>
      <c r="MBC60" s="3149"/>
      <c r="MBD60" s="1448"/>
      <c r="MBE60" s="3149"/>
      <c r="MBF60" s="3149"/>
      <c r="MBG60" s="3149"/>
      <c r="MBH60" s="1448"/>
      <c r="MBI60" s="3149"/>
      <c r="MBJ60" s="3149"/>
      <c r="MBK60" s="3149"/>
      <c r="MBL60" s="1448"/>
      <c r="MBM60" s="3149"/>
      <c r="MBN60" s="3149"/>
      <c r="MBO60" s="3149"/>
      <c r="MBP60" s="1448"/>
      <c r="MBQ60" s="3149"/>
      <c r="MBR60" s="3149"/>
      <c r="MBS60" s="3149"/>
      <c r="MBT60" s="1448"/>
      <c r="MBU60" s="3149"/>
      <c r="MBV60" s="3149"/>
      <c r="MBW60" s="3149"/>
      <c r="MBX60" s="1448"/>
      <c r="MBY60" s="3149"/>
      <c r="MBZ60" s="3149"/>
      <c r="MCA60" s="3149"/>
      <c r="MCB60" s="1448"/>
      <c r="MCC60" s="3149"/>
      <c r="MCD60" s="3149"/>
      <c r="MCE60" s="3149"/>
      <c r="MCF60" s="1448"/>
      <c r="MCG60" s="3149"/>
      <c r="MCH60" s="3149"/>
      <c r="MCI60" s="3149"/>
      <c r="MCJ60" s="1448"/>
      <c r="MCK60" s="3149"/>
      <c r="MCL60" s="3149"/>
      <c r="MCM60" s="3149"/>
      <c r="MCN60" s="1448"/>
      <c r="MCO60" s="3149"/>
      <c r="MCP60" s="3149"/>
      <c r="MCQ60" s="3149"/>
      <c r="MCR60" s="1448"/>
      <c r="MCS60" s="3149"/>
      <c r="MCT60" s="3149"/>
      <c r="MCU60" s="3149"/>
      <c r="MCV60" s="1448"/>
      <c r="MCW60" s="3149"/>
      <c r="MCX60" s="3149"/>
      <c r="MCY60" s="3149"/>
      <c r="MCZ60" s="1448"/>
      <c r="MDA60" s="3149"/>
      <c r="MDB60" s="3149"/>
      <c r="MDC60" s="3149"/>
      <c r="MDD60" s="1448"/>
      <c r="MDE60" s="3149"/>
      <c r="MDF60" s="3149"/>
      <c r="MDG60" s="3149"/>
      <c r="MDH60" s="1448"/>
      <c r="MDI60" s="3149"/>
      <c r="MDJ60" s="3149"/>
      <c r="MDK60" s="3149"/>
      <c r="MDL60" s="1448"/>
      <c r="MDM60" s="3149"/>
      <c r="MDN60" s="3149"/>
      <c r="MDO60" s="3149"/>
      <c r="MDP60" s="1448"/>
      <c r="MDQ60" s="3149"/>
      <c r="MDR60" s="3149"/>
      <c r="MDS60" s="3149"/>
      <c r="MDT60" s="1448"/>
      <c r="MDU60" s="3149"/>
      <c r="MDV60" s="3149"/>
      <c r="MDW60" s="3149"/>
      <c r="MDX60" s="1448"/>
      <c r="MDY60" s="3149"/>
      <c r="MDZ60" s="3149"/>
      <c r="MEA60" s="3149"/>
      <c r="MEB60" s="1448"/>
      <c r="MEC60" s="3149"/>
      <c r="MED60" s="3149"/>
      <c r="MEE60" s="3149"/>
      <c r="MEF60" s="1448"/>
      <c r="MEG60" s="3149"/>
      <c r="MEH60" s="3149"/>
      <c r="MEI60" s="3149"/>
      <c r="MEJ60" s="1448"/>
      <c r="MEK60" s="3149"/>
      <c r="MEL60" s="3149"/>
      <c r="MEM60" s="3149"/>
      <c r="MEN60" s="1448"/>
      <c r="MEO60" s="3149"/>
      <c r="MEP60" s="3149"/>
      <c r="MEQ60" s="3149"/>
      <c r="MER60" s="1448"/>
      <c r="MES60" s="3149"/>
      <c r="MET60" s="3149"/>
      <c r="MEU60" s="3149"/>
      <c r="MEV60" s="1448"/>
      <c r="MEW60" s="3149"/>
      <c r="MEX60" s="3149"/>
      <c r="MEY60" s="3149"/>
      <c r="MEZ60" s="1448"/>
      <c r="MFA60" s="3149"/>
      <c r="MFB60" s="3149"/>
      <c r="MFC60" s="3149"/>
      <c r="MFD60" s="1448"/>
      <c r="MFE60" s="3149"/>
      <c r="MFF60" s="3149"/>
      <c r="MFG60" s="3149"/>
      <c r="MFH60" s="1448"/>
      <c r="MFI60" s="3149"/>
      <c r="MFJ60" s="3149"/>
      <c r="MFK60" s="3149"/>
      <c r="MFL60" s="1448"/>
      <c r="MFM60" s="3149"/>
      <c r="MFN60" s="3149"/>
      <c r="MFO60" s="3149"/>
      <c r="MFP60" s="1448"/>
      <c r="MFQ60" s="3149"/>
      <c r="MFR60" s="3149"/>
      <c r="MFS60" s="3149"/>
      <c r="MFT60" s="1448"/>
      <c r="MFU60" s="3149"/>
      <c r="MFV60" s="3149"/>
      <c r="MFW60" s="3149"/>
      <c r="MFX60" s="1448"/>
      <c r="MFY60" s="3149"/>
      <c r="MFZ60" s="3149"/>
      <c r="MGA60" s="3149"/>
      <c r="MGB60" s="1448"/>
      <c r="MGC60" s="3149"/>
      <c r="MGD60" s="3149"/>
      <c r="MGE60" s="3149"/>
      <c r="MGF60" s="1448"/>
      <c r="MGG60" s="3149"/>
      <c r="MGH60" s="3149"/>
      <c r="MGI60" s="3149"/>
      <c r="MGJ60" s="1448"/>
      <c r="MGK60" s="3149"/>
      <c r="MGL60" s="3149"/>
      <c r="MGM60" s="3149"/>
      <c r="MGN60" s="1448"/>
      <c r="MGO60" s="3149"/>
      <c r="MGP60" s="3149"/>
      <c r="MGQ60" s="3149"/>
      <c r="MGR60" s="1448"/>
      <c r="MGS60" s="3149"/>
      <c r="MGT60" s="3149"/>
      <c r="MGU60" s="3149"/>
      <c r="MGV60" s="1448"/>
      <c r="MGW60" s="3149"/>
      <c r="MGX60" s="3149"/>
      <c r="MGY60" s="3149"/>
      <c r="MGZ60" s="1448"/>
      <c r="MHA60" s="3149"/>
      <c r="MHB60" s="3149"/>
      <c r="MHC60" s="3149"/>
      <c r="MHD60" s="1448"/>
      <c r="MHE60" s="3149"/>
      <c r="MHF60" s="3149"/>
      <c r="MHG60" s="3149"/>
      <c r="MHH60" s="1448"/>
      <c r="MHI60" s="3149"/>
      <c r="MHJ60" s="3149"/>
      <c r="MHK60" s="3149"/>
      <c r="MHL60" s="1448"/>
      <c r="MHM60" s="3149"/>
      <c r="MHN60" s="3149"/>
      <c r="MHO60" s="3149"/>
      <c r="MHP60" s="1448"/>
      <c r="MHQ60" s="3149"/>
      <c r="MHR60" s="3149"/>
      <c r="MHS60" s="3149"/>
      <c r="MHT60" s="1448"/>
      <c r="MHU60" s="3149"/>
      <c r="MHV60" s="3149"/>
      <c r="MHW60" s="3149"/>
      <c r="MHX60" s="1448"/>
      <c r="MHY60" s="3149"/>
      <c r="MHZ60" s="3149"/>
      <c r="MIA60" s="3149"/>
      <c r="MIB60" s="1448"/>
      <c r="MIC60" s="3149"/>
      <c r="MID60" s="3149"/>
      <c r="MIE60" s="3149"/>
      <c r="MIF60" s="1448"/>
      <c r="MIG60" s="3149"/>
      <c r="MIH60" s="3149"/>
      <c r="MII60" s="3149"/>
      <c r="MIJ60" s="1448"/>
      <c r="MIK60" s="3149"/>
      <c r="MIL60" s="3149"/>
      <c r="MIM60" s="3149"/>
      <c r="MIN60" s="1448"/>
      <c r="MIO60" s="3149"/>
      <c r="MIP60" s="3149"/>
      <c r="MIQ60" s="3149"/>
      <c r="MIR60" s="1448"/>
      <c r="MIS60" s="3149"/>
      <c r="MIT60" s="3149"/>
      <c r="MIU60" s="3149"/>
      <c r="MIV60" s="1448"/>
      <c r="MIW60" s="3149"/>
      <c r="MIX60" s="3149"/>
      <c r="MIY60" s="3149"/>
      <c r="MIZ60" s="1448"/>
      <c r="MJA60" s="3149"/>
      <c r="MJB60" s="3149"/>
      <c r="MJC60" s="3149"/>
      <c r="MJD60" s="1448"/>
      <c r="MJE60" s="3149"/>
      <c r="MJF60" s="3149"/>
      <c r="MJG60" s="3149"/>
      <c r="MJH60" s="1448"/>
      <c r="MJI60" s="3149"/>
      <c r="MJJ60" s="3149"/>
      <c r="MJK60" s="3149"/>
      <c r="MJL60" s="1448"/>
      <c r="MJM60" s="3149"/>
      <c r="MJN60" s="3149"/>
      <c r="MJO60" s="3149"/>
      <c r="MJP60" s="1448"/>
      <c r="MJQ60" s="3149"/>
      <c r="MJR60" s="3149"/>
      <c r="MJS60" s="3149"/>
      <c r="MJT60" s="1448"/>
      <c r="MJU60" s="3149"/>
      <c r="MJV60" s="3149"/>
      <c r="MJW60" s="3149"/>
      <c r="MJX60" s="1448"/>
      <c r="MJY60" s="3149"/>
      <c r="MJZ60" s="3149"/>
      <c r="MKA60" s="3149"/>
      <c r="MKB60" s="1448"/>
      <c r="MKC60" s="3149"/>
      <c r="MKD60" s="3149"/>
      <c r="MKE60" s="3149"/>
      <c r="MKF60" s="1448"/>
      <c r="MKG60" s="3149"/>
      <c r="MKH60" s="3149"/>
      <c r="MKI60" s="3149"/>
      <c r="MKJ60" s="1448"/>
      <c r="MKK60" s="3149"/>
      <c r="MKL60" s="3149"/>
      <c r="MKM60" s="3149"/>
      <c r="MKN60" s="1448"/>
      <c r="MKO60" s="3149"/>
      <c r="MKP60" s="3149"/>
      <c r="MKQ60" s="3149"/>
      <c r="MKR60" s="1448"/>
      <c r="MKS60" s="3149"/>
      <c r="MKT60" s="3149"/>
      <c r="MKU60" s="3149"/>
      <c r="MKV60" s="1448"/>
      <c r="MKW60" s="3149"/>
      <c r="MKX60" s="3149"/>
      <c r="MKY60" s="3149"/>
      <c r="MKZ60" s="1448"/>
      <c r="MLA60" s="3149"/>
      <c r="MLB60" s="3149"/>
      <c r="MLC60" s="3149"/>
      <c r="MLD60" s="1448"/>
      <c r="MLE60" s="3149"/>
      <c r="MLF60" s="3149"/>
      <c r="MLG60" s="3149"/>
      <c r="MLH60" s="1448"/>
      <c r="MLI60" s="3149"/>
      <c r="MLJ60" s="3149"/>
      <c r="MLK60" s="3149"/>
      <c r="MLL60" s="1448"/>
      <c r="MLM60" s="3149"/>
      <c r="MLN60" s="3149"/>
      <c r="MLO60" s="3149"/>
      <c r="MLP60" s="1448"/>
      <c r="MLQ60" s="3149"/>
      <c r="MLR60" s="3149"/>
      <c r="MLS60" s="3149"/>
      <c r="MLT60" s="1448"/>
      <c r="MLU60" s="3149"/>
      <c r="MLV60" s="3149"/>
      <c r="MLW60" s="3149"/>
      <c r="MLX60" s="1448"/>
      <c r="MLY60" s="3149"/>
      <c r="MLZ60" s="3149"/>
      <c r="MMA60" s="3149"/>
      <c r="MMB60" s="1448"/>
      <c r="MMC60" s="3149"/>
      <c r="MMD60" s="3149"/>
      <c r="MME60" s="3149"/>
      <c r="MMF60" s="1448"/>
      <c r="MMG60" s="3149"/>
      <c r="MMH60" s="3149"/>
      <c r="MMI60" s="3149"/>
      <c r="MMJ60" s="1448"/>
      <c r="MMK60" s="3149"/>
      <c r="MML60" s="3149"/>
      <c r="MMM60" s="3149"/>
      <c r="MMN60" s="1448"/>
      <c r="MMO60" s="3149"/>
      <c r="MMP60" s="3149"/>
      <c r="MMQ60" s="3149"/>
      <c r="MMR60" s="1448"/>
      <c r="MMS60" s="3149"/>
      <c r="MMT60" s="3149"/>
      <c r="MMU60" s="3149"/>
      <c r="MMV60" s="1448"/>
      <c r="MMW60" s="3149"/>
      <c r="MMX60" s="3149"/>
      <c r="MMY60" s="3149"/>
      <c r="MMZ60" s="1448"/>
      <c r="MNA60" s="3149"/>
      <c r="MNB60" s="3149"/>
      <c r="MNC60" s="3149"/>
      <c r="MND60" s="1448"/>
      <c r="MNE60" s="3149"/>
      <c r="MNF60" s="3149"/>
      <c r="MNG60" s="3149"/>
      <c r="MNH60" s="1448"/>
      <c r="MNI60" s="3149"/>
      <c r="MNJ60" s="3149"/>
      <c r="MNK60" s="3149"/>
      <c r="MNL60" s="1448"/>
      <c r="MNM60" s="3149"/>
      <c r="MNN60" s="3149"/>
      <c r="MNO60" s="3149"/>
      <c r="MNP60" s="1448"/>
      <c r="MNQ60" s="3149"/>
      <c r="MNR60" s="3149"/>
      <c r="MNS60" s="3149"/>
      <c r="MNT60" s="1448"/>
      <c r="MNU60" s="3149"/>
      <c r="MNV60" s="3149"/>
      <c r="MNW60" s="3149"/>
      <c r="MNX60" s="1448"/>
      <c r="MNY60" s="3149"/>
      <c r="MNZ60" s="3149"/>
      <c r="MOA60" s="3149"/>
      <c r="MOB60" s="1448"/>
      <c r="MOC60" s="3149"/>
      <c r="MOD60" s="3149"/>
      <c r="MOE60" s="3149"/>
      <c r="MOF60" s="1448"/>
      <c r="MOG60" s="3149"/>
      <c r="MOH60" s="3149"/>
      <c r="MOI60" s="3149"/>
      <c r="MOJ60" s="1448"/>
      <c r="MOK60" s="3149"/>
      <c r="MOL60" s="3149"/>
      <c r="MOM60" s="3149"/>
      <c r="MON60" s="1448"/>
      <c r="MOO60" s="3149"/>
      <c r="MOP60" s="3149"/>
      <c r="MOQ60" s="3149"/>
      <c r="MOR60" s="1448"/>
      <c r="MOS60" s="3149"/>
      <c r="MOT60" s="3149"/>
      <c r="MOU60" s="3149"/>
      <c r="MOV60" s="1448"/>
      <c r="MOW60" s="3149"/>
      <c r="MOX60" s="3149"/>
      <c r="MOY60" s="3149"/>
      <c r="MOZ60" s="1448"/>
      <c r="MPA60" s="3149"/>
      <c r="MPB60" s="3149"/>
      <c r="MPC60" s="3149"/>
      <c r="MPD60" s="1448"/>
      <c r="MPE60" s="3149"/>
      <c r="MPF60" s="3149"/>
      <c r="MPG60" s="3149"/>
      <c r="MPH60" s="1448"/>
      <c r="MPI60" s="3149"/>
      <c r="MPJ60" s="3149"/>
      <c r="MPK60" s="3149"/>
      <c r="MPL60" s="1448"/>
      <c r="MPM60" s="3149"/>
      <c r="MPN60" s="3149"/>
      <c r="MPO60" s="3149"/>
      <c r="MPP60" s="1448"/>
      <c r="MPQ60" s="3149"/>
      <c r="MPR60" s="3149"/>
      <c r="MPS60" s="3149"/>
      <c r="MPT60" s="1448"/>
      <c r="MPU60" s="3149"/>
      <c r="MPV60" s="3149"/>
      <c r="MPW60" s="3149"/>
      <c r="MPX60" s="1448"/>
      <c r="MPY60" s="3149"/>
      <c r="MPZ60" s="3149"/>
      <c r="MQA60" s="3149"/>
      <c r="MQB60" s="1448"/>
      <c r="MQC60" s="3149"/>
      <c r="MQD60" s="3149"/>
      <c r="MQE60" s="3149"/>
      <c r="MQF60" s="1448"/>
      <c r="MQG60" s="3149"/>
      <c r="MQH60" s="3149"/>
      <c r="MQI60" s="3149"/>
      <c r="MQJ60" s="1448"/>
      <c r="MQK60" s="3149"/>
      <c r="MQL60" s="3149"/>
      <c r="MQM60" s="3149"/>
      <c r="MQN60" s="1448"/>
      <c r="MQO60" s="3149"/>
      <c r="MQP60" s="3149"/>
      <c r="MQQ60" s="3149"/>
      <c r="MQR60" s="1448"/>
      <c r="MQS60" s="3149"/>
      <c r="MQT60" s="3149"/>
      <c r="MQU60" s="3149"/>
      <c r="MQV60" s="1448"/>
      <c r="MQW60" s="3149"/>
      <c r="MQX60" s="3149"/>
      <c r="MQY60" s="3149"/>
      <c r="MQZ60" s="1448"/>
      <c r="MRA60" s="3149"/>
      <c r="MRB60" s="3149"/>
      <c r="MRC60" s="3149"/>
      <c r="MRD60" s="1448"/>
      <c r="MRE60" s="3149"/>
      <c r="MRF60" s="3149"/>
      <c r="MRG60" s="3149"/>
      <c r="MRH60" s="1448"/>
      <c r="MRI60" s="3149"/>
      <c r="MRJ60" s="3149"/>
      <c r="MRK60" s="3149"/>
      <c r="MRL60" s="1448"/>
      <c r="MRM60" s="3149"/>
      <c r="MRN60" s="3149"/>
      <c r="MRO60" s="3149"/>
      <c r="MRP60" s="1448"/>
      <c r="MRQ60" s="3149"/>
      <c r="MRR60" s="3149"/>
      <c r="MRS60" s="3149"/>
      <c r="MRT60" s="1448"/>
      <c r="MRU60" s="3149"/>
      <c r="MRV60" s="3149"/>
      <c r="MRW60" s="3149"/>
      <c r="MRX60" s="1448"/>
      <c r="MRY60" s="3149"/>
      <c r="MRZ60" s="3149"/>
      <c r="MSA60" s="3149"/>
      <c r="MSB60" s="1448"/>
      <c r="MSC60" s="3149"/>
      <c r="MSD60" s="3149"/>
      <c r="MSE60" s="3149"/>
      <c r="MSF60" s="1448"/>
      <c r="MSG60" s="3149"/>
      <c r="MSH60" s="3149"/>
      <c r="MSI60" s="3149"/>
      <c r="MSJ60" s="1448"/>
      <c r="MSK60" s="3149"/>
      <c r="MSL60" s="3149"/>
      <c r="MSM60" s="3149"/>
      <c r="MSN60" s="1448"/>
      <c r="MSO60" s="3149"/>
      <c r="MSP60" s="3149"/>
      <c r="MSQ60" s="3149"/>
      <c r="MSR60" s="1448"/>
      <c r="MSS60" s="3149"/>
      <c r="MST60" s="3149"/>
      <c r="MSU60" s="3149"/>
      <c r="MSV60" s="1448"/>
      <c r="MSW60" s="3149"/>
      <c r="MSX60" s="3149"/>
      <c r="MSY60" s="3149"/>
      <c r="MSZ60" s="1448"/>
      <c r="MTA60" s="3149"/>
      <c r="MTB60" s="3149"/>
      <c r="MTC60" s="3149"/>
      <c r="MTD60" s="1448"/>
      <c r="MTE60" s="3149"/>
      <c r="MTF60" s="3149"/>
      <c r="MTG60" s="3149"/>
      <c r="MTH60" s="1448"/>
      <c r="MTI60" s="3149"/>
      <c r="MTJ60" s="3149"/>
      <c r="MTK60" s="3149"/>
      <c r="MTL60" s="1448"/>
      <c r="MTM60" s="3149"/>
      <c r="MTN60" s="3149"/>
      <c r="MTO60" s="3149"/>
      <c r="MTP60" s="1448"/>
      <c r="MTQ60" s="3149"/>
      <c r="MTR60" s="3149"/>
      <c r="MTS60" s="3149"/>
      <c r="MTT60" s="1448"/>
      <c r="MTU60" s="3149"/>
      <c r="MTV60" s="3149"/>
      <c r="MTW60" s="3149"/>
      <c r="MTX60" s="1448"/>
      <c r="MTY60" s="3149"/>
      <c r="MTZ60" s="3149"/>
      <c r="MUA60" s="3149"/>
      <c r="MUB60" s="1448"/>
      <c r="MUC60" s="3149"/>
      <c r="MUD60" s="3149"/>
      <c r="MUE60" s="3149"/>
      <c r="MUF60" s="1448"/>
      <c r="MUG60" s="3149"/>
      <c r="MUH60" s="3149"/>
      <c r="MUI60" s="3149"/>
      <c r="MUJ60" s="1448"/>
      <c r="MUK60" s="3149"/>
      <c r="MUL60" s="3149"/>
      <c r="MUM60" s="3149"/>
      <c r="MUN60" s="1448"/>
      <c r="MUO60" s="3149"/>
      <c r="MUP60" s="3149"/>
      <c r="MUQ60" s="3149"/>
      <c r="MUR60" s="1448"/>
      <c r="MUS60" s="3149"/>
      <c r="MUT60" s="3149"/>
      <c r="MUU60" s="3149"/>
      <c r="MUV60" s="1448"/>
      <c r="MUW60" s="3149"/>
      <c r="MUX60" s="3149"/>
      <c r="MUY60" s="3149"/>
      <c r="MUZ60" s="1448"/>
      <c r="MVA60" s="3149"/>
      <c r="MVB60" s="3149"/>
      <c r="MVC60" s="3149"/>
      <c r="MVD60" s="1448"/>
      <c r="MVE60" s="3149"/>
      <c r="MVF60" s="3149"/>
      <c r="MVG60" s="3149"/>
      <c r="MVH60" s="1448"/>
      <c r="MVI60" s="3149"/>
      <c r="MVJ60" s="3149"/>
      <c r="MVK60" s="3149"/>
      <c r="MVL60" s="1448"/>
      <c r="MVM60" s="3149"/>
      <c r="MVN60" s="3149"/>
      <c r="MVO60" s="3149"/>
      <c r="MVP60" s="1448"/>
      <c r="MVQ60" s="3149"/>
      <c r="MVR60" s="3149"/>
      <c r="MVS60" s="3149"/>
      <c r="MVT60" s="1448"/>
      <c r="MVU60" s="3149"/>
      <c r="MVV60" s="3149"/>
      <c r="MVW60" s="3149"/>
      <c r="MVX60" s="1448"/>
      <c r="MVY60" s="3149"/>
      <c r="MVZ60" s="3149"/>
      <c r="MWA60" s="3149"/>
      <c r="MWB60" s="1448"/>
      <c r="MWC60" s="3149"/>
      <c r="MWD60" s="3149"/>
      <c r="MWE60" s="3149"/>
      <c r="MWF60" s="1448"/>
      <c r="MWG60" s="3149"/>
      <c r="MWH60" s="3149"/>
      <c r="MWI60" s="3149"/>
      <c r="MWJ60" s="1448"/>
      <c r="MWK60" s="3149"/>
      <c r="MWL60" s="3149"/>
      <c r="MWM60" s="3149"/>
      <c r="MWN60" s="1448"/>
      <c r="MWO60" s="3149"/>
      <c r="MWP60" s="3149"/>
      <c r="MWQ60" s="3149"/>
      <c r="MWR60" s="1448"/>
      <c r="MWS60" s="3149"/>
      <c r="MWT60" s="3149"/>
      <c r="MWU60" s="3149"/>
      <c r="MWV60" s="1448"/>
      <c r="MWW60" s="3149"/>
      <c r="MWX60" s="3149"/>
      <c r="MWY60" s="3149"/>
      <c r="MWZ60" s="1448"/>
      <c r="MXA60" s="3149"/>
      <c r="MXB60" s="3149"/>
      <c r="MXC60" s="3149"/>
      <c r="MXD60" s="1448"/>
      <c r="MXE60" s="3149"/>
      <c r="MXF60" s="3149"/>
      <c r="MXG60" s="3149"/>
      <c r="MXH60" s="1448"/>
      <c r="MXI60" s="3149"/>
      <c r="MXJ60" s="3149"/>
      <c r="MXK60" s="3149"/>
      <c r="MXL60" s="1448"/>
      <c r="MXM60" s="3149"/>
      <c r="MXN60" s="3149"/>
      <c r="MXO60" s="3149"/>
      <c r="MXP60" s="1448"/>
      <c r="MXQ60" s="3149"/>
      <c r="MXR60" s="3149"/>
      <c r="MXS60" s="3149"/>
      <c r="MXT60" s="1448"/>
      <c r="MXU60" s="3149"/>
      <c r="MXV60" s="3149"/>
      <c r="MXW60" s="3149"/>
      <c r="MXX60" s="1448"/>
      <c r="MXY60" s="3149"/>
      <c r="MXZ60" s="3149"/>
      <c r="MYA60" s="3149"/>
      <c r="MYB60" s="1448"/>
      <c r="MYC60" s="3149"/>
      <c r="MYD60" s="3149"/>
      <c r="MYE60" s="3149"/>
      <c r="MYF60" s="1448"/>
      <c r="MYG60" s="3149"/>
      <c r="MYH60" s="3149"/>
      <c r="MYI60" s="3149"/>
      <c r="MYJ60" s="1448"/>
      <c r="MYK60" s="3149"/>
      <c r="MYL60" s="3149"/>
      <c r="MYM60" s="3149"/>
      <c r="MYN60" s="1448"/>
      <c r="MYO60" s="3149"/>
      <c r="MYP60" s="3149"/>
      <c r="MYQ60" s="3149"/>
      <c r="MYR60" s="1448"/>
      <c r="MYS60" s="3149"/>
      <c r="MYT60" s="3149"/>
      <c r="MYU60" s="3149"/>
      <c r="MYV60" s="1448"/>
      <c r="MYW60" s="3149"/>
      <c r="MYX60" s="3149"/>
      <c r="MYY60" s="3149"/>
      <c r="MYZ60" s="1448"/>
      <c r="MZA60" s="3149"/>
      <c r="MZB60" s="3149"/>
      <c r="MZC60" s="3149"/>
      <c r="MZD60" s="1448"/>
      <c r="MZE60" s="3149"/>
      <c r="MZF60" s="3149"/>
      <c r="MZG60" s="3149"/>
      <c r="MZH60" s="1448"/>
      <c r="MZI60" s="3149"/>
      <c r="MZJ60" s="3149"/>
      <c r="MZK60" s="3149"/>
      <c r="MZL60" s="1448"/>
      <c r="MZM60" s="3149"/>
      <c r="MZN60" s="3149"/>
      <c r="MZO60" s="3149"/>
      <c r="MZP60" s="1448"/>
      <c r="MZQ60" s="3149"/>
      <c r="MZR60" s="3149"/>
      <c r="MZS60" s="3149"/>
      <c r="MZT60" s="1448"/>
      <c r="MZU60" s="3149"/>
      <c r="MZV60" s="3149"/>
      <c r="MZW60" s="3149"/>
      <c r="MZX60" s="1448"/>
      <c r="MZY60" s="3149"/>
      <c r="MZZ60" s="3149"/>
      <c r="NAA60" s="3149"/>
      <c r="NAB60" s="1448"/>
      <c r="NAC60" s="3149"/>
      <c r="NAD60" s="3149"/>
      <c r="NAE60" s="3149"/>
      <c r="NAF60" s="1448"/>
      <c r="NAG60" s="3149"/>
      <c r="NAH60" s="3149"/>
      <c r="NAI60" s="3149"/>
      <c r="NAJ60" s="1448"/>
      <c r="NAK60" s="3149"/>
      <c r="NAL60" s="3149"/>
      <c r="NAM60" s="3149"/>
      <c r="NAN60" s="1448"/>
      <c r="NAO60" s="3149"/>
      <c r="NAP60" s="3149"/>
      <c r="NAQ60" s="3149"/>
      <c r="NAR60" s="1448"/>
      <c r="NAS60" s="3149"/>
      <c r="NAT60" s="3149"/>
      <c r="NAU60" s="3149"/>
      <c r="NAV60" s="1448"/>
      <c r="NAW60" s="3149"/>
      <c r="NAX60" s="3149"/>
      <c r="NAY60" s="3149"/>
      <c r="NAZ60" s="1448"/>
      <c r="NBA60" s="3149"/>
      <c r="NBB60" s="3149"/>
      <c r="NBC60" s="3149"/>
      <c r="NBD60" s="1448"/>
      <c r="NBE60" s="3149"/>
      <c r="NBF60" s="3149"/>
      <c r="NBG60" s="3149"/>
      <c r="NBH60" s="1448"/>
      <c r="NBI60" s="3149"/>
      <c r="NBJ60" s="3149"/>
      <c r="NBK60" s="3149"/>
      <c r="NBL60" s="1448"/>
      <c r="NBM60" s="3149"/>
      <c r="NBN60" s="3149"/>
      <c r="NBO60" s="3149"/>
      <c r="NBP60" s="1448"/>
      <c r="NBQ60" s="3149"/>
      <c r="NBR60" s="3149"/>
      <c r="NBS60" s="3149"/>
      <c r="NBT60" s="1448"/>
      <c r="NBU60" s="3149"/>
      <c r="NBV60" s="3149"/>
      <c r="NBW60" s="3149"/>
      <c r="NBX60" s="1448"/>
      <c r="NBY60" s="3149"/>
      <c r="NBZ60" s="3149"/>
      <c r="NCA60" s="3149"/>
      <c r="NCB60" s="1448"/>
      <c r="NCC60" s="3149"/>
      <c r="NCD60" s="3149"/>
      <c r="NCE60" s="3149"/>
      <c r="NCF60" s="1448"/>
      <c r="NCG60" s="3149"/>
      <c r="NCH60" s="3149"/>
      <c r="NCI60" s="3149"/>
      <c r="NCJ60" s="1448"/>
      <c r="NCK60" s="3149"/>
      <c r="NCL60" s="3149"/>
      <c r="NCM60" s="3149"/>
      <c r="NCN60" s="1448"/>
      <c r="NCO60" s="3149"/>
      <c r="NCP60" s="3149"/>
      <c r="NCQ60" s="3149"/>
      <c r="NCR60" s="1448"/>
      <c r="NCS60" s="3149"/>
      <c r="NCT60" s="3149"/>
      <c r="NCU60" s="3149"/>
      <c r="NCV60" s="1448"/>
      <c r="NCW60" s="3149"/>
      <c r="NCX60" s="3149"/>
      <c r="NCY60" s="3149"/>
      <c r="NCZ60" s="1448"/>
      <c r="NDA60" s="3149"/>
      <c r="NDB60" s="3149"/>
      <c r="NDC60" s="3149"/>
      <c r="NDD60" s="1448"/>
      <c r="NDE60" s="3149"/>
      <c r="NDF60" s="3149"/>
      <c r="NDG60" s="3149"/>
      <c r="NDH60" s="1448"/>
      <c r="NDI60" s="3149"/>
      <c r="NDJ60" s="3149"/>
      <c r="NDK60" s="3149"/>
      <c r="NDL60" s="1448"/>
      <c r="NDM60" s="3149"/>
      <c r="NDN60" s="3149"/>
      <c r="NDO60" s="3149"/>
      <c r="NDP60" s="1448"/>
      <c r="NDQ60" s="3149"/>
      <c r="NDR60" s="3149"/>
      <c r="NDS60" s="3149"/>
      <c r="NDT60" s="1448"/>
      <c r="NDU60" s="3149"/>
      <c r="NDV60" s="3149"/>
      <c r="NDW60" s="3149"/>
      <c r="NDX60" s="1448"/>
      <c r="NDY60" s="3149"/>
      <c r="NDZ60" s="3149"/>
      <c r="NEA60" s="3149"/>
      <c r="NEB60" s="1448"/>
      <c r="NEC60" s="3149"/>
      <c r="NED60" s="3149"/>
      <c r="NEE60" s="3149"/>
      <c r="NEF60" s="1448"/>
      <c r="NEG60" s="3149"/>
      <c r="NEH60" s="3149"/>
      <c r="NEI60" s="3149"/>
      <c r="NEJ60" s="1448"/>
      <c r="NEK60" s="3149"/>
      <c r="NEL60" s="3149"/>
      <c r="NEM60" s="3149"/>
      <c r="NEN60" s="1448"/>
      <c r="NEO60" s="3149"/>
      <c r="NEP60" s="3149"/>
      <c r="NEQ60" s="3149"/>
      <c r="NER60" s="1448"/>
      <c r="NES60" s="3149"/>
      <c r="NET60" s="3149"/>
      <c r="NEU60" s="3149"/>
      <c r="NEV60" s="1448"/>
      <c r="NEW60" s="3149"/>
      <c r="NEX60" s="3149"/>
      <c r="NEY60" s="3149"/>
      <c r="NEZ60" s="1448"/>
      <c r="NFA60" s="3149"/>
      <c r="NFB60" s="3149"/>
      <c r="NFC60" s="3149"/>
      <c r="NFD60" s="1448"/>
      <c r="NFE60" s="3149"/>
      <c r="NFF60" s="3149"/>
      <c r="NFG60" s="3149"/>
      <c r="NFH60" s="1448"/>
      <c r="NFI60" s="3149"/>
      <c r="NFJ60" s="3149"/>
      <c r="NFK60" s="3149"/>
      <c r="NFL60" s="1448"/>
      <c r="NFM60" s="3149"/>
      <c r="NFN60" s="3149"/>
      <c r="NFO60" s="3149"/>
      <c r="NFP60" s="1448"/>
      <c r="NFQ60" s="3149"/>
      <c r="NFR60" s="3149"/>
      <c r="NFS60" s="3149"/>
      <c r="NFT60" s="1448"/>
      <c r="NFU60" s="3149"/>
      <c r="NFV60" s="3149"/>
      <c r="NFW60" s="3149"/>
      <c r="NFX60" s="1448"/>
      <c r="NFY60" s="3149"/>
      <c r="NFZ60" s="3149"/>
      <c r="NGA60" s="3149"/>
      <c r="NGB60" s="1448"/>
      <c r="NGC60" s="3149"/>
      <c r="NGD60" s="3149"/>
      <c r="NGE60" s="3149"/>
      <c r="NGF60" s="1448"/>
      <c r="NGG60" s="3149"/>
      <c r="NGH60" s="3149"/>
      <c r="NGI60" s="3149"/>
      <c r="NGJ60" s="1448"/>
      <c r="NGK60" s="3149"/>
      <c r="NGL60" s="3149"/>
      <c r="NGM60" s="3149"/>
      <c r="NGN60" s="1448"/>
      <c r="NGO60" s="3149"/>
      <c r="NGP60" s="3149"/>
      <c r="NGQ60" s="3149"/>
      <c r="NGR60" s="1448"/>
      <c r="NGS60" s="3149"/>
      <c r="NGT60" s="3149"/>
      <c r="NGU60" s="3149"/>
      <c r="NGV60" s="1448"/>
      <c r="NGW60" s="3149"/>
      <c r="NGX60" s="3149"/>
      <c r="NGY60" s="3149"/>
      <c r="NGZ60" s="1448"/>
      <c r="NHA60" s="3149"/>
      <c r="NHB60" s="3149"/>
      <c r="NHC60" s="3149"/>
      <c r="NHD60" s="1448"/>
      <c r="NHE60" s="3149"/>
      <c r="NHF60" s="3149"/>
      <c r="NHG60" s="3149"/>
      <c r="NHH60" s="1448"/>
      <c r="NHI60" s="3149"/>
      <c r="NHJ60" s="3149"/>
      <c r="NHK60" s="3149"/>
      <c r="NHL60" s="1448"/>
      <c r="NHM60" s="3149"/>
      <c r="NHN60" s="3149"/>
      <c r="NHO60" s="3149"/>
      <c r="NHP60" s="1448"/>
      <c r="NHQ60" s="3149"/>
      <c r="NHR60" s="3149"/>
      <c r="NHS60" s="3149"/>
      <c r="NHT60" s="1448"/>
      <c r="NHU60" s="3149"/>
      <c r="NHV60" s="3149"/>
      <c r="NHW60" s="3149"/>
      <c r="NHX60" s="1448"/>
      <c r="NHY60" s="3149"/>
      <c r="NHZ60" s="3149"/>
      <c r="NIA60" s="3149"/>
      <c r="NIB60" s="1448"/>
      <c r="NIC60" s="3149"/>
      <c r="NID60" s="3149"/>
      <c r="NIE60" s="3149"/>
      <c r="NIF60" s="1448"/>
      <c r="NIG60" s="3149"/>
      <c r="NIH60" s="3149"/>
      <c r="NII60" s="3149"/>
      <c r="NIJ60" s="1448"/>
      <c r="NIK60" s="3149"/>
      <c r="NIL60" s="3149"/>
      <c r="NIM60" s="3149"/>
      <c r="NIN60" s="1448"/>
      <c r="NIO60" s="3149"/>
      <c r="NIP60" s="3149"/>
      <c r="NIQ60" s="3149"/>
      <c r="NIR60" s="1448"/>
      <c r="NIS60" s="3149"/>
      <c r="NIT60" s="3149"/>
      <c r="NIU60" s="3149"/>
      <c r="NIV60" s="1448"/>
      <c r="NIW60" s="3149"/>
      <c r="NIX60" s="3149"/>
      <c r="NIY60" s="3149"/>
      <c r="NIZ60" s="1448"/>
      <c r="NJA60" s="3149"/>
      <c r="NJB60" s="3149"/>
      <c r="NJC60" s="3149"/>
      <c r="NJD60" s="1448"/>
      <c r="NJE60" s="3149"/>
      <c r="NJF60" s="3149"/>
      <c r="NJG60" s="3149"/>
      <c r="NJH60" s="1448"/>
      <c r="NJI60" s="3149"/>
      <c r="NJJ60" s="3149"/>
      <c r="NJK60" s="3149"/>
      <c r="NJL60" s="1448"/>
      <c r="NJM60" s="3149"/>
      <c r="NJN60" s="3149"/>
      <c r="NJO60" s="3149"/>
      <c r="NJP60" s="1448"/>
      <c r="NJQ60" s="3149"/>
      <c r="NJR60" s="3149"/>
      <c r="NJS60" s="3149"/>
      <c r="NJT60" s="1448"/>
      <c r="NJU60" s="3149"/>
      <c r="NJV60" s="3149"/>
      <c r="NJW60" s="3149"/>
      <c r="NJX60" s="1448"/>
      <c r="NJY60" s="3149"/>
      <c r="NJZ60" s="3149"/>
      <c r="NKA60" s="3149"/>
      <c r="NKB60" s="1448"/>
      <c r="NKC60" s="3149"/>
      <c r="NKD60" s="3149"/>
      <c r="NKE60" s="3149"/>
      <c r="NKF60" s="1448"/>
      <c r="NKG60" s="3149"/>
      <c r="NKH60" s="3149"/>
      <c r="NKI60" s="3149"/>
      <c r="NKJ60" s="1448"/>
      <c r="NKK60" s="3149"/>
      <c r="NKL60" s="3149"/>
      <c r="NKM60" s="3149"/>
      <c r="NKN60" s="1448"/>
      <c r="NKO60" s="3149"/>
      <c r="NKP60" s="3149"/>
      <c r="NKQ60" s="3149"/>
      <c r="NKR60" s="1448"/>
      <c r="NKS60" s="3149"/>
      <c r="NKT60" s="3149"/>
      <c r="NKU60" s="3149"/>
      <c r="NKV60" s="1448"/>
      <c r="NKW60" s="3149"/>
      <c r="NKX60" s="3149"/>
      <c r="NKY60" s="3149"/>
      <c r="NKZ60" s="1448"/>
      <c r="NLA60" s="3149"/>
      <c r="NLB60" s="3149"/>
      <c r="NLC60" s="3149"/>
      <c r="NLD60" s="1448"/>
      <c r="NLE60" s="3149"/>
      <c r="NLF60" s="3149"/>
      <c r="NLG60" s="3149"/>
      <c r="NLH60" s="1448"/>
      <c r="NLI60" s="3149"/>
      <c r="NLJ60" s="3149"/>
      <c r="NLK60" s="3149"/>
      <c r="NLL60" s="1448"/>
      <c r="NLM60" s="3149"/>
      <c r="NLN60" s="3149"/>
      <c r="NLO60" s="3149"/>
      <c r="NLP60" s="1448"/>
      <c r="NLQ60" s="3149"/>
      <c r="NLR60" s="3149"/>
      <c r="NLS60" s="3149"/>
      <c r="NLT60" s="1448"/>
      <c r="NLU60" s="3149"/>
      <c r="NLV60" s="3149"/>
      <c r="NLW60" s="3149"/>
      <c r="NLX60" s="1448"/>
      <c r="NLY60" s="3149"/>
      <c r="NLZ60" s="3149"/>
      <c r="NMA60" s="3149"/>
      <c r="NMB60" s="1448"/>
      <c r="NMC60" s="3149"/>
      <c r="NMD60" s="3149"/>
      <c r="NME60" s="3149"/>
      <c r="NMF60" s="1448"/>
      <c r="NMG60" s="3149"/>
      <c r="NMH60" s="3149"/>
      <c r="NMI60" s="3149"/>
      <c r="NMJ60" s="1448"/>
      <c r="NMK60" s="3149"/>
      <c r="NML60" s="3149"/>
      <c r="NMM60" s="3149"/>
      <c r="NMN60" s="1448"/>
      <c r="NMO60" s="3149"/>
      <c r="NMP60" s="3149"/>
      <c r="NMQ60" s="3149"/>
      <c r="NMR60" s="1448"/>
      <c r="NMS60" s="3149"/>
      <c r="NMT60" s="3149"/>
      <c r="NMU60" s="3149"/>
      <c r="NMV60" s="1448"/>
      <c r="NMW60" s="3149"/>
      <c r="NMX60" s="3149"/>
      <c r="NMY60" s="3149"/>
      <c r="NMZ60" s="1448"/>
      <c r="NNA60" s="3149"/>
      <c r="NNB60" s="3149"/>
      <c r="NNC60" s="3149"/>
      <c r="NND60" s="1448"/>
      <c r="NNE60" s="3149"/>
      <c r="NNF60" s="3149"/>
      <c r="NNG60" s="3149"/>
      <c r="NNH60" s="1448"/>
      <c r="NNI60" s="3149"/>
      <c r="NNJ60" s="3149"/>
      <c r="NNK60" s="3149"/>
      <c r="NNL60" s="1448"/>
      <c r="NNM60" s="3149"/>
      <c r="NNN60" s="3149"/>
      <c r="NNO60" s="3149"/>
      <c r="NNP60" s="1448"/>
      <c r="NNQ60" s="3149"/>
      <c r="NNR60" s="3149"/>
      <c r="NNS60" s="3149"/>
      <c r="NNT60" s="1448"/>
      <c r="NNU60" s="3149"/>
      <c r="NNV60" s="3149"/>
      <c r="NNW60" s="3149"/>
      <c r="NNX60" s="1448"/>
      <c r="NNY60" s="3149"/>
      <c r="NNZ60" s="3149"/>
      <c r="NOA60" s="3149"/>
      <c r="NOB60" s="1448"/>
      <c r="NOC60" s="3149"/>
      <c r="NOD60" s="3149"/>
      <c r="NOE60" s="3149"/>
      <c r="NOF60" s="1448"/>
      <c r="NOG60" s="3149"/>
      <c r="NOH60" s="3149"/>
      <c r="NOI60" s="3149"/>
      <c r="NOJ60" s="1448"/>
      <c r="NOK60" s="3149"/>
      <c r="NOL60" s="3149"/>
      <c r="NOM60" s="3149"/>
      <c r="NON60" s="1448"/>
      <c r="NOO60" s="3149"/>
      <c r="NOP60" s="3149"/>
      <c r="NOQ60" s="3149"/>
      <c r="NOR60" s="1448"/>
      <c r="NOS60" s="3149"/>
      <c r="NOT60" s="3149"/>
      <c r="NOU60" s="3149"/>
      <c r="NOV60" s="1448"/>
      <c r="NOW60" s="3149"/>
      <c r="NOX60" s="3149"/>
      <c r="NOY60" s="3149"/>
      <c r="NOZ60" s="1448"/>
      <c r="NPA60" s="3149"/>
      <c r="NPB60" s="3149"/>
      <c r="NPC60" s="3149"/>
      <c r="NPD60" s="1448"/>
      <c r="NPE60" s="3149"/>
      <c r="NPF60" s="3149"/>
      <c r="NPG60" s="3149"/>
      <c r="NPH60" s="1448"/>
      <c r="NPI60" s="3149"/>
      <c r="NPJ60" s="3149"/>
      <c r="NPK60" s="3149"/>
      <c r="NPL60" s="1448"/>
      <c r="NPM60" s="3149"/>
      <c r="NPN60" s="3149"/>
      <c r="NPO60" s="3149"/>
      <c r="NPP60" s="1448"/>
      <c r="NPQ60" s="3149"/>
      <c r="NPR60" s="3149"/>
      <c r="NPS60" s="3149"/>
      <c r="NPT60" s="1448"/>
      <c r="NPU60" s="3149"/>
      <c r="NPV60" s="3149"/>
      <c r="NPW60" s="3149"/>
      <c r="NPX60" s="1448"/>
      <c r="NPY60" s="3149"/>
      <c r="NPZ60" s="3149"/>
      <c r="NQA60" s="3149"/>
      <c r="NQB60" s="1448"/>
      <c r="NQC60" s="3149"/>
      <c r="NQD60" s="3149"/>
      <c r="NQE60" s="3149"/>
      <c r="NQF60" s="1448"/>
      <c r="NQG60" s="3149"/>
      <c r="NQH60" s="3149"/>
      <c r="NQI60" s="3149"/>
      <c r="NQJ60" s="1448"/>
      <c r="NQK60" s="3149"/>
      <c r="NQL60" s="3149"/>
      <c r="NQM60" s="3149"/>
      <c r="NQN60" s="1448"/>
      <c r="NQO60" s="3149"/>
      <c r="NQP60" s="3149"/>
      <c r="NQQ60" s="3149"/>
      <c r="NQR60" s="1448"/>
      <c r="NQS60" s="3149"/>
      <c r="NQT60" s="3149"/>
      <c r="NQU60" s="3149"/>
      <c r="NQV60" s="1448"/>
      <c r="NQW60" s="3149"/>
      <c r="NQX60" s="3149"/>
      <c r="NQY60" s="3149"/>
      <c r="NQZ60" s="1448"/>
      <c r="NRA60" s="3149"/>
      <c r="NRB60" s="3149"/>
      <c r="NRC60" s="3149"/>
      <c r="NRD60" s="1448"/>
      <c r="NRE60" s="3149"/>
      <c r="NRF60" s="3149"/>
      <c r="NRG60" s="3149"/>
      <c r="NRH60" s="1448"/>
      <c r="NRI60" s="3149"/>
      <c r="NRJ60" s="3149"/>
      <c r="NRK60" s="3149"/>
      <c r="NRL60" s="1448"/>
      <c r="NRM60" s="3149"/>
      <c r="NRN60" s="3149"/>
      <c r="NRO60" s="3149"/>
      <c r="NRP60" s="1448"/>
      <c r="NRQ60" s="3149"/>
      <c r="NRR60" s="3149"/>
      <c r="NRS60" s="3149"/>
      <c r="NRT60" s="1448"/>
      <c r="NRU60" s="3149"/>
      <c r="NRV60" s="3149"/>
      <c r="NRW60" s="3149"/>
      <c r="NRX60" s="1448"/>
      <c r="NRY60" s="3149"/>
      <c r="NRZ60" s="3149"/>
      <c r="NSA60" s="3149"/>
      <c r="NSB60" s="1448"/>
      <c r="NSC60" s="3149"/>
      <c r="NSD60" s="3149"/>
      <c r="NSE60" s="3149"/>
      <c r="NSF60" s="1448"/>
      <c r="NSG60" s="3149"/>
      <c r="NSH60" s="3149"/>
      <c r="NSI60" s="3149"/>
      <c r="NSJ60" s="1448"/>
      <c r="NSK60" s="3149"/>
      <c r="NSL60" s="3149"/>
      <c r="NSM60" s="3149"/>
      <c r="NSN60" s="1448"/>
      <c r="NSO60" s="3149"/>
      <c r="NSP60" s="3149"/>
      <c r="NSQ60" s="3149"/>
      <c r="NSR60" s="1448"/>
      <c r="NSS60" s="3149"/>
      <c r="NST60" s="3149"/>
      <c r="NSU60" s="3149"/>
      <c r="NSV60" s="1448"/>
      <c r="NSW60" s="3149"/>
      <c r="NSX60" s="3149"/>
      <c r="NSY60" s="3149"/>
      <c r="NSZ60" s="1448"/>
      <c r="NTA60" s="3149"/>
      <c r="NTB60" s="3149"/>
      <c r="NTC60" s="3149"/>
      <c r="NTD60" s="1448"/>
      <c r="NTE60" s="3149"/>
      <c r="NTF60" s="3149"/>
      <c r="NTG60" s="3149"/>
      <c r="NTH60" s="1448"/>
      <c r="NTI60" s="3149"/>
      <c r="NTJ60" s="3149"/>
      <c r="NTK60" s="3149"/>
      <c r="NTL60" s="1448"/>
      <c r="NTM60" s="3149"/>
      <c r="NTN60" s="3149"/>
      <c r="NTO60" s="3149"/>
      <c r="NTP60" s="1448"/>
      <c r="NTQ60" s="3149"/>
      <c r="NTR60" s="3149"/>
      <c r="NTS60" s="3149"/>
      <c r="NTT60" s="1448"/>
      <c r="NTU60" s="3149"/>
      <c r="NTV60" s="3149"/>
      <c r="NTW60" s="3149"/>
      <c r="NTX60" s="1448"/>
      <c r="NTY60" s="3149"/>
      <c r="NTZ60" s="3149"/>
      <c r="NUA60" s="3149"/>
      <c r="NUB60" s="1448"/>
      <c r="NUC60" s="3149"/>
      <c r="NUD60" s="3149"/>
      <c r="NUE60" s="3149"/>
      <c r="NUF60" s="1448"/>
      <c r="NUG60" s="3149"/>
      <c r="NUH60" s="3149"/>
      <c r="NUI60" s="3149"/>
      <c r="NUJ60" s="1448"/>
      <c r="NUK60" s="3149"/>
      <c r="NUL60" s="3149"/>
      <c r="NUM60" s="3149"/>
      <c r="NUN60" s="1448"/>
      <c r="NUO60" s="3149"/>
      <c r="NUP60" s="3149"/>
      <c r="NUQ60" s="3149"/>
      <c r="NUR60" s="1448"/>
      <c r="NUS60" s="3149"/>
      <c r="NUT60" s="3149"/>
      <c r="NUU60" s="3149"/>
      <c r="NUV60" s="1448"/>
      <c r="NUW60" s="3149"/>
      <c r="NUX60" s="3149"/>
      <c r="NUY60" s="3149"/>
      <c r="NUZ60" s="1448"/>
      <c r="NVA60" s="3149"/>
      <c r="NVB60" s="3149"/>
      <c r="NVC60" s="3149"/>
      <c r="NVD60" s="1448"/>
      <c r="NVE60" s="3149"/>
      <c r="NVF60" s="3149"/>
      <c r="NVG60" s="3149"/>
      <c r="NVH60" s="1448"/>
      <c r="NVI60" s="3149"/>
      <c r="NVJ60" s="3149"/>
      <c r="NVK60" s="3149"/>
      <c r="NVL60" s="1448"/>
      <c r="NVM60" s="3149"/>
      <c r="NVN60" s="3149"/>
      <c r="NVO60" s="3149"/>
      <c r="NVP60" s="1448"/>
      <c r="NVQ60" s="3149"/>
      <c r="NVR60" s="3149"/>
      <c r="NVS60" s="3149"/>
      <c r="NVT60" s="1448"/>
      <c r="NVU60" s="3149"/>
      <c r="NVV60" s="3149"/>
      <c r="NVW60" s="3149"/>
      <c r="NVX60" s="1448"/>
      <c r="NVY60" s="3149"/>
      <c r="NVZ60" s="3149"/>
      <c r="NWA60" s="3149"/>
      <c r="NWB60" s="1448"/>
      <c r="NWC60" s="3149"/>
      <c r="NWD60" s="3149"/>
      <c r="NWE60" s="3149"/>
      <c r="NWF60" s="1448"/>
      <c r="NWG60" s="3149"/>
      <c r="NWH60" s="3149"/>
      <c r="NWI60" s="3149"/>
      <c r="NWJ60" s="1448"/>
      <c r="NWK60" s="3149"/>
      <c r="NWL60" s="3149"/>
      <c r="NWM60" s="3149"/>
      <c r="NWN60" s="1448"/>
      <c r="NWO60" s="3149"/>
      <c r="NWP60" s="3149"/>
      <c r="NWQ60" s="3149"/>
      <c r="NWR60" s="1448"/>
      <c r="NWS60" s="3149"/>
      <c r="NWT60" s="3149"/>
      <c r="NWU60" s="3149"/>
      <c r="NWV60" s="1448"/>
      <c r="NWW60" s="3149"/>
      <c r="NWX60" s="3149"/>
      <c r="NWY60" s="3149"/>
      <c r="NWZ60" s="1448"/>
      <c r="NXA60" s="3149"/>
      <c r="NXB60" s="3149"/>
      <c r="NXC60" s="3149"/>
      <c r="NXD60" s="1448"/>
      <c r="NXE60" s="3149"/>
      <c r="NXF60" s="3149"/>
      <c r="NXG60" s="3149"/>
      <c r="NXH60" s="1448"/>
      <c r="NXI60" s="3149"/>
      <c r="NXJ60" s="3149"/>
      <c r="NXK60" s="3149"/>
      <c r="NXL60" s="1448"/>
      <c r="NXM60" s="3149"/>
      <c r="NXN60" s="3149"/>
      <c r="NXO60" s="3149"/>
      <c r="NXP60" s="1448"/>
      <c r="NXQ60" s="3149"/>
      <c r="NXR60" s="3149"/>
      <c r="NXS60" s="3149"/>
      <c r="NXT60" s="1448"/>
      <c r="NXU60" s="3149"/>
      <c r="NXV60" s="3149"/>
      <c r="NXW60" s="3149"/>
      <c r="NXX60" s="1448"/>
      <c r="NXY60" s="3149"/>
      <c r="NXZ60" s="3149"/>
      <c r="NYA60" s="3149"/>
      <c r="NYB60" s="1448"/>
      <c r="NYC60" s="3149"/>
      <c r="NYD60" s="3149"/>
      <c r="NYE60" s="3149"/>
      <c r="NYF60" s="1448"/>
      <c r="NYG60" s="3149"/>
      <c r="NYH60" s="3149"/>
      <c r="NYI60" s="3149"/>
      <c r="NYJ60" s="1448"/>
      <c r="NYK60" s="3149"/>
      <c r="NYL60" s="3149"/>
      <c r="NYM60" s="3149"/>
      <c r="NYN60" s="1448"/>
      <c r="NYO60" s="3149"/>
      <c r="NYP60" s="3149"/>
      <c r="NYQ60" s="3149"/>
      <c r="NYR60" s="1448"/>
      <c r="NYS60" s="3149"/>
      <c r="NYT60" s="3149"/>
      <c r="NYU60" s="3149"/>
      <c r="NYV60" s="1448"/>
      <c r="NYW60" s="3149"/>
      <c r="NYX60" s="3149"/>
      <c r="NYY60" s="3149"/>
      <c r="NYZ60" s="1448"/>
      <c r="NZA60" s="3149"/>
      <c r="NZB60" s="3149"/>
      <c r="NZC60" s="3149"/>
      <c r="NZD60" s="1448"/>
      <c r="NZE60" s="3149"/>
      <c r="NZF60" s="3149"/>
      <c r="NZG60" s="3149"/>
      <c r="NZH60" s="1448"/>
      <c r="NZI60" s="3149"/>
      <c r="NZJ60" s="3149"/>
      <c r="NZK60" s="3149"/>
      <c r="NZL60" s="1448"/>
      <c r="NZM60" s="3149"/>
      <c r="NZN60" s="3149"/>
      <c r="NZO60" s="3149"/>
      <c r="NZP60" s="1448"/>
      <c r="NZQ60" s="3149"/>
      <c r="NZR60" s="3149"/>
      <c r="NZS60" s="3149"/>
      <c r="NZT60" s="1448"/>
      <c r="NZU60" s="3149"/>
      <c r="NZV60" s="3149"/>
      <c r="NZW60" s="3149"/>
      <c r="NZX60" s="1448"/>
      <c r="NZY60" s="3149"/>
      <c r="NZZ60" s="3149"/>
      <c r="OAA60" s="3149"/>
      <c r="OAB60" s="1448"/>
      <c r="OAC60" s="3149"/>
      <c r="OAD60" s="3149"/>
      <c r="OAE60" s="3149"/>
      <c r="OAF60" s="1448"/>
      <c r="OAG60" s="3149"/>
      <c r="OAH60" s="3149"/>
      <c r="OAI60" s="3149"/>
      <c r="OAJ60" s="1448"/>
      <c r="OAK60" s="3149"/>
      <c r="OAL60" s="3149"/>
      <c r="OAM60" s="3149"/>
      <c r="OAN60" s="1448"/>
      <c r="OAO60" s="3149"/>
      <c r="OAP60" s="3149"/>
      <c r="OAQ60" s="3149"/>
      <c r="OAR60" s="1448"/>
      <c r="OAS60" s="3149"/>
      <c r="OAT60" s="3149"/>
      <c r="OAU60" s="3149"/>
      <c r="OAV60" s="1448"/>
      <c r="OAW60" s="3149"/>
      <c r="OAX60" s="3149"/>
      <c r="OAY60" s="3149"/>
      <c r="OAZ60" s="1448"/>
      <c r="OBA60" s="3149"/>
      <c r="OBB60" s="3149"/>
      <c r="OBC60" s="3149"/>
      <c r="OBD60" s="1448"/>
      <c r="OBE60" s="3149"/>
      <c r="OBF60" s="3149"/>
      <c r="OBG60" s="3149"/>
      <c r="OBH60" s="1448"/>
      <c r="OBI60" s="3149"/>
      <c r="OBJ60" s="3149"/>
      <c r="OBK60" s="3149"/>
      <c r="OBL60" s="1448"/>
      <c r="OBM60" s="3149"/>
      <c r="OBN60" s="3149"/>
      <c r="OBO60" s="3149"/>
      <c r="OBP60" s="1448"/>
      <c r="OBQ60" s="3149"/>
      <c r="OBR60" s="3149"/>
      <c r="OBS60" s="3149"/>
      <c r="OBT60" s="1448"/>
      <c r="OBU60" s="3149"/>
      <c r="OBV60" s="3149"/>
      <c r="OBW60" s="3149"/>
      <c r="OBX60" s="1448"/>
      <c r="OBY60" s="3149"/>
      <c r="OBZ60" s="3149"/>
      <c r="OCA60" s="3149"/>
      <c r="OCB60" s="1448"/>
      <c r="OCC60" s="3149"/>
      <c r="OCD60" s="3149"/>
      <c r="OCE60" s="3149"/>
      <c r="OCF60" s="1448"/>
      <c r="OCG60" s="3149"/>
      <c r="OCH60" s="3149"/>
      <c r="OCI60" s="3149"/>
      <c r="OCJ60" s="1448"/>
      <c r="OCK60" s="3149"/>
      <c r="OCL60" s="3149"/>
      <c r="OCM60" s="3149"/>
      <c r="OCN60" s="1448"/>
      <c r="OCO60" s="3149"/>
      <c r="OCP60" s="3149"/>
      <c r="OCQ60" s="3149"/>
      <c r="OCR60" s="1448"/>
      <c r="OCS60" s="3149"/>
      <c r="OCT60" s="3149"/>
      <c r="OCU60" s="3149"/>
      <c r="OCV60" s="1448"/>
      <c r="OCW60" s="3149"/>
      <c r="OCX60" s="3149"/>
      <c r="OCY60" s="3149"/>
      <c r="OCZ60" s="1448"/>
      <c r="ODA60" s="3149"/>
      <c r="ODB60" s="3149"/>
      <c r="ODC60" s="3149"/>
      <c r="ODD60" s="1448"/>
      <c r="ODE60" s="3149"/>
      <c r="ODF60" s="3149"/>
      <c r="ODG60" s="3149"/>
      <c r="ODH60" s="1448"/>
      <c r="ODI60" s="3149"/>
      <c r="ODJ60" s="3149"/>
      <c r="ODK60" s="3149"/>
      <c r="ODL60" s="1448"/>
      <c r="ODM60" s="3149"/>
      <c r="ODN60" s="3149"/>
      <c r="ODO60" s="3149"/>
      <c r="ODP60" s="1448"/>
      <c r="ODQ60" s="3149"/>
      <c r="ODR60" s="3149"/>
      <c r="ODS60" s="3149"/>
      <c r="ODT60" s="1448"/>
      <c r="ODU60" s="3149"/>
      <c r="ODV60" s="3149"/>
      <c r="ODW60" s="3149"/>
      <c r="ODX60" s="1448"/>
      <c r="ODY60" s="3149"/>
      <c r="ODZ60" s="3149"/>
      <c r="OEA60" s="3149"/>
      <c r="OEB60" s="1448"/>
      <c r="OEC60" s="3149"/>
      <c r="OED60" s="3149"/>
      <c r="OEE60" s="3149"/>
      <c r="OEF60" s="1448"/>
      <c r="OEG60" s="3149"/>
      <c r="OEH60" s="3149"/>
      <c r="OEI60" s="3149"/>
      <c r="OEJ60" s="1448"/>
      <c r="OEK60" s="3149"/>
      <c r="OEL60" s="3149"/>
      <c r="OEM60" s="3149"/>
      <c r="OEN60" s="1448"/>
      <c r="OEO60" s="3149"/>
      <c r="OEP60" s="3149"/>
      <c r="OEQ60" s="3149"/>
      <c r="OER60" s="1448"/>
      <c r="OES60" s="3149"/>
      <c r="OET60" s="3149"/>
      <c r="OEU60" s="3149"/>
      <c r="OEV60" s="1448"/>
      <c r="OEW60" s="3149"/>
      <c r="OEX60" s="3149"/>
      <c r="OEY60" s="3149"/>
      <c r="OEZ60" s="1448"/>
      <c r="OFA60" s="3149"/>
      <c r="OFB60" s="3149"/>
      <c r="OFC60" s="3149"/>
      <c r="OFD60" s="1448"/>
      <c r="OFE60" s="3149"/>
      <c r="OFF60" s="3149"/>
      <c r="OFG60" s="3149"/>
      <c r="OFH60" s="1448"/>
      <c r="OFI60" s="3149"/>
      <c r="OFJ60" s="3149"/>
      <c r="OFK60" s="3149"/>
      <c r="OFL60" s="1448"/>
      <c r="OFM60" s="3149"/>
      <c r="OFN60" s="3149"/>
      <c r="OFO60" s="3149"/>
      <c r="OFP60" s="1448"/>
      <c r="OFQ60" s="3149"/>
      <c r="OFR60" s="3149"/>
      <c r="OFS60" s="3149"/>
      <c r="OFT60" s="1448"/>
      <c r="OFU60" s="3149"/>
      <c r="OFV60" s="3149"/>
      <c r="OFW60" s="3149"/>
      <c r="OFX60" s="1448"/>
      <c r="OFY60" s="3149"/>
      <c r="OFZ60" s="3149"/>
      <c r="OGA60" s="3149"/>
      <c r="OGB60" s="1448"/>
      <c r="OGC60" s="3149"/>
      <c r="OGD60" s="3149"/>
      <c r="OGE60" s="3149"/>
      <c r="OGF60" s="1448"/>
      <c r="OGG60" s="3149"/>
      <c r="OGH60" s="3149"/>
      <c r="OGI60" s="3149"/>
      <c r="OGJ60" s="1448"/>
      <c r="OGK60" s="3149"/>
      <c r="OGL60" s="3149"/>
      <c r="OGM60" s="3149"/>
      <c r="OGN60" s="1448"/>
      <c r="OGO60" s="3149"/>
      <c r="OGP60" s="3149"/>
      <c r="OGQ60" s="3149"/>
      <c r="OGR60" s="1448"/>
      <c r="OGS60" s="3149"/>
      <c r="OGT60" s="3149"/>
      <c r="OGU60" s="3149"/>
      <c r="OGV60" s="1448"/>
      <c r="OGW60" s="3149"/>
      <c r="OGX60" s="3149"/>
      <c r="OGY60" s="3149"/>
      <c r="OGZ60" s="1448"/>
      <c r="OHA60" s="3149"/>
      <c r="OHB60" s="3149"/>
      <c r="OHC60" s="3149"/>
      <c r="OHD60" s="1448"/>
      <c r="OHE60" s="3149"/>
      <c r="OHF60" s="3149"/>
      <c r="OHG60" s="3149"/>
      <c r="OHH60" s="1448"/>
      <c r="OHI60" s="3149"/>
      <c r="OHJ60" s="3149"/>
      <c r="OHK60" s="3149"/>
      <c r="OHL60" s="1448"/>
      <c r="OHM60" s="3149"/>
      <c r="OHN60" s="3149"/>
      <c r="OHO60" s="3149"/>
      <c r="OHP60" s="1448"/>
      <c r="OHQ60" s="3149"/>
      <c r="OHR60" s="3149"/>
      <c r="OHS60" s="3149"/>
      <c r="OHT60" s="1448"/>
      <c r="OHU60" s="3149"/>
      <c r="OHV60" s="3149"/>
      <c r="OHW60" s="3149"/>
      <c r="OHX60" s="1448"/>
      <c r="OHY60" s="3149"/>
      <c r="OHZ60" s="3149"/>
      <c r="OIA60" s="3149"/>
      <c r="OIB60" s="1448"/>
      <c r="OIC60" s="3149"/>
      <c r="OID60" s="3149"/>
      <c r="OIE60" s="3149"/>
      <c r="OIF60" s="1448"/>
      <c r="OIG60" s="3149"/>
      <c r="OIH60" s="3149"/>
      <c r="OII60" s="3149"/>
      <c r="OIJ60" s="1448"/>
      <c r="OIK60" s="3149"/>
      <c r="OIL60" s="3149"/>
      <c r="OIM60" s="3149"/>
      <c r="OIN60" s="1448"/>
      <c r="OIO60" s="3149"/>
      <c r="OIP60" s="3149"/>
      <c r="OIQ60" s="3149"/>
      <c r="OIR60" s="1448"/>
      <c r="OIS60" s="3149"/>
      <c r="OIT60" s="3149"/>
      <c r="OIU60" s="3149"/>
      <c r="OIV60" s="1448"/>
      <c r="OIW60" s="3149"/>
      <c r="OIX60" s="3149"/>
      <c r="OIY60" s="3149"/>
      <c r="OIZ60" s="1448"/>
      <c r="OJA60" s="3149"/>
      <c r="OJB60" s="3149"/>
      <c r="OJC60" s="3149"/>
      <c r="OJD60" s="1448"/>
      <c r="OJE60" s="3149"/>
      <c r="OJF60" s="3149"/>
      <c r="OJG60" s="3149"/>
      <c r="OJH60" s="1448"/>
      <c r="OJI60" s="3149"/>
      <c r="OJJ60" s="3149"/>
      <c r="OJK60" s="3149"/>
      <c r="OJL60" s="1448"/>
      <c r="OJM60" s="3149"/>
      <c r="OJN60" s="3149"/>
      <c r="OJO60" s="3149"/>
      <c r="OJP60" s="1448"/>
      <c r="OJQ60" s="3149"/>
      <c r="OJR60" s="3149"/>
      <c r="OJS60" s="3149"/>
      <c r="OJT60" s="1448"/>
      <c r="OJU60" s="3149"/>
      <c r="OJV60" s="3149"/>
      <c r="OJW60" s="3149"/>
      <c r="OJX60" s="1448"/>
      <c r="OJY60" s="3149"/>
      <c r="OJZ60" s="3149"/>
      <c r="OKA60" s="3149"/>
      <c r="OKB60" s="1448"/>
      <c r="OKC60" s="3149"/>
      <c r="OKD60" s="3149"/>
      <c r="OKE60" s="3149"/>
      <c r="OKF60" s="1448"/>
      <c r="OKG60" s="3149"/>
      <c r="OKH60" s="3149"/>
      <c r="OKI60" s="3149"/>
      <c r="OKJ60" s="1448"/>
      <c r="OKK60" s="3149"/>
      <c r="OKL60" s="3149"/>
      <c r="OKM60" s="3149"/>
      <c r="OKN60" s="1448"/>
      <c r="OKO60" s="3149"/>
      <c r="OKP60" s="3149"/>
      <c r="OKQ60" s="3149"/>
      <c r="OKR60" s="1448"/>
      <c r="OKS60" s="3149"/>
      <c r="OKT60" s="3149"/>
      <c r="OKU60" s="3149"/>
      <c r="OKV60" s="1448"/>
      <c r="OKW60" s="3149"/>
      <c r="OKX60" s="3149"/>
      <c r="OKY60" s="3149"/>
      <c r="OKZ60" s="1448"/>
      <c r="OLA60" s="3149"/>
      <c r="OLB60" s="3149"/>
      <c r="OLC60" s="3149"/>
      <c r="OLD60" s="1448"/>
      <c r="OLE60" s="3149"/>
      <c r="OLF60" s="3149"/>
      <c r="OLG60" s="3149"/>
      <c r="OLH60" s="1448"/>
      <c r="OLI60" s="3149"/>
      <c r="OLJ60" s="3149"/>
      <c r="OLK60" s="3149"/>
      <c r="OLL60" s="1448"/>
      <c r="OLM60" s="3149"/>
      <c r="OLN60" s="3149"/>
      <c r="OLO60" s="3149"/>
      <c r="OLP60" s="1448"/>
      <c r="OLQ60" s="3149"/>
      <c r="OLR60" s="3149"/>
      <c r="OLS60" s="3149"/>
      <c r="OLT60" s="1448"/>
      <c r="OLU60" s="3149"/>
      <c r="OLV60" s="3149"/>
      <c r="OLW60" s="3149"/>
      <c r="OLX60" s="1448"/>
      <c r="OLY60" s="3149"/>
      <c r="OLZ60" s="3149"/>
      <c r="OMA60" s="3149"/>
      <c r="OMB60" s="1448"/>
      <c r="OMC60" s="3149"/>
      <c r="OMD60" s="3149"/>
      <c r="OME60" s="3149"/>
      <c r="OMF60" s="1448"/>
      <c r="OMG60" s="3149"/>
      <c r="OMH60" s="3149"/>
      <c r="OMI60" s="3149"/>
      <c r="OMJ60" s="1448"/>
      <c r="OMK60" s="3149"/>
      <c r="OML60" s="3149"/>
      <c r="OMM60" s="3149"/>
      <c r="OMN60" s="1448"/>
      <c r="OMO60" s="3149"/>
      <c r="OMP60" s="3149"/>
      <c r="OMQ60" s="3149"/>
      <c r="OMR60" s="1448"/>
      <c r="OMS60" s="3149"/>
      <c r="OMT60" s="3149"/>
      <c r="OMU60" s="3149"/>
      <c r="OMV60" s="1448"/>
      <c r="OMW60" s="3149"/>
      <c r="OMX60" s="3149"/>
      <c r="OMY60" s="3149"/>
      <c r="OMZ60" s="1448"/>
      <c r="ONA60" s="3149"/>
      <c r="ONB60" s="3149"/>
      <c r="ONC60" s="3149"/>
      <c r="OND60" s="1448"/>
      <c r="ONE60" s="3149"/>
      <c r="ONF60" s="3149"/>
      <c r="ONG60" s="3149"/>
      <c r="ONH60" s="1448"/>
      <c r="ONI60" s="3149"/>
      <c r="ONJ60" s="3149"/>
      <c r="ONK60" s="3149"/>
      <c r="ONL60" s="1448"/>
      <c r="ONM60" s="3149"/>
      <c r="ONN60" s="3149"/>
      <c r="ONO60" s="3149"/>
      <c r="ONP60" s="1448"/>
      <c r="ONQ60" s="3149"/>
      <c r="ONR60" s="3149"/>
      <c r="ONS60" s="3149"/>
      <c r="ONT60" s="1448"/>
      <c r="ONU60" s="3149"/>
      <c r="ONV60" s="3149"/>
      <c r="ONW60" s="3149"/>
      <c r="ONX60" s="1448"/>
      <c r="ONY60" s="3149"/>
      <c r="ONZ60" s="3149"/>
      <c r="OOA60" s="3149"/>
      <c r="OOB60" s="1448"/>
      <c r="OOC60" s="3149"/>
      <c r="OOD60" s="3149"/>
      <c r="OOE60" s="3149"/>
      <c r="OOF60" s="1448"/>
      <c r="OOG60" s="3149"/>
      <c r="OOH60" s="3149"/>
      <c r="OOI60" s="3149"/>
      <c r="OOJ60" s="1448"/>
      <c r="OOK60" s="3149"/>
      <c r="OOL60" s="3149"/>
      <c r="OOM60" s="3149"/>
      <c r="OON60" s="1448"/>
      <c r="OOO60" s="3149"/>
      <c r="OOP60" s="3149"/>
      <c r="OOQ60" s="3149"/>
      <c r="OOR60" s="1448"/>
      <c r="OOS60" s="3149"/>
      <c r="OOT60" s="3149"/>
      <c r="OOU60" s="3149"/>
      <c r="OOV60" s="1448"/>
      <c r="OOW60" s="3149"/>
      <c r="OOX60" s="3149"/>
      <c r="OOY60" s="3149"/>
      <c r="OOZ60" s="1448"/>
      <c r="OPA60" s="3149"/>
      <c r="OPB60" s="3149"/>
      <c r="OPC60" s="3149"/>
      <c r="OPD60" s="1448"/>
      <c r="OPE60" s="3149"/>
      <c r="OPF60" s="3149"/>
      <c r="OPG60" s="3149"/>
      <c r="OPH60" s="1448"/>
      <c r="OPI60" s="3149"/>
      <c r="OPJ60" s="3149"/>
      <c r="OPK60" s="3149"/>
      <c r="OPL60" s="1448"/>
      <c r="OPM60" s="3149"/>
      <c r="OPN60" s="3149"/>
      <c r="OPO60" s="3149"/>
      <c r="OPP60" s="1448"/>
      <c r="OPQ60" s="3149"/>
      <c r="OPR60" s="3149"/>
      <c r="OPS60" s="3149"/>
      <c r="OPT60" s="1448"/>
      <c r="OPU60" s="3149"/>
      <c r="OPV60" s="3149"/>
      <c r="OPW60" s="3149"/>
      <c r="OPX60" s="1448"/>
      <c r="OPY60" s="3149"/>
      <c r="OPZ60" s="3149"/>
      <c r="OQA60" s="3149"/>
      <c r="OQB60" s="1448"/>
      <c r="OQC60" s="3149"/>
      <c r="OQD60" s="3149"/>
      <c r="OQE60" s="3149"/>
      <c r="OQF60" s="1448"/>
      <c r="OQG60" s="3149"/>
      <c r="OQH60" s="3149"/>
      <c r="OQI60" s="3149"/>
      <c r="OQJ60" s="1448"/>
      <c r="OQK60" s="3149"/>
      <c r="OQL60" s="3149"/>
      <c r="OQM60" s="3149"/>
      <c r="OQN60" s="1448"/>
      <c r="OQO60" s="3149"/>
      <c r="OQP60" s="3149"/>
      <c r="OQQ60" s="3149"/>
      <c r="OQR60" s="1448"/>
      <c r="OQS60" s="3149"/>
      <c r="OQT60" s="3149"/>
      <c r="OQU60" s="3149"/>
      <c r="OQV60" s="1448"/>
      <c r="OQW60" s="3149"/>
      <c r="OQX60" s="3149"/>
      <c r="OQY60" s="3149"/>
      <c r="OQZ60" s="1448"/>
      <c r="ORA60" s="3149"/>
      <c r="ORB60" s="3149"/>
      <c r="ORC60" s="3149"/>
      <c r="ORD60" s="1448"/>
      <c r="ORE60" s="3149"/>
      <c r="ORF60" s="3149"/>
      <c r="ORG60" s="3149"/>
      <c r="ORH60" s="1448"/>
      <c r="ORI60" s="3149"/>
      <c r="ORJ60" s="3149"/>
      <c r="ORK60" s="3149"/>
      <c r="ORL60" s="1448"/>
      <c r="ORM60" s="3149"/>
      <c r="ORN60" s="3149"/>
      <c r="ORO60" s="3149"/>
      <c r="ORP60" s="1448"/>
      <c r="ORQ60" s="3149"/>
      <c r="ORR60" s="3149"/>
      <c r="ORS60" s="3149"/>
      <c r="ORT60" s="1448"/>
      <c r="ORU60" s="3149"/>
      <c r="ORV60" s="3149"/>
      <c r="ORW60" s="3149"/>
      <c r="ORX60" s="1448"/>
      <c r="ORY60" s="3149"/>
      <c r="ORZ60" s="3149"/>
      <c r="OSA60" s="3149"/>
      <c r="OSB60" s="1448"/>
      <c r="OSC60" s="3149"/>
      <c r="OSD60" s="3149"/>
      <c r="OSE60" s="3149"/>
      <c r="OSF60" s="1448"/>
      <c r="OSG60" s="3149"/>
      <c r="OSH60" s="3149"/>
      <c r="OSI60" s="3149"/>
      <c r="OSJ60" s="1448"/>
      <c r="OSK60" s="3149"/>
      <c r="OSL60" s="3149"/>
      <c r="OSM60" s="3149"/>
      <c r="OSN60" s="1448"/>
      <c r="OSO60" s="3149"/>
      <c r="OSP60" s="3149"/>
      <c r="OSQ60" s="3149"/>
      <c r="OSR60" s="1448"/>
      <c r="OSS60" s="3149"/>
      <c r="OST60" s="3149"/>
      <c r="OSU60" s="3149"/>
      <c r="OSV60" s="1448"/>
      <c r="OSW60" s="3149"/>
      <c r="OSX60" s="3149"/>
      <c r="OSY60" s="3149"/>
      <c r="OSZ60" s="1448"/>
      <c r="OTA60" s="3149"/>
      <c r="OTB60" s="3149"/>
      <c r="OTC60" s="3149"/>
      <c r="OTD60" s="1448"/>
      <c r="OTE60" s="3149"/>
      <c r="OTF60" s="3149"/>
      <c r="OTG60" s="3149"/>
      <c r="OTH60" s="1448"/>
      <c r="OTI60" s="3149"/>
      <c r="OTJ60" s="3149"/>
      <c r="OTK60" s="3149"/>
      <c r="OTL60" s="1448"/>
      <c r="OTM60" s="3149"/>
      <c r="OTN60" s="3149"/>
      <c r="OTO60" s="3149"/>
      <c r="OTP60" s="1448"/>
      <c r="OTQ60" s="3149"/>
      <c r="OTR60" s="3149"/>
      <c r="OTS60" s="3149"/>
      <c r="OTT60" s="1448"/>
      <c r="OTU60" s="3149"/>
      <c r="OTV60" s="3149"/>
      <c r="OTW60" s="3149"/>
      <c r="OTX60" s="1448"/>
      <c r="OTY60" s="3149"/>
      <c r="OTZ60" s="3149"/>
      <c r="OUA60" s="3149"/>
      <c r="OUB60" s="1448"/>
      <c r="OUC60" s="3149"/>
      <c r="OUD60" s="3149"/>
      <c r="OUE60" s="3149"/>
      <c r="OUF60" s="1448"/>
      <c r="OUG60" s="3149"/>
      <c r="OUH60" s="3149"/>
      <c r="OUI60" s="3149"/>
      <c r="OUJ60" s="1448"/>
      <c r="OUK60" s="3149"/>
      <c r="OUL60" s="3149"/>
      <c r="OUM60" s="3149"/>
      <c r="OUN60" s="1448"/>
      <c r="OUO60" s="3149"/>
      <c r="OUP60" s="3149"/>
      <c r="OUQ60" s="3149"/>
      <c r="OUR60" s="1448"/>
      <c r="OUS60" s="3149"/>
      <c r="OUT60" s="3149"/>
      <c r="OUU60" s="3149"/>
      <c r="OUV60" s="1448"/>
      <c r="OUW60" s="3149"/>
      <c r="OUX60" s="3149"/>
      <c r="OUY60" s="3149"/>
      <c r="OUZ60" s="1448"/>
      <c r="OVA60" s="3149"/>
      <c r="OVB60" s="3149"/>
      <c r="OVC60" s="3149"/>
      <c r="OVD60" s="1448"/>
      <c r="OVE60" s="3149"/>
      <c r="OVF60" s="3149"/>
      <c r="OVG60" s="3149"/>
      <c r="OVH60" s="1448"/>
      <c r="OVI60" s="3149"/>
      <c r="OVJ60" s="3149"/>
      <c r="OVK60" s="3149"/>
      <c r="OVL60" s="1448"/>
      <c r="OVM60" s="3149"/>
      <c r="OVN60" s="3149"/>
      <c r="OVO60" s="3149"/>
      <c r="OVP60" s="1448"/>
      <c r="OVQ60" s="3149"/>
      <c r="OVR60" s="3149"/>
      <c r="OVS60" s="3149"/>
      <c r="OVT60" s="1448"/>
      <c r="OVU60" s="3149"/>
      <c r="OVV60" s="3149"/>
      <c r="OVW60" s="3149"/>
      <c r="OVX60" s="1448"/>
      <c r="OVY60" s="3149"/>
      <c r="OVZ60" s="3149"/>
      <c r="OWA60" s="3149"/>
      <c r="OWB60" s="1448"/>
      <c r="OWC60" s="3149"/>
      <c r="OWD60" s="3149"/>
      <c r="OWE60" s="3149"/>
      <c r="OWF60" s="1448"/>
      <c r="OWG60" s="3149"/>
      <c r="OWH60" s="3149"/>
      <c r="OWI60" s="3149"/>
      <c r="OWJ60" s="1448"/>
      <c r="OWK60" s="3149"/>
      <c r="OWL60" s="3149"/>
      <c r="OWM60" s="3149"/>
      <c r="OWN60" s="1448"/>
      <c r="OWO60" s="3149"/>
      <c r="OWP60" s="3149"/>
      <c r="OWQ60" s="3149"/>
      <c r="OWR60" s="1448"/>
      <c r="OWS60" s="3149"/>
      <c r="OWT60" s="3149"/>
      <c r="OWU60" s="3149"/>
      <c r="OWV60" s="1448"/>
      <c r="OWW60" s="3149"/>
      <c r="OWX60" s="3149"/>
      <c r="OWY60" s="3149"/>
      <c r="OWZ60" s="1448"/>
      <c r="OXA60" s="3149"/>
      <c r="OXB60" s="3149"/>
      <c r="OXC60" s="3149"/>
      <c r="OXD60" s="1448"/>
      <c r="OXE60" s="3149"/>
      <c r="OXF60" s="3149"/>
      <c r="OXG60" s="3149"/>
      <c r="OXH60" s="1448"/>
      <c r="OXI60" s="3149"/>
      <c r="OXJ60" s="3149"/>
      <c r="OXK60" s="3149"/>
      <c r="OXL60" s="1448"/>
      <c r="OXM60" s="3149"/>
      <c r="OXN60" s="3149"/>
      <c r="OXO60" s="3149"/>
      <c r="OXP60" s="1448"/>
      <c r="OXQ60" s="3149"/>
      <c r="OXR60" s="3149"/>
      <c r="OXS60" s="3149"/>
      <c r="OXT60" s="1448"/>
      <c r="OXU60" s="3149"/>
      <c r="OXV60" s="3149"/>
      <c r="OXW60" s="3149"/>
      <c r="OXX60" s="1448"/>
      <c r="OXY60" s="3149"/>
      <c r="OXZ60" s="3149"/>
      <c r="OYA60" s="3149"/>
      <c r="OYB60" s="1448"/>
      <c r="OYC60" s="3149"/>
      <c r="OYD60" s="3149"/>
      <c r="OYE60" s="3149"/>
      <c r="OYF60" s="1448"/>
      <c r="OYG60" s="3149"/>
      <c r="OYH60" s="3149"/>
      <c r="OYI60" s="3149"/>
      <c r="OYJ60" s="1448"/>
      <c r="OYK60" s="3149"/>
      <c r="OYL60" s="3149"/>
      <c r="OYM60" s="3149"/>
      <c r="OYN60" s="1448"/>
      <c r="OYO60" s="3149"/>
      <c r="OYP60" s="3149"/>
      <c r="OYQ60" s="3149"/>
      <c r="OYR60" s="1448"/>
      <c r="OYS60" s="3149"/>
      <c r="OYT60" s="3149"/>
      <c r="OYU60" s="3149"/>
      <c r="OYV60" s="1448"/>
      <c r="OYW60" s="3149"/>
      <c r="OYX60" s="3149"/>
      <c r="OYY60" s="3149"/>
      <c r="OYZ60" s="1448"/>
      <c r="OZA60" s="3149"/>
      <c r="OZB60" s="3149"/>
      <c r="OZC60" s="3149"/>
      <c r="OZD60" s="1448"/>
      <c r="OZE60" s="3149"/>
      <c r="OZF60" s="3149"/>
      <c r="OZG60" s="3149"/>
      <c r="OZH60" s="1448"/>
      <c r="OZI60" s="3149"/>
      <c r="OZJ60" s="3149"/>
      <c r="OZK60" s="3149"/>
      <c r="OZL60" s="1448"/>
      <c r="OZM60" s="3149"/>
      <c r="OZN60" s="3149"/>
      <c r="OZO60" s="3149"/>
      <c r="OZP60" s="1448"/>
      <c r="OZQ60" s="3149"/>
      <c r="OZR60" s="3149"/>
      <c r="OZS60" s="3149"/>
      <c r="OZT60" s="1448"/>
      <c r="OZU60" s="3149"/>
      <c r="OZV60" s="3149"/>
      <c r="OZW60" s="3149"/>
      <c r="OZX60" s="1448"/>
      <c r="OZY60" s="3149"/>
      <c r="OZZ60" s="3149"/>
      <c r="PAA60" s="3149"/>
      <c r="PAB60" s="1448"/>
      <c r="PAC60" s="3149"/>
      <c r="PAD60" s="3149"/>
      <c r="PAE60" s="3149"/>
      <c r="PAF60" s="1448"/>
      <c r="PAG60" s="3149"/>
      <c r="PAH60" s="3149"/>
      <c r="PAI60" s="3149"/>
      <c r="PAJ60" s="1448"/>
      <c r="PAK60" s="3149"/>
      <c r="PAL60" s="3149"/>
      <c r="PAM60" s="3149"/>
      <c r="PAN60" s="1448"/>
      <c r="PAO60" s="3149"/>
      <c r="PAP60" s="3149"/>
      <c r="PAQ60" s="3149"/>
      <c r="PAR60" s="1448"/>
      <c r="PAS60" s="3149"/>
      <c r="PAT60" s="3149"/>
      <c r="PAU60" s="3149"/>
      <c r="PAV60" s="1448"/>
      <c r="PAW60" s="3149"/>
      <c r="PAX60" s="3149"/>
      <c r="PAY60" s="3149"/>
      <c r="PAZ60" s="1448"/>
      <c r="PBA60" s="3149"/>
      <c r="PBB60" s="3149"/>
      <c r="PBC60" s="3149"/>
      <c r="PBD60" s="1448"/>
      <c r="PBE60" s="3149"/>
      <c r="PBF60" s="3149"/>
      <c r="PBG60" s="3149"/>
      <c r="PBH60" s="1448"/>
      <c r="PBI60" s="3149"/>
      <c r="PBJ60" s="3149"/>
      <c r="PBK60" s="3149"/>
      <c r="PBL60" s="1448"/>
      <c r="PBM60" s="3149"/>
      <c r="PBN60" s="3149"/>
      <c r="PBO60" s="3149"/>
      <c r="PBP60" s="1448"/>
      <c r="PBQ60" s="3149"/>
      <c r="PBR60" s="3149"/>
      <c r="PBS60" s="3149"/>
      <c r="PBT60" s="1448"/>
      <c r="PBU60" s="3149"/>
      <c r="PBV60" s="3149"/>
      <c r="PBW60" s="3149"/>
      <c r="PBX60" s="1448"/>
      <c r="PBY60" s="3149"/>
      <c r="PBZ60" s="3149"/>
      <c r="PCA60" s="3149"/>
      <c r="PCB60" s="1448"/>
      <c r="PCC60" s="3149"/>
      <c r="PCD60" s="3149"/>
      <c r="PCE60" s="3149"/>
      <c r="PCF60" s="1448"/>
      <c r="PCG60" s="3149"/>
      <c r="PCH60" s="3149"/>
      <c r="PCI60" s="3149"/>
      <c r="PCJ60" s="1448"/>
      <c r="PCK60" s="3149"/>
      <c r="PCL60" s="3149"/>
      <c r="PCM60" s="3149"/>
      <c r="PCN60" s="1448"/>
      <c r="PCO60" s="3149"/>
      <c r="PCP60" s="3149"/>
      <c r="PCQ60" s="3149"/>
      <c r="PCR60" s="1448"/>
      <c r="PCS60" s="3149"/>
      <c r="PCT60" s="3149"/>
      <c r="PCU60" s="3149"/>
      <c r="PCV60" s="1448"/>
      <c r="PCW60" s="3149"/>
      <c r="PCX60" s="3149"/>
      <c r="PCY60" s="3149"/>
      <c r="PCZ60" s="1448"/>
      <c r="PDA60" s="3149"/>
      <c r="PDB60" s="3149"/>
      <c r="PDC60" s="3149"/>
      <c r="PDD60" s="1448"/>
      <c r="PDE60" s="3149"/>
      <c r="PDF60" s="3149"/>
      <c r="PDG60" s="3149"/>
      <c r="PDH60" s="1448"/>
      <c r="PDI60" s="3149"/>
      <c r="PDJ60" s="3149"/>
      <c r="PDK60" s="3149"/>
      <c r="PDL60" s="1448"/>
      <c r="PDM60" s="3149"/>
      <c r="PDN60" s="3149"/>
      <c r="PDO60" s="3149"/>
      <c r="PDP60" s="1448"/>
      <c r="PDQ60" s="3149"/>
      <c r="PDR60" s="3149"/>
      <c r="PDS60" s="3149"/>
      <c r="PDT60" s="1448"/>
      <c r="PDU60" s="3149"/>
      <c r="PDV60" s="3149"/>
      <c r="PDW60" s="3149"/>
      <c r="PDX60" s="1448"/>
      <c r="PDY60" s="3149"/>
      <c r="PDZ60" s="3149"/>
      <c r="PEA60" s="3149"/>
      <c r="PEB60" s="1448"/>
      <c r="PEC60" s="3149"/>
      <c r="PED60" s="3149"/>
      <c r="PEE60" s="3149"/>
      <c r="PEF60" s="1448"/>
      <c r="PEG60" s="3149"/>
      <c r="PEH60" s="3149"/>
      <c r="PEI60" s="3149"/>
      <c r="PEJ60" s="1448"/>
      <c r="PEK60" s="3149"/>
      <c r="PEL60" s="3149"/>
      <c r="PEM60" s="3149"/>
      <c r="PEN60" s="1448"/>
      <c r="PEO60" s="3149"/>
      <c r="PEP60" s="3149"/>
      <c r="PEQ60" s="3149"/>
      <c r="PER60" s="1448"/>
      <c r="PES60" s="3149"/>
      <c r="PET60" s="3149"/>
      <c r="PEU60" s="3149"/>
      <c r="PEV60" s="1448"/>
      <c r="PEW60" s="3149"/>
      <c r="PEX60" s="3149"/>
      <c r="PEY60" s="3149"/>
      <c r="PEZ60" s="1448"/>
      <c r="PFA60" s="3149"/>
      <c r="PFB60" s="3149"/>
      <c r="PFC60" s="3149"/>
      <c r="PFD60" s="1448"/>
      <c r="PFE60" s="3149"/>
      <c r="PFF60" s="3149"/>
      <c r="PFG60" s="3149"/>
      <c r="PFH60" s="1448"/>
      <c r="PFI60" s="3149"/>
      <c r="PFJ60" s="3149"/>
      <c r="PFK60" s="3149"/>
      <c r="PFL60" s="1448"/>
      <c r="PFM60" s="3149"/>
      <c r="PFN60" s="3149"/>
      <c r="PFO60" s="3149"/>
      <c r="PFP60" s="1448"/>
      <c r="PFQ60" s="3149"/>
      <c r="PFR60" s="3149"/>
      <c r="PFS60" s="3149"/>
      <c r="PFT60" s="1448"/>
      <c r="PFU60" s="3149"/>
      <c r="PFV60" s="3149"/>
      <c r="PFW60" s="3149"/>
      <c r="PFX60" s="1448"/>
      <c r="PFY60" s="3149"/>
      <c r="PFZ60" s="3149"/>
      <c r="PGA60" s="3149"/>
      <c r="PGB60" s="1448"/>
      <c r="PGC60" s="3149"/>
      <c r="PGD60" s="3149"/>
      <c r="PGE60" s="3149"/>
      <c r="PGF60" s="1448"/>
      <c r="PGG60" s="3149"/>
      <c r="PGH60" s="3149"/>
      <c r="PGI60" s="3149"/>
      <c r="PGJ60" s="1448"/>
      <c r="PGK60" s="3149"/>
      <c r="PGL60" s="3149"/>
      <c r="PGM60" s="3149"/>
      <c r="PGN60" s="1448"/>
      <c r="PGO60" s="3149"/>
      <c r="PGP60" s="3149"/>
      <c r="PGQ60" s="3149"/>
      <c r="PGR60" s="1448"/>
      <c r="PGS60" s="3149"/>
      <c r="PGT60" s="3149"/>
      <c r="PGU60" s="3149"/>
      <c r="PGV60" s="1448"/>
      <c r="PGW60" s="3149"/>
      <c r="PGX60" s="3149"/>
      <c r="PGY60" s="3149"/>
      <c r="PGZ60" s="1448"/>
      <c r="PHA60" s="3149"/>
      <c r="PHB60" s="3149"/>
      <c r="PHC60" s="3149"/>
      <c r="PHD60" s="1448"/>
      <c r="PHE60" s="3149"/>
      <c r="PHF60" s="3149"/>
      <c r="PHG60" s="3149"/>
      <c r="PHH60" s="1448"/>
      <c r="PHI60" s="3149"/>
      <c r="PHJ60" s="3149"/>
      <c r="PHK60" s="3149"/>
      <c r="PHL60" s="1448"/>
      <c r="PHM60" s="3149"/>
      <c r="PHN60" s="3149"/>
      <c r="PHO60" s="3149"/>
      <c r="PHP60" s="1448"/>
      <c r="PHQ60" s="3149"/>
      <c r="PHR60" s="3149"/>
      <c r="PHS60" s="3149"/>
      <c r="PHT60" s="1448"/>
      <c r="PHU60" s="3149"/>
      <c r="PHV60" s="3149"/>
      <c r="PHW60" s="3149"/>
      <c r="PHX60" s="1448"/>
      <c r="PHY60" s="3149"/>
      <c r="PHZ60" s="3149"/>
      <c r="PIA60" s="3149"/>
      <c r="PIB60" s="1448"/>
      <c r="PIC60" s="3149"/>
      <c r="PID60" s="3149"/>
      <c r="PIE60" s="3149"/>
      <c r="PIF60" s="1448"/>
      <c r="PIG60" s="3149"/>
      <c r="PIH60" s="3149"/>
      <c r="PII60" s="3149"/>
      <c r="PIJ60" s="1448"/>
      <c r="PIK60" s="3149"/>
      <c r="PIL60" s="3149"/>
      <c r="PIM60" s="3149"/>
      <c r="PIN60" s="1448"/>
      <c r="PIO60" s="3149"/>
      <c r="PIP60" s="3149"/>
      <c r="PIQ60" s="3149"/>
      <c r="PIR60" s="1448"/>
      <c r="PIS60" s="3149"/>
      <c r="PIT60" s="3149"/>
      <c r="PIU60" s="3149"/>
      <c r="PIV60" s="1448"/>
      <c r="PIW60" s="3149"/>
      <c r="PIX60" s="3149"/>
      <c r="PIY60" s="3149"/>
      <c r="PIZ60" s="1448"/>
      <c r="PJA60" s="3149"/>
      <c r="PJB60" s="3149"/>
      <c r="PJC60" s="3149"/>
      <c r="PJD60" s="1448"/>
      <c r="PJE60" s="3149"/>
      <c r="PJF60" s="3149"/>
      <c r="PJG60" s="3149"/>
      <c r="PJH60" s="1448"/>
      <c r="PJI60" s="3149"/>
      <c r="PJJ60" s="3149"/>
      <c r="PJK60" s="3149"/>
      <c r="PJL60" s="1448"/>
      <c r="PJM60" s="3149"/>
      <c r="PJN60" s="3149"/>
      <c r="PJO60" s="3149"/>
      <c r="PJP60" s="1448"/>
      <c r="PJQ60" s="3149"/>
      <c r="PJR60" s="3149"/>
      <c r="PJS60" s="3149"/>
      <c r="PJT60" s="1448"/>
      <c r="PJU60" s="3149"/>
      <c r="PJV60" s="3149"/>
      <c r="PJW60" s="3149"/>
      <c r="PJX60" s="1448"/>
      <c r="PJY60" s="3149"/>
      <c r="PJZ60" s="3149"/>
      <c r="PKA60" s="3149"/>
      <c r="PKB60" s="1448"/>
      <c r="PKC60" s="3149"/>
      <c r="PKD60" s="3149"/>
      <c r="PKE60" s="3149"/>
      <c r="PKF60" s="1448"/>
      <c r="PKG60" s="3149"/>
      <c r="PKH60" s="3149"/>
      <c r="PKI60" s="3149"/>
      <c r="PKJ60" s="1448"/>
      <c r="PKK60" s="3149"/>
      <c r="PKL60" s="3149"/>
      <c r="PKM60" s="3149"/>
      <c r="PKN60" s="1448"/>
      <c r="PKO60" s="3149"/>
      <c r="PKP60" s="3149"/>
      <c r="PKQ60" s="3149"/>
      <c r="PKR60" s="1448"/>
      <c r="PKS60" s="3149"/>
      <c r="PKT60" s="3149"/>
      <c r="PKU60" s="3149"/>
      <c r="PKV60" s="1448"/>
      <c r="PKW60" s="3149"/>
      <c r="PKX60" s="3149"/>
      <c r="PKY60" s="3149"/>
      <c r="PKZ60" s="1448"/>
      <c r="PLA60" s="3149"/>
      <c r="PLB60" s="3149"/>
      <c r="PLC60" s="3149"/>
      <c r="PLD60" s="1448"/>
      <c r="PLE60" s="3149"/>
      <c r="PLF60" s="3149"/>
      <c r="PLG60" s="3149"/>
      <c r="PLH60" s="1448"/>
      <c r="PLI60" s="3149"/>
      <c r="PLJ60" s="3149"/>
      <c r="PLK60" s="3149"/>
      <c r="PLL60" s="1448"/>
      <c r="PLM60" s="3149"/>
      <c r="PLN60" s="3149"/>
      <c r="PLO60" s="3149"/>
      <c r="PLP60" s="1448"/>
      <c r="PLQ60" s="3149"/>
      <c r="PLR60" s="3149"/>
      <c r="PLS60" s="3149"/>
      <c r="PLT60" s="1448"/>
      <c r="PLU60" s="3149"/>
      <c r="PLV60" s="3149"/>
      <c r="PLW60" s="3149"/>
      <c r="PLX60" s="1448"/>
      <c r="PLY60" s="3149"/>
      <c r="PLZ60" s="3149"/>
      <c r="PMA60" s="3149"/>
      <c r="PMB60" s="1448"/>
      <c r="PMC60" s="3149"/>
      <c r="PMD60" s="3149"/>
      <c r="PME60" s="3149"/>
      <c r="PMF60" s="1448"/>
      <c r="PMG60" s="3149"/>
      <c r="PMH60" s="3149"/>
      <c r="PMI60" s="3149"/>
      <c r="PMJ60" s="1448"/>
      <c r="PMK60" s="3149"/>
      <c r="PML60" s="3149"/>
      <c r="PMM60" s="3149"/>
      <c r="PMN60" s="1448"/>
      <c r="PMO60" s="3149"/>
      <c r="PMP60" s="3149"/>
      <c r="PMQ60" s="3149"/>
      <c r="PMR60" s="1448"/>
      <c r="PMS60" s="3149"/>
      <c r="PMT60" s="3149"/>
      <c r="PMU60" s="3149"/>
      <c r="PMV60" s="1448"/>
      <c r="PMW60" s="3149"/>
      <c r="PMX60" s="3149"/>
      <c r="PMY60" s="3149"/>
      <c r="PMZ60" s="1448"/>
      <c r="PNA60" s="3149"/>
      <c r="PNB60" s="3149"/>
      <c r="PNC60" s="3149"/>
      <c r="PND60" s="1448"/>
      <c r="PNE60" s="3149"/>
      <c r="PNF60" s="3149"/>
      <c r="PNG60" s="3149"/>
      <c r="PNH60" s="1448"/>
      <c r="PNI60" s="3149"/>
      <c r="PNJ60" s="3149"/>
      <c r="PNK60" s="3149"/>
      <c r="PNL60" s="1448"/>
      <c r="PNM60" s="3149"/>
      <c r="PNN60" s="3149"/>
      <c r="PNO60" s="3149"/>
      <c r="PNP60" s="1448"/>
      <c r="PNQ60" s="3149"/>
      <c r="PNR60" s="3149"/>
      <c r="PNS60" s="3149"/>
      <c r="PNT60" s="1448"/>
      <c r="PNU60" s="3149"/>
      <c r="PNV60" s="3149"/>
      <c r="PNW60" s="3149"/>
      <c r="PNX60" s="1448"/>
      <c r="PNY60" s="3149"/>
      <c r="PNZ60" s="3149"/>
      <c r="POA60" s="3149"/>
      <c r="POB60" s="1448"/>
      <c r="POC60" s="3149"/>
      <c r="POD60" s="3149"/>
      <c r="POE60" s="3149"/>
      <c r="POF60" s="1448"/>
      <c r="POG60" s="3149"/>
      <c r="POH60" s="3149"/>
      <c r="POI60" s="3149"/>
      <c r="POJ60" s="1448"/>
      <c r="POK60" s="3149"/>
      <c r="POL60" s="3149"/>
      <c r="POM60" s="3149"/>
      <c r="PON60" s="1448"/>
      <c r="POO60" s="3149"/>
      <c r="POP60" s="3149"/>
      <c r="POQ60" s="3149"/>
      <c r="POR60" s="1448"/>
      <c r="POS60" s="3149"/>
      <c r="POT60" s="3149"/>
      <c r="POU60" s="3149"/>
      <c r="POV60" s="1448"/>
      <c r="POW60" s="3149"/>
      <c r="POX60" s="3149"/>
      <c r="POY60" s="3149"/>
      <c r="POZ60" s="1448"/>
      <c r="PPA60" s="3149"/>
      <c r="PPB60" s="3149"/>
      <c r="PPC60" s="3149"/>
      <c r="PPD60" s="1448"/>
      <c r="PPE60" s="3149"/>
      <c r="PPF60" s="3149"/>
      <c r="PPG60" s="3149"/>
      <c r="PPH60" s="1448"/>
      <c r="PPI60" s="3149"/>
      <c r="PPJ60" s="3149"/>
      <c r="PPK60" s="3149"/>
      <c r="PPL60" s="1448"/>
      <c r="PPM60" s="3149"/>
      <c r="PPN60" s="3149"/>
      <c r="PPO60" s="3149"/>
      <c r="PPP60" s="1448"/>
      <c r="PPQ60" s="3149"/>
      <c r="PPR60" s="3149"/>
      <c r="PPS60" s="3149"/>
      <c r="PPT60" s="1448"/>
      <c r="PPU60" s="3149"/>
      <c r="PPV60" s="3149"/>
      <c r="PPW60" s="3149"/>
      <c r="PPX60" s="1448"/>
      <c r="PPY60" s="3149"/>
      <c r="PPZ60" s="3149"/>
      <c r="PQA60" s="3149"/>
      <c r="PQB60" s="1448"/>
      <c r="PQC60" s="3149"/>
      <c r="PQD60" s="3149"/>
      <c r="PQE60" s="3149"/>
      <c r="PQF60" s="1448"/>
      <c r="PQG60" s="3149"/>
      <c r="PQH60" s="3149"/>
      <c r="PQI60" s="3149"/>
      <c r="PQJ60" s="1448"/>
      <c r="PQK60" s="3149"/>
      <c r="PQL60" s="3149"/>
      <c r="PQM60" s="3149"/>
      <c r="PQN60" s="1448"/>
      <c r="PQO60" s="3149"/>
      <c r="PQP60" s="3149"/>
      <c r="PQQ60" s="3149"/>
      <c r="PQR60" s="1448"/>
      <c r="PQS60" s="3149"/>
      <c r="PQT60" s="3149"/>
      <c r="PQU60" s="3149"/>
      <c r="PQV60" s="1448"/>
      <c r="PQW60" s="3149"/>
      <c r="PQX60" s="3149"/>
      <c r="PQY60" s="3149"/>
      <c r="PQZ60" s="1448"/>
      <c r="PRA60" s="3149"/>
      <c r="PRB60" s="3149"/>
      <c r="PRC60" s="3149"/>
      <c r="PRD60" s="1448"/>
      <c r="PRE60" s="3149"/>
      <c r="PRF60" s="3149"/>
      <c r="PRG60" s="3149"/>
      <c r="PRH60" s="1448"/>
      <c r="PRI60" s="3149"/>
      <c r="PRJ60" s="3149"/>
      <c r="PRK60" s="3149"/>
      <c r="PRL60" s="1448"/>
      <c r="PRM60" s="3149"/>
      <c r="PRN60" s="3149"/>
      <c r="PRO60" s="3149"/>
      <c r="PRP60" s="1448"/>
      <c r="PRQ60" s="3149"/>
      <c r="PRR60" s="3149"/>
      <c r="PRS60" s="3149"/>
      <c r="PRT60" s="1448"/>
      <c r="PRU60" s="3149"/>
      <c r="PRV60" s="3149"/>
      <c r="PRW60" s="3149"/>
      <c r="PRX60" s="1448"/>
      <c r="PRY60" s="3149"/>
      <c r="PRZ60" s="3149"/>
      <c r="PSA60" s="3149"/>
      <c r="PSB60" s="1448"/>
      <c r="PSC60" s="3149"/>
      <c r="PSD60" s="3149"/>
      <c r="PSE60" s="3149"/>
      <c r="PSF60" s="1448"/>
      <c r="PSG60" s="3149"/>
      <c r="PSH60" s="3149"/>
      <c r="PSI60" s="3149"/>
      <c r="PSJ60" s="1448"/>
      <c r="PSK60" s="3149"/>
      <c r="PSL60" s="3149"/>
      <c r="PSM60" s="3149"/>
      <c r="PSN60" s="1448"/>
      <c r="PSO60" s="3149"/>
      <c r="PSP60" s="3149"/>
      <c r="PSQ60" s="3149"/>
      <c r="PSR60" s="1448"/>
      <c r="PSS60" s="3149"/>
      <c r="PST60" s="3149"/>
      <c r="PSU60" s="3149"/>
      <c r="PSV60" s="1448"/>
      <c r="PSW60" s="3149"/>
      <c r="PSX60" s="3149"/>
      <c r="PSY60" s="3149"/>
      <c r="PSZ60" s="1448"/>
      <c r="PTA60" s="3149"/>
      <c r="PTB60" s="3149"/>
      <c r="PTC60" s="3149"/>
      <c r="PTD60" s="1448"/>
      <c r="PTE60" s="3149"/>
      <c r="PTF60" s="3149"/>
      <c r="PTG60" s="3149"/>
      <c r="PTH60" s="1448"/>
      <c r="PTI60" s="3149"/>
      <c r="PTJ60" s="3149"/>
      <c r="PTK60" s="3149"/>
      <c r="PTL60" s="1448"/>
      <c r="PTM60" s="3149"/>
      <c r="PTN60" s="3149"/>
      <c r="PTO60" s="3149"/>
      <c r="PTP60" s="1448"/>
      <c r="PTQ60" s="3149"/>
      <c r="PTR60" s="3149"/>
      <c r="PTS60" s="3149"/>
      <c r="PTT60" s="1448"/>
      <c r="PTU60" s="3149"/>
      <c r="PTV60" s="3149"/>
      <c r="PTW60" s="3149"/>
      <c r="PTX60" s="1448"/>
      <c r="PTY60" s="3149"/>
      <c r="PTZ60" s="3149"/>
      <c r="PUA60" s="3149"/>
      <c r="PUB60" s="1448"/>
      <c r="PUC60" s="3149"/>
      <c r="PUD60" s="3149"/>
      <c r="PUE60" s="3149"/>
      <c r="PUF60" s="1448"/>
      <c r="PUG60" s="3149"/>
      <c r="PUH60" s="3149"/>
      <c r="PUI60" s="3149"/>
      <c r="PUJ60" s="1448"/>
      <c r="PUK60" s="3149"/>
      <c r="PUL60" s="3149"/>
      <c r="PUM60" s="3149"/>
      <c r="PUN60" s="1448"/>
      <c r="PUO60" s="3149"/>
      <c r="PUP60" s="3149"/>
      <c r="PUQ60" s="3149"/>
      <c r="PUR60" s="1448"/>
      <c r="PUS60" s="3149"/>
      <c r="PUT60" s="3149"/>
      <c r="PUU60" s="3149"/>
      <c r="PUV60" s="1448"/>
      <c r="PUW60" s="3149"/>
      <c r="PUX60" s="3149"/>
      <c r="PUY60" s="3149"/>
      <c r="PUZ60" s="1448"/>
      <c r="PVA60" s="3149"/>
      <c r="PVB60" s="3149"/>
      <c r="PVC60" s="3149"/>
      <c r="PVD60" s="1448"/>
      <c r="PVE60" s="3149"/>
      <c r="PVF60" s="3149"/>
      <c r="PVG60" s="3149"/>
      <c r="PVH60" s="1448"/>
      <c r="PVI60" s="3149"/>
      <c r="PVJ60" s="3149"/>
      <c r="PVK60" s="3149"/>
      <c r="PVL60" s="1448"/>
      <c r="PVM60" s="3149"/>
      <c r="PVN60" s="3149"/>
      <c r="PVO60" s="3149"/>
      <c r="PVP60" s="1448"/>
      <c r="PVQ60" s="3149"/>
      <c r="PVR60" s="3149"/>
      <c r="PVS60" s="3149"/>
      <c r="PVT60" s="1448"/>
      <c r="PVU60" s="3149"/>
      <c r="PVV60" s="3149"/>
      <c r="PVW60" s="3149"/>
      <c r="PVX60" s="1448"/>
      <c r="PVY60" s="3149"/>
      <c r="PVZ60" s="3149"/>
      <c r="PWA60" s="3149"/>
      <c r="PWB60" s="1448"/>
      <c r="PWC60" s="3149"/>
      <c r="PWD60" s="3149"/>
      <c r="PWE60" s="3149"/>
      <c r="PWF60" s="1448"/>
      <c r="PWG60" s="3149"/>
      <c r="PWH60" s="3149"/>
      <c r="PWI60" s="3149"/>
      <c r="PWJ60" s="1448"/>
      <c r="PWK60" s="3149"/>
      <c r="PWL60" s="3149"/>
      <c r="PWM60" s="3149"/>
      <c r="PWN60" s="1448"/>
      <c r="PWO60" s="3149"/>
      <c r="PWP60" s="3149"/>
      <c r="PWQ60" s="3149"/>
      <c r="PWR60" s="1448"/>
      <c r="PWS60" s="3149"/>
      <c r="PWT60" s="3149"/>
      <c r="PWU60" s="3149"/>
      <c r="PWV60" s="1448"/>
      <c r="PWW60" s="3149"/>
      <c r="PWX60" s="3149"/>
      <c r="PWY60" s="3149"/>
      <c r="PWZ60" s="1448"/>
      <c r="PXA60" s="3149"/>
      <c r="PXB60" s="3149"/>
      <c r="PXC60" s="3149"/>
      <c r="PXD60" s="1448"/>
      <c r="PXE60" s="3149"/>
      <c r="PXF60" s="3149"/>
      <c r="PXG60" s="3149"/>
      <c r="PXH60" s="1448"/>
      <c r="PXI60" s="3149"/>
      <c r="PXJ60" s="3149"/>
      <c r="PXK60" s="3149"/>
      <c r="PXL60" s="1448"/>
      <c r="PXM60" s="3149"/>
      <c r="PXN60" s="3149"/>
      <c r="PXO60" s="3149"/>
      <c r="PXP60" s="1448"/>
      <c r="PXQ60" s="3149"/>
      <c r="PXR60" s="3149"/>
      <c r="PXS60" s="3149"/>
      <c r="PXT60" s="1448"/>
      <c r="PXU60" s="3149"/>
      <c r="PXV60" s="3149"/>
      <c r="PXW60" s="3149"/>
      <c r="PXX60" s="1448"/>
      <c r="PXY60" s="3149"/>
      <c r="PXZ60" s="3149"/>
      <c r="PYA60" s="3149"/>
      <c r="PYB60" s="1448"/>
      <c r="PYC60" s="3149"/>
      <c r="PYD60" s="3149"/>
      <c r="PYE60" s="3149"/>
      <c r="PYF60" s="1448"/>
      <c r="PYG60" s="3149"/>
      <c r="PYH60" s="3149"/>
      <c r="PYI60" s="3149"/>
      <c r="PYJ60" s="1448"/>
      <c r="PYK60" s="3149"/>
      <c r="PYL60" s="3149"/>
      <c r="PYM60" s="3149"/>
      <c r="PYN60" s="1448"/>
      <c r="PYO60" s="3149"/>
      <c r="PYP60" s="3149"/>
      <c r="PYQ60" s="3149"/>
      <c r="PYR60" s="1448"/>
      <c r="PYS60" s="3149"/>
      <c r="PYT60" s="3149"/>
      <c r="PYU60" s="3149"/>
      <c r="PYV60" s="1448"/>
      <c r="PYW60" s="3149"/>
      <c r="PYX60" s="3149"/>
      <c r="PYY60" s="3149"/>
      <c r="PYZ60" s="1448"/>
      <c r="PZA60" s="3149"/>
      <c r="PZB60" s="3149"/>
      <c r="PZC60" s="3149"/>
      <c r="PZD60" s="1448"/>
      <c r="PZE60" s="3149"/>
      <c r="PZF60" s="3149"/>
      <c r="PZG60" s="3149"/>
      <c r="PZH60" s="1448"/>
      <c r="PZI60" s="3149"/>
      <c r="PZJ60" s="3149"/>
      <c r="PZK60" s="3149"/>
      <c r="PZL60" s="1448"/>
      <c r="PZM60" s="3149"/>
      <c r="PZN60" s="3149"/>
      <c r="PZO60" s="3149"/>
      <c r="PZP60" s="1448"/>
      <c r="PZQ60" s="3149"/>
      <c r="PZR60" s="3149"/>
      <c r="PZS60" s="3149"/>
      <c r="PZT60" s="1448"/>
      <c r="PZU60" s="3149"/>
      <c r="PZV60" s="3149"/>
      <c r="PZW60" s="3149"/>
      <c r="PZX60" s="1448"/>
      <c r="PZY60" s="3149"/>
      <c r="PZZ60" s="3149"/>
      <c r="QAA60" s="3149"/>
      <c r="QAB60" s="1448"/>
      <c r="QAC60" s="3149"/>
      <c r="QAD60" s="3149"/>
      <c r="QAE60" s="3149"/>
      <c r="QAF60" s="1448"/>
      <c r="QAG60" s="3149"/>
      <c r="QAH60" s="3149"/>
      <c r="QAI60" s="3149"/>
      <c r="QAJ60" s="1448"/>
      <c r="QAK60" s="3149"/>
      <c r="QAL60" s="3149"/>
      <c r="QAM60" s="3149"/>
      <c r="QAN60" s="1448"/>
      <c r="QAO60" s="3149"/>
      <c r="QAP60" s="3149"/>
      <c r="QAQ60" s="3149"/>
      <c r="QAR60" s="1448"/>
      <c r="QAS60" s="3149"/>
      <c r="QAT60" s="3149"/>
      <c r="QAU60" s="3149"/>
      <c r="QAV60" s="1448"/>
      <c r="QAW60" s="3149"/>
      <c r="QAX60" s="3149"/>
      <c r="QAY60" s="3149"/>
      <c r="QAZ60" s="1448"/>
      <c r="QBA60" s="3149"/>
      <c r="QBB60" s="3149"/>
      <c r="QBC60" s="3149"/>
      <c r="QBD60" s="1448"/>
      <c r="QBE60" s="3149"/>
      <c r="QBF60" s="3149"/>
      <c r="QBG60" s="3149"/>
      <c r="QBH60" s="1448"/>
      <c r="QBI60" s="3149"/>
      <c r="QBJ60" s="3149"/>
      <c r="QBK60" s="3149"/>
      <c r="QBL60" s="1448"/>
      <c r="QBM60" s="3149"/>
      <c r="QBN60" s="3149"/>
      <c r="QBO60" s="3149"/>
      <c r="QBP60" s="1448"/>
      <c r="QBQ60" s="3149"/>
      <c r="QBR60" s="3149"/>
      <c r="QBS60" s="3149"/>
      <c r="QBT60" s="1448"/>
      <c r="QBU60" s="3149"/>
      <c r="QBV60" s="3149"/>
      <c r="QBW60" s="3149"/>
      <c r="QBX60" s="1448"/>
      <c r="QBY60" s="3149"/>
      <c r="QBZ60" s="3149"/>
      <c r="QCA60" s="3149"/>
      <c r="QCB60" s="1448"/>
      <c r="QCC60" s="3149"/>
      <c r="QCD60" s="3149"/>
      <c r="QCE60" s="3149"/>
      <c r="QCF60" s="1448"/>
      <c r="QCG60" s="3149"/>
      <c r="QCH60" s="3149"/>
      <c r="QCI60" s="3149"/>
      <c r="QCJ60" s="1448"/>
      <c r="QCK60" s="3149"/>
      <c r="QCL60" s="3149"/>
      <c r="QCM60" s="3149"/>
      <c r="QCN60" s="1448"/>
      <c r="QCO60" s="3149"/>
      <c r="QCP60" s="3149"/>
      <c r="QCQ60" s="3149"/>
      <c r="QCR60" s="1448"/>
      <c r="QCS60" s="3149"/>
      <c r="QCT60" s="3149"/>
      <c r="QCU60" s="3149"/>
      <c r="QCV60" s="1448"/>
      <c r="QCW60" s="3149"/>
      <c r="QCX60" s="3149"/>
      <c r="QCY60" s="3149"/>
      <c r="QCZ60" s="1448"/>
      <c r="QDA60" s="3149"/>
      <c r="QDB60" s="3149"/>
      <c r="QDC60" s="3149"/>
      <c r="QDD60" s="1448"/>
      <c r="QDE60" s="3149"/>
      <c r="QDF60" s="3149"/>
      <c r="QDG60" s="3149"/>
      <c r="QDH60" s="1448"/>
      <c r="QDI60" s="3149"/>
      <c r="QDJ60" s="3149"/>
      <c r="QDK60" s="3149"/>
      <c r="QDL60" s="1448"/>
      <c r="QDM60" s="3149"/>
      <c r="QDN60" s="3149"/>
      <c r="QDO60" s="3149"/>
      <c r="QDP60" s="1448"/>
      <c r="QDQ60" s="3149"/>
      <c r="QDR60" s="3149"/>
      <c r="QDS60" s="3149"/>
      <c r="QDT60" s="1448"/>
      <c r="QDU60" s="3149"/>
      <c r="QDV60" s="3149"/>
      <c r="QDW60" s="3149"/>
      <c r="QDX60" s="1448"/>
      <c r="QDY60" s="3149"/>
      <c r="QDZ60" s="3149"/>
      <c r="QEA60" s="3149"/>
      <c r="QEB60" s="1448"/>
      <c r="QEC60" s="3149"/>
      <c r="QED60" s="3149"/>
      <c r="QEE60" s="3149"/>
      <c r="QEF60" s="1448"/>
      <c r="QEG60" s="3149"/>
      <c r="QEH60" s="3149"/>
      <c r="QEI60" s="3149"/>
      <c r="QEJ60" s="1448"/>
      <c r="QEK60" s="3149"/>
      <c r="QEL60" s="3149"/>
      <c r="QEM60" s="3149"/>
      <c r="QEN60" s="1448"/>
      <c r="QEO60" s="3149"/>
      <c r="QEP60" s="3149"/>
      <c r="QEQ60" s="3149"/>
      <c r="QER60" s="1448"/>
      <c r="QES60" s="3149"/>
      <c r="QET60" s="3149"/>
      <c r="QEU60" s="3149"/>
      <c r="QEV60" s="1448"/>
      <c r="QEW60" s="3149"/>
      <c r="QEX60" s="3149"/>
      <c r="QEY60" s="3149"/>
      <c r="QEZ60" s="1448"/>
      <c r="QFA60" s="3149"/>
      <c r="QFB60" s="3149"/>
      <c r="QFC60" s="3149"/>
      <c r="QFD60" s="1448"/>
      <c r="QFE60" s="3149"/>
      <c r="QFF60" s="3149"/>
      <c r="QFG60" s="3149"/>
      <c r="QFH60" s="1448"/>
      <c r="QFI60" s="3149"/>
      <c r="QFJ60" s="3149"/>
      <c r="QFK60" s="3149"/>
      <c r="QFL60" s="1448"/>
      <c r="QFM60" s="3149"/>
      <c r="QFN60" s="3149"/>
      <c r="QFO60" s="3149"/>
      <c r="QFP60" s="1448"/>
      <c r="QFQ60" s="3149"/>
      <c r="QFR60" s="3149"/>
      <c r="QFS60" s="3149"/>
      <c r="QFT60" s="1448"/>
      <c r="QFU60" s="3149"/>
      <c r="QFV60" s="3149"/>
      <c r="QFW60" s="3149"/>
      <c r="QFX60" s="1448"/>
      <c r="QFY60" s="3149"/>
      <c r="QFZ60" s="3149"/>
      <c r="QGA60" s="3149"/>
      <c r="QGB60" s="1448"/>
      <c r="QGC60" s="3149"/>
      <c r="QGD60" s="3149"/>
      <c r="QGE60" s="3149"/>
      <c r="QGF60" s="1448"/>
      <c r="QGG60" s="3149"/>
      <c r="QGH60" s="3149"/>
      <c r="QGI60" s="3149"/>
      <c r="QGJ60" s="1448"/>
      <c r="QGK60" s="3149"/>
      <c r="QGL60" s="3149"/>
      <c r="QGM60" s="3149"/>
      <c r="QGN60" s="1448"/>
      <c r="QGO60" s="3149"/>
      <c r="QGP60" s="3149"/>
      <c r="QGQ60" s="3149"/>
      <c r="QGR60" s="1448"/>
      <c r="QGS60" s="3149"/>
      <c r="QGT60" s="3149"/>
      <c r="QGU60" s="3149"/>
      <c r="QGV60" s="1448"/>
      <c r="QGW60" s="3149"/>
      <c r="QGX60" s="3149"/>
      <c r="QGY60" s="3149"/>
      <c r="QGZ60" s="1448"/>
      <c r="QHA60" s="3149"/>
      <c r="QHB60" s="3149"/>
      <c r="QHC60" s="3149"/>
      <c r="QHD60" s="1448"/>
      <c r="QHE60" s="3149"/>
      <c r="QHF60" s="3149"/>
      <c r="QHG60" s="3149"/>
      <c r="QHH60" s="1448"/>
      <c r="QHI60" s="3149"/>
      <c r="QHJ60" s="3149"/>
      <c r="QHK60" s="3149"/>
      <c r="QHL60" s="1448"/>
      <c r="QHM60" s="3149"/>
      <c r="QHN60" s="3149"/>
      <c r="QHO60" s="3149"/>
      <c r="QHP60" s="1448"/>
      <c r="QHQ60" s="3149"/>
      <c r="QHR60" s="3149"/>
      <c r="QHS60" s="3149"/>
      <c r="QHT60" s="1448"/>
      <c r="QHU60" s="3149"/>
      <c r="QHV60" s="3149"/>
      <c r="QHW60" s="3149"/>
      <c r="QHX60" s="1448"/>
      <c r="QHY60" s="3149"/>
      <c r="QHZ60" s="3149"/>
      <c r="QIA60" s="3149"/>
      <c r="QIB60" s="1448"/>
      <c r="QIC60" s="3149"/>
      <c r="QID60" s="3149"/>
      <c r="QIE60" s="3149"/>
      <c r="QIF60" s="1448"/>
      <c r="QIG60" s="3149"/>
      <c r="QIH60" s="3149"/>
      <c r="QII60" s="3149"/>
      <c r="QIJ60" s="1448"/>
      <c r="QIK60" s="3149"/>
      <c r="QIL60" s="3149"/>
      <c r="QIM60" s="3149"/>
      <c r="QIN60" s="1448"/>
      <c r="QIO60" s="3149"/>
      <c r="QIP60" s="3149"/>
      <c r="QIQ60" s="3149"/>
      <c r="QIR60" s="1448"/>
      <c r="QIS60" s="3149"/>
      <c r="QIT60" s="3149"/>
      <c r="QIU60" s="3149"/>
      <c r="QIV60" s="1448"/>
      <c r="QIW60" s="3149"/>
      <c r="QIX60" s="3149"/>
      <c r="QIY60" s="3149"/>
      <c r="QIZ60" s="1448"/>
      <c r="QJA60" s="3149"/>
      <c r="QJB60" s="3149"/>
      <c r="QJC60" s="3149"/>
      <c r="QJD60" s="1448"/>
      <c r="QJE60" s="3149"/>
      <c r="QJF60" s="3149"/>
      <c r="QJG60" s="3149"/>
      <c r="QJH60" s="1448"/>
      <c r="QJI60" s="3149"/>
      <c r="QJJ60" s="3149"/>
      <c r="QJK60" s="3149"/>
      <c r="QJL60" s="1448"/>
      <c r="QJM60" s="3149"/>
      <c r="QJN60" s="3149"/>
      <c r="QJO60" s="3149"/>
      <c r="QJP60" s="1448"/>
      <c r="QJQ60" s="3149"/>
      <c r="QJR60" s="3149"/>
      <c r="QJS60" s="3149"/>
      <c r="QJT60" s="1448"/>
      <c r="QJU60" s="3149"/>
      <c r="QJV60" s="3149"/>
      <c r="QJW60" s="3149"/>
      <c r="QJX60" s="1448"/>
      <c r="QJY60" s="3149"/>
      <c r="QJZ60" s="3149"/>
      <c r="QKA60" s="3149"/>
      <c r="QKB60" s="1448"/>
      <c r="QKC60" s="3149"/>
      <c r="QKD60" s="3149"/>
      <c r="QKE60" s="3149"/>
      <c r="QKF60" s="1448"/>
      <c r="QKG60" s="3149"/>
      <c r="QKH60" s="3149"/>
      <c r="QKI60" s="3149"/>
      <c r="QKJ60" s="1448"/>
      <c r="QKK60" s="3149"/>
      <c r="QKL60" s="3149"/>
      <c r="QKM60" s="3149"/>
      <c r="QKN60" s="1448"/>
      <c r="QKO60" s="3149"/>
      <c r="QKP60" s="3149"/>
      <c r="QKQ60" s="3149"/>
      <c r="QKR60" s="1448"/>
      <c r="QKS60" s="3149"/>
      <c r="QKT60" s="3149"/>
      <c r="QKU60" s="3149"/>
      <c r="QKV60" s="1448"/>
      <c r="QKW60" s="3149"/>
      <c r="QKX60" s="3149"/>
      <c r="QKY60" s="3149"/>
      <c r="QKZ60" s="1448"/>
      <c r="QLA60" s="3149"/>
      <c r="QLB60" s="3149"/>
      <c r="QLC60" s="3149"/>
      <c r="QLD60" s="1448"/>
      <c r="QLE60" s="3149"/>
      <c r="QLF60" s="3149"/>
      <c r="QLG60" s="3149"/>
      <c r="QLH60" s="1448"/>
      <c r="QLI60" s="3149"/>
      <c r="QLJ60" s="3149"/>
      <c r="QLK60" s="3149"/>
      <c r="QLL60" s="1448"/>
      <c r="QLM60" s="3149"/>
      <c r="QLN60" s="3149"/>
      <c r="QLO60" s="3149"/>
      <c r="QLP60" s="1448"/>
      <c r="QLQ60" s="3149"/>
      <c r="QLR60" s="3149"/>
      <c r="QLS60" s="3149"/>
      <c r="QLT60" s="1448"/>
      <c r="QLU60" s="3149"/>
      <c r="QLV60" s="3149"/>
      <c r="QLW60" s="3149"/>
      <c r="QLX60" s="1448"/>
      <c r="QLY60" s="3149"/>
      <c r="QLZ60" s="3149"/>
      <c r="QMA60" s="3149"/>
      <c r="QMB60" s="1448"/>
      <c r="QMC60" s="3149"/>
      <c r="QMD60" s="3149"/>
      <c r="QME60" s="3149"/>
      <c r="QMF60" s="1448"/>
      <c r="QMG60" s="3149"/>
      <c r="QMH60" s="3149"/>
      <c r="QMI60" s="3149"/>
      <c r="QMJ60" s="1448"/>
      <c r="QMK60" s="3149"/>
      <c r="QML60" s="3149"/>
      <c r="QMM60" s="3149"/>
      <c r="QMN60" s="1448"/>
      <c r="QMO60" s="3149"/>
      <c r="QMP60" s="3149"/>
      <c r="QMQ60" s="3149"/>
      <c r="QMR60" s="1448"/>
      <c r="QMS60" s="3149"/>
      <c r="QMT60" s="3149"/>
      <c r="QMU60" s="3149"/>
      <c r="QMV60" s="1448"/>
      <c r="QMW60" s="3149"/>
      <c r="QMX60" s="3149"/>
      <c r="QMY60" s="3149"/>
      <c r="QMZ60" s="1448"/>
      <c r="QNA60" s="3149"/>
      <c r="QNB60" s="3149"/>
      <c r="QNC60" s="3149"/>
      <c r="QND60" s="1448"/>
      <c r="QNE60" s="3149"/>
      <c r="QNF60" s="3149"/>
      <c r="QNG60" s="3149"/>
      <c r="QNH60" s="1448"/>
      <c r="QNI60" s="3149"/>
      <c r="QNJ60" s="3149"/>
      <c r="QNK60" s="3149"/>
      <c r="QNL60" s="1448"/>
      <c r="QNM60" s="3149"/>
      <c r="QNN60" s="3149"/>
      <c r="QNO60" s="3149"/>
      <c r="QNP60" s="1448"/>
      <c r="QNQ60" s="3149"/>
      <c r="QNR60" s="3149"/>
      <c r="QNS60" s="3149"/>
      <c r="QNT60" s="1448"/>
      <c r="QNU60" s="3149"/>
      <c r="QNV60" s="3149"/>
      <c r="QNW60" s="3149"/>
      <c r="QNX60" s="1448"/>
      <c r="QNY60" s="3149"/>
      <c r="QNZ60" s="3149"/>
      <c r="QOA60" s="3149"/>
      <c r="QOB60" s="1448"/>
      <c r="QOC60" s="3149"/>
      <c r="QOD60" s="3149"/>
      <c r="QOE60" s="3149"/>
      <c r="QOF60" s="1448"/>
      <c r="QOG60" s="3149"/>
      <c r="QOH60" s="3149"/>
      <c r="QOI60" s="3149"/>
      <c r="QOJ60" s="1448"/>
      <c r="QOK60" s="3149"/>
      <c r="QOL60" s="3149"/>
      <c r="QOM60" s="3149"/>
      <c r="QON60" s="1448"/>
      <c r="QOO60" s="3149"/>
      <c r="QOP60" s="3149"/>
      <c r="QOQ60" s="3149"/>
      <c r="QOR60" s="1448"/>
      <c r="QOS60" s="3149"/>
      <c r="QOT60" s="3149"/>
      <c r="QOU60" s="3149"/>
      <c r="QOV60" s="1448"/>
      <c r="QOW60" s="3149"/>
      <c r="QOX60" s="3149"/>
      <c r="QOY60" s="3149"/>
      <c r="QOZ60" s="1448"/>
      <c r="QPA60" s="3149"/>
      <c r="QPB60" s="3149"/>
      <c r="QPC60" s="3149"/>
      <c r="QPD60" s="1448"/>
      <c r="QPE60" s="3149"/>
      <c r="QPF60" s="3149"/>
      <c r="QPG60" s="3149"/>
      <c r="QPH60" s="1448"/>
      <c r="QPI60" s="3149"/>
      <c r="QPJ60" s="3149"/>
      <c r="QPK60" s="3149"/>
      <c r="QPL60" s="1448"/>
      <c r="QPM60" s="3149"/>
      <c r="QPN60" s="3149"/>
      <c r="QPO60" s="3149"/>
      <c r="QPP60" s="1448"/>
      <c r="QPQ60" s="3149"/>
      <c r="QPR60" s="3149"/>
      <c r="QPS60" s="3149"/>
      <c r="QPT60" s="1448"/>
      <c r="QPU60" s="3149"/>
      <c r="QPV60" s="3149"/>
      <c r="QPW60" s="3149"/>
      <c r="QPX60" s="1448"/>
      <c r="QPY60" s="3149"/>
      <c r="QPZ60" s="3149"/>
      <c r="QQA60" s="3149"/>
      <c r="QQB60" s="1448"/>
      <c r="QQC60" s="3149"/>
      <c r="QQD60" s="3149"/>
      <c r="QQE60" s="3149"/>
      <c r="QQF60" s="1448"/>
      <c r="QQG60" s="3149"/>
      <c r="QQH60" s="3149"/>
      <c r="QQI60" s="3149"/>
      <c r="QQJ60" s="1448"/>
      <c r="QQK60" s="3149"/>
      <c r="QQL60" s="3149"/>
      <c r="QQM60" s="3149"/>
      <c r="QQN60" s="1448"/>
      <c r="QQO60" s="3149"/>
      <c r="QQP60" s="3149"/>
      <c r="QQQ60" s="3149"/>
      <c r="QQR60" s="1448"/>
      <c r="QQS60" s="3149"/>
      <c r="QQT60" s="3149"/>
      <c r="QQU60" s="3149"/>
      <c r="QQV60" s="1448"/>
      <c r="QQW60" s="3149"/>
      <c r="QQX60" s="3149"/>
      <c r="QQY60" s="3149"/>
      <c r="QQZ60" s="1448"/>
      <c r="QRA60" s="3149"/>
      <c r="QRB60" s="3149"/>
      <c r="QRC60" s="3149"/>
      <c r="QRD60" s="1448"/>
      <c r="QRE60" s="3149"/>
      <c r="QRF60" s="3149"/>
      <c r="QRG60" s="3149"/>
      <c r="QRH60" s="1448"/>
      <c r="QRI60" s="3149"/>
      <c r="QRJ60" s="3149"/>
      <c r="QRK60" s="3149"/>
      <c r="QRL60" s="1448"/>
      <c r="QRM60" s="3149"/>
      <c r="QRN60" s="3149"/>
      <c r="QRO60" s="3149"/>
      <c r="QRP60" s="1448"/>
      <c r="QRQ60" s="3149"/>
      <c r="QRR60" s="3149"/>
      <c r="QRS60" s="3149"/>
      <c r="QRT60" s="1448"/>
      <c r="QRU60" s="3149"/>
      <c r="QRV60" s="3149"/>
      <c r="QRW60" s="3149"/>
      <c r="QRX60" s="1448"/>
      <c r="QRY60" s="3149"/>
      <c r="QRZ60" s="3149"/>
      <c r="QSA60" s="3149"/>
      <c r="QSB60" s="1448"/>
      <c r="QSC60" s="3149"/>
      <c r="QSD60" s="3149"/>
      <c r="QSE60" s="3149"/>
      <c r="QSF60" s="1448"/>
      <c r="QSG60" s="3149"/>
      <c r="QSH60" s="3149"/>
      <c r="QSI60" s="3149"/>
      <c r="QSJ60" s="1448"/>
      <c r="QSK60" s="3149"/>
      <c r="QSL60" s="3149"/>
      <c r="QSM60" s="3149"/>
      <c r="QSN60" s="1448"/>
      <c r="QSO60" s="3149"/>
      <c r="QSP60" s="3149"/>
      <c r="QSQ60" s="3149"/>
      <c r="QSR60" s="1448"/>
      <c r="QSS60" s="3149"/>
      <c r="QST60" s="3149"/>
      <c r="QSU60" s="3149"/>
      <c r="QSV60" s="1448"/>
      <c r="QSW60" s="3149"/>
      <c r="QSX60" s="3149"/>
      <c r="QSY60" s="3149"/>
      <c r="QSZ60" s="1448"/>
      <c r="QTA60" s="3149"/>
      <c r="QTB60" s="3149"/>
      <c r="QTC60" s="3149"/>
      <c r="QTD60" s="1448"/>
      <c r="QTE60" s="3149"/>
      <c r="QTF60" s="3149"/>
      <c r="QTG60" s="3149"/>
      <c r="QTH60" s="1448"/>
      <c r="QTI60" s="3149"/>
      <c r="QTJ60" s="3149"/>
      <c r="QTK60" s="3149"/>
      <c r="QTL60" s="1448"/>
      <c r="QTM60" s="3149"/>
      <c r="QTN60" s="3149"/>
      <c r="QTO60" s="3149"/>
      <c r="QTP60" s="1448"/>
      <c r="QTQ60" s="3149"/>
      <c r="QTR60" s="3149"/>
      <c r="QTS60" s="3149"/>
      <c r="QTT60" s="1448"/>
      <c r="QTU60" s="3149"/>
      <c r="QTV60" s="3149"/>
      <c r="QTW60" s="3149"/>
      <c r="QTX60" s="1448"/>
      <c r="QTY60" s="3149"/>
      <c r="QTZ60" s="3149"/>
      <c r="QUA60" s="3149"/>
      <c r="QUB60" s="1448"/>
      <c r="QUC60" s="3149"/>
      <c r="QUD60" s="3149"/>
      <c r="QUE60" s="3149"/>
      <c r="QUF60" s="1448"/>
      <c r="QUG60" s="3149"/>
      <c r="QUH60" s="3149"/>
      <c r="QUI60" s="3149"/>
      <c r="QUJ60" s="1448"/>
      <c r="QUK60" s="3149"/>
      <c r="QUL60" s="3149"/>
      <c r="QUM60" s="3149"/>
      <c r="QUN60" s="1448"/>
      <c r="QUO60" s="3149"/>
      <c r="QUP60" s="3149"/>
      <c r="QUQ60" s="3149"/>
      <c r="QUR60" s="1448"/>
      <c r="QUS60" s="3149"/>
      <c r="QUT60" s="3149"/>
      <c r="QUU60" s="3149"/>
      <c r="QUV60" s="1448"/>
      <c r="QUW60" s="3149"/>
      <c r="QUX60" s="3149"/>
      <c r="QUY60" s="3149"/>
      <c r="QUZ60" s="1448"/>
      <c r="QVA60" s="3149"/>
      <c r="QVB60" s="3149"/>
      <c r="QVC60" s="3149"/>
      <c r="QVD60" s="1448"/>
      <c r="QVE60" s="3149"/>
      <c r="QVF60" s="3149"/>
      <c r="QVG60" s="3149"/>
      <c r="QVH60" s="1448"/>
      <c r="QVI60" s="3149"/>
      <c r="QVJ60" s="3149"/>
      <c r="QVK60" s="3149"/>
      <c r="QVL60" s="1448"/>
      <c r="QVM60" s="3149"/>
      <c r="QVN60" s="3149"/>
      <c r="QVO60" s="3149"/>
      <c r="QVP60" s="1448"/>
      <c r="QVQ60" s="3149"/>
      <c r="QVR60" s="3149"/>
      <c r="QVS60" s="3149"/>
      <c r="QVT60" s="1448"/>
      <c r="QVU60" s="3149"/>
      <c r="QVV60" s="3149"/>
      <c r="QVW60" s="3149"/>
      <c r="QVX60" s="1448"/>
      <c r="QVY60" s="3149"/>
      <c r="QVZ60" s="3149"/>
      <c r="QWA60" s="3149"/>
      <c r="QWB60" s="1448"/>
      <c r="QWC60" s="3149"/>
      <c r="QWD60" s="3149"/>
      <c r="QWE60" s="3149"/>
      <c r="QWF60" s="1448"/>
      <c r="QWG60" s="3149"/>
      <c r="QWH60" s="3149"/>
      <c r="QWI60" s="3149"/>
      <c r="QWJ60" s="1448"/>
      <c r="QWK60" s="3149"/>
      <c r="QWL60" s="3149"/>
      <c r="QWM60" s="3149"/>
      <c r="QWN60" s="1448"/>
      <c r="QWO60" s="3149"/>
      <c r="QWP60" s="3149"/>
      <c r="QWQ60" s="3149"/>
      <c r="QWR60" s="1448"/>
      <c r="QWS60" s="3149"/>
      <c r="QWT60" s="3149"/>
      <c r="QWU60" s="3149"/>
      <c r="QWV60" s="1448"/>
      <c r="QWW60" s="3149"/>
      <c r="QWX60" s="3149"/>
      <c r="QWY60" s="3149"/>
      <c r="QWZ60" s="1448"/>
      <c r="QXA60" s="3149"/>
      <c r="QXB60" s="3149"/>
      <c r="QXC60" s="3149"/>
      <c r="QXD60" s="1448"/>
      <c r="QXE60" s="3149"/>
      <c r="QXF60" s="3149"/>
      <c r="QXG60" s="3149"/>
      <c r="QXH60" s="1448"/>
      <c r="QXI60" s="3149"/>
      <c r="QXJ60" s="3149"/>
      <c r="QXK60" s="3149"/>
      <c r="QXL60" s="1448"/>
      <c r="QXM60" s="3149"/>
      <c r="QXN60" s="3149"/>
      <c r="QXO60" s="3149"/>
      <c r="QXP60" s="1448"/>
      <c r="QXQ60" s="3149"/>
      <c r="QXR60" s="3149"/>
      <c r="QXS60" s="3149"/>
      <c r="QXT60" s="1448"/>
      <c r="QXU60" s="3149"/>
      <c r="QXV60" s="3149"/>
      <c r="QXW60" s="3149"/>
      <c r="QXX60" s="1448"/>
      <c r="QXY60" s="3149"/>
      <c r="QXZ60" s="3149"/>
      <c r="QYA60" s="3149"/>
      <c r="QYB60" s="1448"/>
      <c r="QYC60" s="3149"/>
      <c r="QYD60" s="3149"/>
      <c r="QYE60" s="3149"/>
      <c r="QYF60" s="1448"/>
      <c r="QYG60" s="3149"/>
      <c r="QYH60" s="3149"/>
      <c r="QYI60" s="3149"/>
      <c r="QYJ60" s="1448"/>
      <c r="QYK60" s="3149"/>
      <c r="QYL60" s="3149"/>
      <c r="QYM60" s="3149"/>
      <c r="QYN60" s="1448"/>
      <c r="QYO60" s="3149"/>
      <c r="QYP60" s="3149"/>
      <c r="QYQ60" s="3149"/>
      <c r="QYR60" s="1448"/>
      <c r="QYS60" s="3149"/>
      <c r="QYT60" s="3149"/>
      <c r="QYU60" s="3149"/>
      <c r="QYV60" s="1448"/>
      <c r="QYW60" s="3149"/>
      <c r="QYX60" s="3149"/>
      <c r="QYY60" s="3149"/>
      <c r="QYZ60" s="1448"/>
      <c r="QZA60" s="3149"/>
      <c r="QZB60" s="3149"/>
      <c r="QZC60" s="3149"/>
      <c r="QZD60" s="1448"/>
      <c r="QZE60" s="3149"/>
      <c r="QZF60" s="3149"/>
      <c r="QZG60" s="3149"/>
      <c r="QZH60" s="1448"/>
      <c r="QZI60" s="3149"/>
      <c r="QZJ60" s="3149"/>
      <c r="QZK60" s="3149"/>
      <c r="QZL60" s="1448"/>
      <c r="QZM60" s="3149"/>
      <c r="QZN60" s="3149"/>
      <c r="QZO60" s="3149"/>
      <c r="QZP60" s="1448"/>
      <c r="QZQ60" s="3149"/>
      <c r="QZR60" s="3149"/>
      <c r="QZS60" s="3149"/>
      <c r="QZT60" s="1448"/>
      <c r="QZU60" s="3149"/>
      <c r="QZV60" s="3149"/>
      <c r="QZW60" s="3149"/>
      <c r="QZX60" s="1448"/>
      <c r="QZY60" s="3149"/>
      <c r="QZZ60" s="3149"/>
      <c r="RAA60" s="3149"/>
      <c r="RAB60" s="1448"/>
      <c r="RAC60" s="3149"/>
      <c r="RAD60" s="3149"/>
      <c r="RAE60" s="3149"/>
      <c r="RAF60" s="1448"/>
      <c r="RAG60" s="3149"/>
      <c r="RAH60" s="3149"/>
      <c r="RAI60" s="3149"/>
      <c r="RAJ60" s="1448"/>
      <c r="RAK60" s="3149"/>
      <c r="RAL60" s="3149"/>
      <c r="RAM60" s="3149"/>
      <c r="RAN60" s="1448"/>
      <c r="RAO60" s="3149"/>
      <c r="RAP60" s="3149"/>
      <c r="RAQ60" s="3149"/>
      <c r="RAR60" s="1448"/>
      <c r="RAS60" s="3149"/>
      <c r="RAT60" s="3149"/>
      <c r="RAU60" s="3149"/>
      <c r="RAV60" s="1448"/>
      <c r="RAW60" s="3149"/>
      <c r="RAX60" s="3149"/>
      <c r="RAY60" s="3149"/>
      <c r="RAZ60" s="1448"/>
      <c r="RBA60" s="3149"/>
      <c r="RBB60" s="3149"/>
      <c r="RBC60" s="3149"/>
      <c r="RBD60" s="1448"/>
      <c r="RBE60" s="3149"/>
      <c r="RBF60" s="3149"/>
      <c r="RBG60" s="3149"/>
      <c r="RBH60" s="1448"/>
      <c r="RBI60" s="3149"/>
      <c r="RBJ60" s="3149"/>
      <c r="RBK60" s="3149"/>
      <c r="RBL60" s="1448"/>
      <c r="RBM60" s="3149"/>
      <c r="RBN60" s="3149"/>
      <c r="RBO60" s="3149"/>
      <c r="RBP60" s="1448"/>
      <c r="RBQ60" s="3149"/>
      <c r="RBR60" s="3149"/>
      <c r="RBS60" s="3149"/>
      <c r="RBT60" s="1448"/>
      <c r="RBU60" s="3149"/>
      <c r="RBV60" s="3149"/>
      <c r="RBW60" s="3149"/>
      <c r="RBX60" s="1448"/>
      <c r="RBY60" s="3149"/>
      <c r="RBZ60" s="3149"/>
      <c r="RCA60" s="3149"/>
      <c r="RCB60" s="1448"/>
      <c r="RCC60" s="3149"/>
      <c r="RCD60" s="3149"/>
      <c r="RCE60" s="3149"/>
      <c r="RCF60" s="1448"/>
      <c r="RCG60" s="3149"/>
      <c r="RCH60" s="3149"/>
      <c r="RCI60" s="3149"/>
      <c r="RCJ60" s="1448"/>
      <c r="RCK60" s="3149"/>
      <c r="RCL60" s="3149"/>
      <c r="RCM60" s="3149"/>
      <c r="RCN60" s="1448"/>
      <c r="RCO60" s="3149"/>
      <c r="RCP60" s="3149"/>
      <c r="RCQ60" s="3149"/>
      <c r="RCR60" s="1448"/>
      <c r="RCS60" s="3149"/>
      <c r="RCT60" s="3149"/>
      <c r="RCU60" s="3149"/>
      <c r="RCV60" s="1448"/>
      <c r="RCW60" s="3149"/>
      <c r="RCX60" s="3149"/>
      <c r="RCY60" s="3149"/>
      <c r="RCZ60" s="1448"/>
      <c r="RDA60" s="3149"/>
      <c r="RDB60" s="3149"/>
      <c r="RDC60" s="3149"/>
      <c r="RDD60" s="1448"/>
      <c r="RDE60" s="3149"/>
      <c r="RDF60" s="3149"/>
      <c r="RDG60" s="3149"/>
      <c r="RDH60" s="1448"/>
      <c r="RDI60" s="3149"/>
      <c r="RDJ60" s="3149"/>
      <c r="RDK60" s="3149"/>
      <c r="RDL60" s="1448"/>
      <c r="RDM60" s="3149"/>
      <c r="RDN60" s="3149"/>
      <c r="RDO60" s="3149"/>
      <c r="RDP60" s="1448"/>
      <c r="RDQ60" s="3149"/>
      <c r="RDR60" s="3149"/>
      <c r="RDS60" s="3149"/>
      <c r="RDT60" s="1448"/>
      <c r="RDU60" s="3149"/>
      <c r="RDV60" s="3149"/>
      <c r="RDW60" s="3149"/>
      <c r="RDX60" s="1448"/>
      <c r="RDY60" s="3149"/>
      <c r="RDZ60" s="3149"/>
      <c r="REA60" s="3149"/>
      <c r="REB60" s="1448"/>
      <c r="REC60" s="3149"/>
      <c r="RED60" s="3149"/>
      <c r="REE60" s="3149"/>
      <c r="REF60" s="1448"/>
      <c r="REG60" s="3149"/>
      <c r="REH60" s="3149"/>
      <c r="REI60" s="3149"/>
      <c r="REJ60" s="1448"/>
      <c r="REK60" s="3149"/>
      <c r="REL60" s="3149"/>
      <c r="REM60" s="3149"/>
      <c r="REN60" s="1448"/>
      <c r="REO60" s="3149"/>
      <c r="REP60" s="3149"/>
      <c r="REQ60" s="3149"/>
      <c r="RER60" s="1448"/>
      <c r="RES60" s="3149"/>
      <c r="RET60" s="3149"/>
      <c r="REU60" s="3149"/>
      <c r="REV60" s="1448"/>
      <c r="REW60" s="3149"/>
      <c r="REX60" s="3149"/>
      <c r="REY60" s="3149"/>
      <c r="REZ60" s="1448"/>
      <c r="RFA60" s="3149"/>
      <c r="RFB60" s="3149"/>
      <c r="RFC60" s="3149"/>
      <c r="RFD60" s="1448"/>
      <c r="RFE60" s="3149"/>
      <c r="RFF60" s="3149"/>
      <c r="RFG60" s="3149"/>
      <c r="RFH60" s="1448"/>
      <c r="RFI60" s="3149"/>
      <c r="RFJ60" s="3149"/>
      <c r="RFK60" s="3149"/>
      <c r="RFL60" s="1448"/>
      <c r="RFM60" s="3149"/>
      <c r="RFN60" s="3149"/>
      <c r="RFO60" s="3149"/>
      <c r="RFP60" s="1448"/>
      <c r="RFQ60" s="3149"/>
      <c r="RFR60" s="3149"/>
      <c r="RFS60" s="3149"/>
      <c r="RFT60" s="1448"/>
      <c r="RFU60" s="3149"/>
      <c r="RFV60" s="3149"/>
      <c r="RFW60" s="3149"/>
      <c r="RFX60" s="1448"/>
      <c r="RFY60" s="3149"/>
      <c r="RFZ60" s="3149"/>
      <c r="RGA60" s="3149"/>
      <c r="RGB60" s="1448"/>
      <c r="RGC60" s="3149"/>
      <c r="RGD60" s="3149"/>
      <c r="RGE60" s="3149"/>
      <c r="RGF60" s="1448"/>
      <c r="RGG60" s="3149"/>
      <c r="RGH60" s="3149"/>
      <c r="RGI60" s="3149"/>
      <c r="RGJ60" s="1448"/>
      <c r="RGK60" s="3149"/>
      <c r="RGL60" s="3149"/>
      <c r="RGM60" s="3149"/>
      <c r="RGN60" s="1448"/>
      <c r="RGO60" s="3149"/>
      <c r="RGP60" s="3149"/>
      <c r="RGQ60" s="3149"/>
      <c r="RGR60" s="1448"/>
      <c r="RGS60" s="3149"/>
      <c r="RGT60" s="3149"/>
      <c r="RGU60" s="3149"/>
      <c r="RGV60" s="1448"/>
      <c r="RGW60" s="3149"/>
      <c r="RGX60" s="3149"/>
      <c r="RGY60" s="3149"/>
      <c r="RGZ60" s="1448"/>
      <c r="RHA60" s="3149"/>
      <c r="RHB60" s="3149"/>
      <c r="RHC60" s="3149"/>
      <c r="RHD60" s="1448"/>
      <c r="RHE60" s="3149"/>
      <c r="RHF60" s="3149"/>
      <c r="RHG60" s="3149"/>
      <c r="RHH60" s="1448"/>
      <c r="RHI60" s="3149"/>
      <c r="RHJ60" s="3149"/>
      <c r="RHK60" s="3149"/>
      <c r="RHL60" s="1448"/>
      <c r="RHM60" s="3149"/>
      <c r="RHN60" s="3149"/>
      <c r="RHO60" s="3149"/>
      <c r="RHP60" s="1448"/>
      <c r="RHQ60" s="3149"/>
      <c r="RHR60" s="3149"/>
      <c r="RHS60" s="3149"/>
      <c r="RHT60" s="1448"/>
      <c r="RHU60" s="3149"/>
      <c r="RHV60" s="3149"/>
      <c r="RHW60" s="3149"/>
      <c r="RHX60" s="1448"/>
      <c r="RHY60" s="3149"/>
      <c r="RHZ60" s="3149"/>
      <c r="RIA60" s="3149"/>
      <c r="RIB60" s="1448"/>
      <c r="RIC60" s="3149"/>
      <c r="RID60" s="3149"/>
      <c r="RIE60" s="3149"/>
      <c r="RIF60" s="1448"/>
      <c r="RIG60" s="3149"/>
      <c r="RIH60" s="3149"/>
      <c r="RII60" s="3149"/>
      <c r="RIJ60" s="1448"/>
      <c r="RIK60" s="3149"/>
      <c r="RIL60" s="3149"/>
      <c r="RIM60" s="3149"/>
      <c r="RIN60" s="1448"/>
      <c r="RIO60" s="3149"/>
      <c r="RIP60" s="3149"/>
      <c r="RIQ60" s="3149"/>
      <c r="RIR60" s="1448"/>
      <c r="RIS60" s="3149"/>
      <c r="RIT60" s="3149"/>
      <c r="RIU60" s="3149"/>
      <c r="RIV60" s="1448"/>
      <c r="RIW60" s="3149"/>
      <c r="RIX60" s="3149"/>
      <c r="RIY60" s="3149"/>
      <c r="RIZ60" s="1448"/>
      <c r="RJA60" s="3149"/>
      <c r="RJB60" s="3149"/>
      <c r="RJC60" s="3149"/>
      <c r="RJD60" s="1448"/>
      <c r="RJE60" s="3149"/>
      <c r="RJF60" s="3149"/>
      <c r="RJG60" s="3149"/>
      <c r="RJH60" s="1448"/>
      <c r="RJI60" s="3149"/>
      <c r="RJJ60" s="3149"/>
      <c r="RJK60" s="3149"/>
      <c r="RJL60" s="1448"/>
      <c r="RJM60" s="3149"/>
      <c r="RJN60" s="3149"/>
      <c r="RJO60" s="3149"/>
      <c r="RJP60" s="1448"/>
      <c r="RJQ60" s="3149"/>
      <c r="RJR60" s="3149"/>
      <c r="RJS60" s="3149"/>
      <c r="RJT60" s="1448"/>
      <c r="RJU60" s="3149"/>
      <c r="RJV60" s="3149"/>
      <c r="RJW60" s="3149"/>
      <c r="RJX60" s="1448"/>
      <c r="RJY60" s="3149"/>
      <c r="RJZ60" s="3149"/>
      <c r="RKA60" s="3149"/>
      <c r="RKB60" s="1448"/>
      <c r="RKC60" s="3149"/>
      <c r="RKD60" s="3149"/>
      <c r="RKE60" s="3149"/>
      <c r="RKF60" s="1448"/>
      <c r="RKG60" s="3149"/>
      <c r="RKH60" s="3149"/>
      <c r="RKI60" s="3149"/>
      <c r="RKJ60" s="1448"/>
      <c r="RKK60" s="3149"/>
      <c r="RKL60" s="3149"/>
      <c r="RKM60" s="3149"/>
      <c r="RKN60" s="1448"/>
      <c r="RKO60" s="3149"/>
      <c r="RKP60" s="3149"/>
      <c r="RKQ60" s="3149"/>
      <c r="RKR60" s="1448"/>
      <c r="RKS60" s="3149"/>
      <c r="RKT60" s="3149"/>
      <c r="RKU60" s="3149"/>
      <c r="RKV60" s="1448"/>
      <c r="RKW60" s="3149"/>
      <c r="RKX60" s="3149"/>
      <c r="RKY60" s="3149"/>
      <c r="RKZ60" s="1448"/>
      <c r="RLA60" s="3149"/>
      <c r="RLB60" s="3149"/>
      <c r="RLC60" s="3149"/>
      <c r="RLD60" s="1448"/>
      <c r="RLE60" s="3149"/>
      <c r="RLF60" s="3149"/>
      <c r="RLG60" s="3149"/>
      <c r="RLH60" s="1448"/>
      <c r="RLI60" s="3149"/>
      <c r="RLJ60" s="3149"/>
      <c r="RLK60" s="3149"/>
      <c r="RLL60" s="1448"/>
      <c r="RLM60" s="3149"/>
      <c r="RLN60" s="3149"/>
      <c r="RLO60" s="3149"/>
      <c r="RLP60" s="1448"/>
      <c r="RLQ60" s="3149"/>
      <c r="RLR60" s="3149"/>
      <c r="RLS60" s="3149"/>
      <c r="RLT60" s="1448"/>
      <c r="RLU60" s="3149"/>
      <c r="RLV60" s="3149"/>
      <c r="RLW60" s="3149"/>
      <c r="RLX60" s="1448"/>
      <c r="RLY60" s="3149"/>
      <c r="RLZ60" s="3149"/>
      <c r="RMA60" s="3149"/>
      <c r="RMB60" s="1448"/>
      <c r="RMC60" s="3149"/>
      <c r="RMD60" s="3149"/>
      <c r="RME60" s="3149"/>
      <c r="RMF60" s="1448"/>
      <c r="RMG60" s="3149"/>
      <c r="RMH60" s="3149"/>
      <c r="RMI60" s="3149"/>
      <c r="RMJ60" s="1448"/>
      <c r="RMK60" s="3149"/>
      <c r="RML60" s="3149"/>
      <c r="RMM60" s="3149"/>
      <c r="RMN60" s="1448"/>
      <c r="RMO60" s="3149"/>
      <c r="RMP60" s="3149"/>
      <c r="RMQ60" s="3149"/>
      <c r="RMR60" s="1448"/>
      <c r="RMS60" s="3149"/>
      <c r="RMT60" s="3149"/>
      <c r="RMU60" s="3149"/>
      <c r="RMV60" s="1448"/>
      <c r="RMW60" s="3149"/>
      <c r="RMX60" s="3149"/>
      <c r="RMY60" s="3149"/>
      <c r="RMZ60" s="1448"/>
      <c r="RNA60" s="3149"/>
      <c r="RNB60" s="3149"/>
      <c r="RNC60" s="3149"/>
      <c r="RND60" s="1448"/>
      <c r="RNE60" s="3149"/>
      <c r="RNF60" s="3149"/>
      <c r="RNG60" s="3149"/>
      <c r="RNH60" s="1448"/>
      <c r="RNI60" s="3149"/>
      <c r="RNJ60" s="3149"/>
      <c r="RNK60" s="3149"/>
      <c r="RNL60" s="1448"/>
      <c r="RNM60" s="3149"/>
      <c r="RNN60" s="3149"/>
      <c r="RNO60" s="3149"/>
      <c r="RNP60" s="1448"/>
      <c r="RNQ60" s="3149"/>
      <c r="RNR60" s="3149"/>
      <c r="RNS60" s="3149"/>
      <c r="RNT60" s="1448"/>
      <c r="RNU60" s="3149"/>
      <c r="RNV60" s="3149"/>
      <c r="RNW60" s="3149"/>
      <c r="RNX60" s="1448"/>
      <c r="RNY60" s="3149"/>
      <c r="RNZ60" s="3149"/>
      <c r="ROA60" s="3149"/>
      <c r="ROB60" s="1448"/>
      <c r="ROC60" s="3149"/>
      <c r="ROD60" s="3149"/>
      <c r="ROE60" s="3149"/>
      <c r="ROF60" s="1448"/>
      <c r="ROG60" s="3149"/>
      <c r="ROH60" s="3149"/>
      <c r="ROI60" s="3149"/>
      <c r="ROJ60" s="1448"/>
      <c r="ROK60" s="3149"/>
      <c r="ROL60" s="3149"/>
      <c r="ROM60" s="3149"/>
      <c r="RON60" s="1448"/>
      <c r="ROO60" s="3149"/>
      <c r="ROP60" s="3149"/>
      <c r="ROQ60" s="3149"/>
      <c r="ROR60" s="1448"/>
      <c r="ROS60" s="3149"/>
      <c r="ROT60" s="3149"/>
      <c r="ROU60" s="3149"/>
      <c r="ROV60" s="1448"/>
      <c r="ROW60" s="3149"/>
      <c r="ROX60" s="3149"/>
      <c r="ROY60" s="3149"/>
      <c r="ROZ60" s="1448"/>
      <c r="RPA60" s="3149"/>
      <c r="RPB60" s="3149"/>
      <c r="RPC60" s="3149"/>
      <c r="RPD60" s="1448"/>
      <c r="RPE60" s="3149"/>
      <c r="RPF60" s="3149"/>
      <c r="RPG60" s="3149"/>
      <c r="RPH60" s="1448"/>
      <c r="RPI60" s="3149"/>
      <c r="RPJ60" s="3149"/>
      <c r="RPK60" s="3149"/>
      <c r="RPL60" s="1448"/>
      <c r="RPM60" s="3149"/>
      <c r="RPN60" s="3149"/>
      <c r="RPO60" s="3149"/>
      <c r="RPP60" s="1448"/>
      <c r="RPQ60" s="3149"/>
      <c r="RPR60" s="3149"/>
      <c r="RPS60" s="3149"/>
      <c r="RPT60" s="1448"/>
      <c r="RPU60" s="3149"/>
      <c r="RPV60" s="3149"/>
      <c r="RPW60" s="3149"/>
      <c r="RPX60" s="1448"/>
      <c r="RPY60" s="3149"/>
      <c r="RPZ60" s="3149"/>
      <c r="RQA60" s="3149"/>
      <c r="RQB60" s="1448"/>
      <c r="RQC60" s="3149"/>
      <c r="RQD60" s="3149"/>
      <c r="RQE60" s="3149"/>
      <c r="RQF60" s="1448"/>
      <c r="RQG60" s="3149"/>
      <c r="RQH60" s="3149"/>
      <c r="RQI60" s="3149"/>
      <c r="RQJ60" s="1448"/>
      <c r="RQK60" s="3149"/>
      <c r="RQL60" s="3149"/>
      <c r="RQM60" s="3149"/>
      <c r="RQN60" s="1448"/>
      <c r="RQO60" s="3149"/>
      <c r="RQP60" s="3149"/>
      <c r="RQQ60" s="3149"/>
      <c r="RQR60" s="1448"/>
      <c r="RQS60" s="3149"/>
      <c r="RQT60" s="3149"/>
      <c r="RQU60" s="3149"/>
      <c r="RQV60" s="1448"/>
      <c r="RQW60" s="3149"/>
      <c r="RQX60" s="3149"/>
      <c r="RQY60" s="3149"/>
      <c r="RQZ60" s="1448"/>
      <c r="RRA60" s="3149"/>
      <c r="RRB60" s="3149"/>
      <c r="RRC60" s="3149"/>
      <c r="RRD60" s="1448"/>
      <c r="RRE60" s="3149"/>
      <c r="RRF60" s="3149"/>
      <c r="RRG60" s="3149"/>
      <c r="RRH60" s="1448"/>
      <c r="RRI60" s="3149"/>
      <c r="RRJ60" s="3149"/>
      <c r="RRK60" s="3149"/>
      <c r="RRL60" s="1448"/>
      <c r="RRM60" s="3149"/>
      <c r="RRN60" s="3149"/>
      <c r="RRO60" s="3149"/>
      <c r="RRP60" s="1448"/>
      <c r="RRQ60" s="3149"/>
      <c r="RRR60" s="3149"/>
      <c r="RRS60" s="3149"/>
      <c r="RRT60" s="1448"/>
      <c r="RRU60" s="3149"/>
      <c r="RRV60" s="3149"/>
      <c r="RRW60" s="3149"/>
      <c r="RRX60" s="1448"/>
      <c r="RRY60" s="3149"/>
      <c r="RRZ60" s="3149"/>
      <c r="RSA60" s="3149"/>
      <c r="RSB60" s="1448"/>
      <c r="RSC60" s="3149"/>
      <c r="RSD60" s="3149"/>
      <c r="RSE60" s="3149"/>
      <c r="RSF60" s="1448"/>
      <c r="RSG60" s="3149"/>
      <c r="RSH60" s="3149"/>
      <c r="RSI60" s="3149"/>
      <c r="RSJ60" s="1448"/>
      <c r="RSK60" s="3149"/>
      <c r="RSL60" s="3149"/>
      <c r="RSM60" s="3149"/>
      <c r="RSN60" s="1448"/>
      <c r="RSO60" s="3149"/>
      <c r="RSP60" s="3149"/>
      <c r="RSQ60" s="3149"/>
      <c r="RSR60" s="1448"/>
      <c r="RSS60" s="3149"/>
      <c r="RST60" s="3149"/>
      <c r="RSU60" s="3149"/>
      <c r="RSV60" s="1448"/>
      <c r="RSW60" s="3149"/>
      <c r="RSX60" s="3149"/>
      <c r="RSY60" s="3149"/>
      <c r="RSZ60" s="1448"/>
      <c r="RTA60" s="3149"/>
      <c r="RTB60" s="3149"/>
      <c r="RTC60" s="3149"/>
      <c r="RTD60" s="1448"/>
      <c r="RTE60" s="3149"/>
      <c r="RTF60" s="3149"/>
      <c r="RTG60" s="3149"/>
      <c r="RTH60" s="1448"/>
      <c r="RTI60" s="3149"/>
      <c r="RTJ60" s="3149"/>
      <c r="RTK60" s="3149"/>
      <c r="RTL60" s="1448"/>
      <c r="RTM60" s="3149"/>
      <c r="RTN60" s="3149"/>
      <c r="RTO60" s="3149"/>
      <c r="RTP60" s="1448"/>
      <c r="RTQ60" s="3149"/>
      <c r="RTR60" s="3149"/>
      <c r="RTS60" s="3149"/>
      <c r="RTT60" s="1448"/>
      <c r="RTU60" s="3149"/>
      <c r="RTV60" s="3149"/>
      <c r="RTW60" s="3149"/>
      <c r="RTX60" s="1448"/>
      <c r="RTY60" s="3149"/>
      <c r="RTZ60" s="3149"/>
      <c r="RUA60" s="3149"/>
      <c r="RUB60" s="1448"/>
      <c r="RUC60" s="3149"/>
      <c r="RUD60" s="3149"/>
      <c r="RUE60" s="3149"/>
      <c r="RUF60" s="1448"/>
      <c r="RUG60" s="3149"/>
      <c r="RUH60" s="3149"/>
      <c r="RUI60" s="3149"/>
      <c r="RUJ60" s="1448"/>
      <c r="RUK60" s="3149"/>
      <c r="RUL60" s="3149"/>
      <c r="RUM60" s="3149"/>
      <c r="RUN60" s="1448"/>
      <c r="RUO60" s="3149"/>
      <c r="RUP60" s="3149"/>
      <c r="RUQ60" s="3149"/>
      <c r="RUR60" s="1448"/>
      <c r="RUS60" s="3149"/>
      <c r="RUT60" s="3149"/>
      <c r="RUU60" s="3149"/>
      <c r="RUV60" s="1448"/>
      <c r="RUW60" s="3149"/>
      <c r="RUX60" s="3149"/>
      <c r="RUY60" s="3149"/>
      <c r="RUZ60" s="1448"/>
      <c r="RVA60" s="3149"/>
      <c r="RVB60" s="3149"/>
      <c r="RVC60" s="3149"/>
      <c r="RVD60" s="1448"/>
      <c r="RVE60" s="3149"/>
      <c r="RVF60" s="3149"/>
      <c r="RVG60" s="3149"/>
      <c r="RVH60" s="1448"/>
      <c r="RVI60" s="3149"/>
      <c r="RVJ60" s="3149"/>
      <c r="RVK60" s="3149"/>
      <c r="RVL60" s="1448"/>
      <c r="RVM60" s="3149"/>
      <c r="RVN60" s="3149"/>
      <c r="RVO60" s="3149"/>
      <c r="RVP60" s="1448"/>
      <c r="RVQ60" s="3149"/>
      <c r="RVR60" s="3149"/>
      <c r="RVS60" s="3149"/>
      <c r="RVT60" s="1448"/>
      <c r="RVU60" s="3149"/>
      <c r="RVV60" s="3149"/>
      <c r="RVW60" s="3149"/>
      <c r="RVX60" s="1448"/>
      <c r="RVY60" s="3149"/>
      <c r="RVZ60" s="3149"/>
      <c r="RWA60" s="3149"/>
      <c r="RWB60" s="1448"/>
      <c r="RWC60" s="3149"/>
      <c r="RWD60" s="3149"/>
      <c r="RWE60" s="3149"/>
      <c r="RWF60" s="1448"/>
      <c r="RWG60" s="3149"/>
      <c r="RWH60" s="3149"/>
      <c r="RWI60" s="3149"/>
      <c r="RWJ60" s="1448"/>
      <c r="RWK60" s="3149"/>
      <c r="RWL60" s="3149"/>
      <c r="RWM60" s="3149"/>
      <c r="RWN60" s="1448"/>
      <c r="RWO60" s="3149"/>
      <c r="RWP60" s="3149"/>
      <c r="RWQ60" s="3149"/>
      <c r="RWR60" s="1448"/>
      <c r="RWS60" s="3149"/>
      <c r="RWT60" s="3149"/>
      <c r="RWU60" s="3149"/>
      <c r="RWV60" s="1448"/>
      <c r="RWW60" s="3149"/>
      <c r="RWX60" s="3149"/>
      <c r="RWY60" s="3149"/>
      <c r="RWZ60" s="1448"/>
      <c r="RXA60" s="3149"/>
      <c r="RXB60" s="3149"/>
      <c r="RXC60" s="3149"/>
      <c r="RXD60" s="1448"/>
      <c r="RXE60" s="3149"/>
      <c r="RXF60" s="3149"/>
      <c r="RXG60" s="3149"/>
      <c r="RXH60" s="1448"/>
      <c r="RXI60" s="3149"/>
      <c r="RXJ60" s="3149"/>
      <c r="RXK60" s="3149"/>
      <c r="RXL60" s="1448"/>
      <c r="RXM60" s="3149"/>
      <c r="RXN60" s="3149"/>
      <c r="RXO60" s="3149"/>
      <c r="RXP60" s="1448"/>
      <c r="RXQ60" s="3149"/>
      <c r="RXR60" s="3149"/>
      <c r="RXS60" s="3149"/>
      <c r="RXT60" s="1448"/>
      <c r="RXU60" s="3149"/>
      <c r="RXV60" s="3149"/>
      <c r="RXW60" s="3149"/>
      <c r="RXX60" s="1448"/>
      <c r="RXY60" s="3149"/>
      <c r="RXZ60" s="3149"/>
      <c r="RYA60" s="3149"/>
      <c r="RYB60" s="1448"/>
      <c r="RYC60" s="3149"/>
      <c r="RYD60" s="3149"/>
      <c r="RYE60" s="3149"/>
      <c r="RYF60" s="1448"/>
      <c r="RYG60" s="3149"/>
      <c r="RYH60" s="3149"/>
      <c r="RYI60" s="3149"/>
      <c r="RYJ60" s="1448"/>
      <c r="RYK60" s="3149"/>
      <c r="RYL60" s="3149"/>
      <c r="RYM60" s="3149"/>
      <c r="RYN60" s="1448"/>
      <c r="RYO60" s="3149"/>
      <c r="RYP60" s="3149"/>
      <c r="RYQ60" s="3149"/>
      <c r="RYR60" s="1448"/>
      <c r="RYS60" s="3149"/>
      <c r="RYT60" s="3149"/>
      <c r="RYU60" s="3149"/>
      <c r="RYV60" s="1448"/>
      <c r="RYW60" s="3149"/>
      <c r="RYX60" s="3149"/>
      <c r="RYY60" s="3149"/>
      <c r="RYZ60" s="1448"/>
      <c r="RZA60" s="3149"/>
      <c r="RZB60" s="3149"/>
      <c r="RZC60" s="3149"/>
      <c r="RZD60" s="1448"/>
      <c r="RZE60" s="3149"/>
      <c r="RZF60" s="3149"/>
      <c r="RZG60" s="3149"/>
      <c r="RZH60" s="1448"/>
      <c r="RZI60" s="3149"/>
      <c r="RZJ60" s="3149"/>
      <c r="RZK60" s="3149"/>
      <c r="RZL60" s="1448"/>
      <c r="RZM60" s="3149"/>
      <c r="RZN60" s="3149"/>
      <c r="RZO60" s="3149"/>
      <c r="RZP60" s="1448"/>
      <c r="RZQ60" s="3149"/>
      <c r="RZR60" s="3149"/>
      <c r="RZS60" s="3149"/>
      <c r="RZT60" s="1448"/>
      <c r="RZU60" s="3149"/>
      <c r="RZV60" s="3149"/>
      <c r="RZW60" s="3149"/>
      <c r="RZX60" s="1448"/>
      <c r="RZY60" s="3149"/>
      <c r="RZZ60" s="3149"/>
      <c r="SAA60" s="3149"/>
      <c r="SAB60" s="1448"/>
      <c r="SAC60" s="3149"/>
      <c r="SAD60" s="3149"/>
      <c r="SAE60" s="3149"/>
      <c r="SAF60" s="1448"/>
      <c r="SAG60" s="3149"/>
      <c r="SAH60" s="3149"/>
      <c r="SAI60" s="3149"/>
      <c r="SAJ60" s="1448"/>
      <c r="SAK60" s="3149"/>
      <c r="SAL60" s="3149"/>
      <c r="SAM60" s="3149"/>
      <c r="SAN60" s="1448"/>
      <c r="SAO60" s="3149"/>
      <c r="SAP60" s="3149"/>
      <c r="SAQ60" s="3149"/>
      <c r="SAR60" s="1448"/>
      <c r="SAS60" s="3149"/>
      <c r="SAT60" s="3149"/>
      <c r="SAU60" s="3149"/>
      <c r="SAV60" s="1448"/>
      <c r="SAW60" s="3149"/>
      <c r="SAX60" s="3149"/>
      <c r="SAY60" s="3149"/>
      <c r="SAZ60" s="1448"/>
      <c r="SBA60" s="3149"/>
      <c r="SBB60" s="3149"/>
      <c r="SBC60" s="3149"/>
      <c r="SBD60" s="1448"/>
      <c r="SBE60" s="3149"/>
      <c r="SBF60" s="3149"/>
      <c r="SBG60" s="3149"/>
      <c r="SBH60" s="1448"/>
      <c r="SBI60" s="3149"/>
      <c r="SBJ60" s="3149"/>
      <c r="SBK60" s="3149"/>
      <c r="SBL60" s="1448"/>
      <c r="SBM60" s="3149"/>
      <c r="SBN60" s="3149"/>
      <c r="SBO60" s="3149"/>
      <c r="SBP60" s="1448"/>
      <c r="SBQ60" s="3149"/>
      <c r="SBR60" s="3149"/>
      <c r="SBS60" s="3149"/>
      <c r="SBT60" s="1448"/>
      <c r="SBU60" s="3149"/>
      <c r="SBV60" s="3149"/>
      <c r="SBW60" s="3149"/>
      <c r="SBX60" s="1448"/>
      <c r="SBY60" s="3149"/>
      <c r="SBZ60" s="3149"/>
      <c r="SCA60" s="3149"/>
      <c r="SCB60" s="1448"/>
      <c r="SCC60" s="3149"/>
      <c r="SCD60" s="3149"/>
      <c r="SCE60" s="3149"/>
      <c r="SCF60" s="1448"/>
      <c r="SCG60" s="3149"/>
      <c r="SCH60" s="3149"/>
      <c r="SCI60" s="3149"/>
      <c r="SCJ60" s="1448"/>
      <c r="SCK60" s="3149"/>
      <c r="SCL60" s="3149"/>
      <c r="SCM60" s="3149"/>
      <c r="SCN60" s="1448"/>
      <c r="SCO60" s="3149"/>
      <c r="SCP60" s="3149"/>
      <c r="SCQ60" s="3149"/>
      <c r="SCR60" s="1448"/>
      <c r="SCS60" s="3149"/>
      <c r="SCT60" s="3149"/>
      <c r="SCU60" s="3149"/>
      <c r="SCV60" s="1448"/>
      <c r="SCW60" s="3149"/>
      <c r="SCX60" s="3149"/>
      <c r="SCY60" s="3149"/>
      <c r="SCZ60" s="1448"/>
      <c r="SDA60" s="3149"/>
      <c r="SDB60" s="3149"/>
      <c r="SDC60" s="3149"/>
      <c r="SDD60" s="1448"/>
      <c r="SDE60" s="3149"/>
      <c r="SDF60" s="3149"/>
      <c r="SDG60" s="3149"/>
      <c r="SDH60" s="1448"/>
      <c r="SDI60" s="3149"/>
      <c r="SDJ60" s="3149"/>
      <c r="SDK60" s="3149"/>
      <c r="SDL60" s="1448"/>
      <c r="SDM60" s="3149"/>
      <c r="SDN60" s="3149"/>
      <c r="SDO60" s="3149"/>
      <c r="SDP60" s="1448"/>
      <c r="SDQ60" s="3149"/>
      <c r="SDR60" s="3149"/>
      <c r="SDS60" s="3149"/>
      <c r="SDT60" s="1448"/>
      <c r="SDU60" s="3149"/>
      <c r="SDV60" s="3149"/>
      <c r="SDW60" s="3149"/>
      <c r="SDX60" s="1448"/>
      <c r="SDY60" s="3149"/>
      <c r="SDZ60" s="3149"/>
      <c r="SEA60" s="3149"/>
      <c r="SEB60" s="1448"/>
      <c r="SEC60" s="3149"/>
      <c r="SED60" s="3149"/>
      <c r="SEE60" s="3149"/>
      <c r="SEF60" s="1448"/>
      <c r="SEG60" s="3149"/>
      <c r="SEH60" s="3149"/>
      <c r="SEI60" s="3149"/>
      <c r="SEJ60" s="1448"/>
      <c r="SEK60" s="3149"/>
      <c r="SEL60" s="3149"/>
      <c r="SEM60" s="3149"/>
      <c r="SEN60" s="1448"/>
      <c r="SEO60" s="3149"/>
      <c r="SEP60" s="3149"/>
      <c r="SEQ60" s="3149"/>
      <c r="SER60" s="1448"/>
      <c r="SES60" s="3149"/>
      <c r="SET60" s="3149"/>
      <c r="SEU60" s="3149"/>
      <c r="SEV60" s="1448"/>
      <c r="SEW60" s="3149"/>
      <c r="SEX60" s="3149"/>
      <c r="SEY60" s="3149"/>
      <c r="SEZ60" s="1448"/>
      <c r="SFA60" s="3149"/>
      <c r="SFB60" s="3149"/>
      <c r="SFC60" s="3149"/>
      <c r="SFD60" s="1448"/>
      <c r="SFE60" s="3149"/>
      <c r="SFF60" s="3149"/>
      <c r="SFG60" s="3149"/>
      <c r="SFH60" s="1448"/>
      <c r="SFI60" s="3149"/>
      <c r="SFJ60" s="3149"/>
      <c r="SFK60" s="3149"/>
      <c r="SFL60" s="1448"/>
      <c r="SFM60" s="3149"/>
      <c r="SFN60" s="3149"/>
      <c r="SFO60" s="3149"/>
      <c r="SFP60" s="1448"/>
      <c r="SFQ60" s="3149"/>
      <c r="SFR60" s="3149"/>
      <c r="SFS60" s="3149"/>
      <c r="SFT60" s="1448"/>
      <c r="SFU60" s="3149"/>
      <c r="SFV60" s="3149"/>
      <c r="SFW60" s="3149"/>
      <c r="SFX60" s="1448"/>
      <c r="SFY60" s="3149"/>
      <c r="SFZ60" s="3149"/>
      <c r="SGA60" s="3149"/>
      <c r="SGB60" s="1448"/>
      <c r="SGC60" s="3149"/>
      <c r="SGD60" s="3149"/>
      <c r="SGE60" s="3149"/>
      <c r="SGF60" s="1448"/>
      <c r="SGG60" s="3149"/>
      <c r="SGH60" s="3149"/>
      <c r="SGI60" s="3149"/>
      <c r="SGJ60" s="1448"/>
      <c r="SGK60" s="3149"/>
      <c r="SGL60" s="3149"/>
      <c r="SGM60" s="3149"/>
      <c r="SGN60" s="1448"/>
      <c r="SGO60" s="3149"/>
      <c r="SGP60" s="3149"/>
      <c r="SGQ60" s="3149"/>
      <c r="SGR60" s="1448"/>
      <c r="SGS60" s="3149"/>
      <c r="SGT60" s="3149"/>
      <c r="SGU60" s="3149"/>
      <c r="SGV60" s="1448"/>
      <c r="SGW60" s="3149"/>
      <c r="SGX60" s="3149"/>
      <c r="SGY60" s="3149"/>
      <c r="SGZ60" s="1448"/>
      <c r="SHA60" s="3149"/>
      <c r="SHB60" s="3149"/>
      <c r="SHC60" s="3149"/>
      <c r="SHD60" s="1448"/>
      <c r="SHE60" s="3149"/>
      <c r="SHF60" s="3149"/>
      <c r="SHG60" s="3149"/>
      <c r="SHH60" s="1448"/>
      <c r="SHI60" s="3149"/>
      <c r="SHJ60" s="3149"/>
      <c r="SHK60" s="3149"/>
      <c r="SHL60" s="1448"/>
      <c r="SHM60" s="3149"/>
      <c r="SHN60" s="3149"/>
      <c r="SHO60" s="3149"/>
      <c r="SHP60" s="1448"/>
      <c r="SHQ60" s="3149"/>
      <c r="SHR60" s="3149"/>
      <c r="SHS60" s="3149"/>
      <c r="SHT60" s="1448"/>
      <c r="SHU60" s="3149"/>
      <c r="SHV60" s="3149"/>
      <c r="SHW60" s="3149"/>
      <c r="SHX60" s="1448"/>
      <c r="SHY60" s="3149"/>
      <c r="SHZ60" s="3149"/>
      <c r="SIA60" s="3149"/>
      <c r="SIB60" s="1448"/>
      <c r="SIC60" s="3149"/>
      <c r="SID60" s="3149"/>
      <c r="SIE60" s="3149"/>
      <c r="SIF60" s="1448"/>
      <c r="SIG60" s="3149"/>
      <c r="SIH60" s="3149"/>
      <c r="SII60" s="3149"/>
      <c r="SIJ60" s="1448"/>
      <c r="SIK60" s="3149"/>
      <c r="SIL60" s="3149"/>
      <c r="SIM60" s="3149"/>
      <c r="SIN60" s="1448"/>
      <c r="SIO60" s="3149"/>
      <c r="SIP60" s="3149"/>
      <c r="SIQ60" s="3149"/>
      <c r="SIR60" s="1448"/>
      <c r="SIS60" s="3149"/>
      <c r="SIT60" s="3149"/>
      <c r="SIU60" s="3149"/>
      <c r="SIV60" s="1448"/>
      <c r="SIW60" s="3149"/>
      <c r="SIX60" s="3149"/>
      <c r="SIY60" s="3149"/>
      <c r="SIZ60" s="1448"/>
      <c r="SJA60" s="3149"/>
      <c r="SJB60" s="3149"/>
      <c r="SJC60" s="3149"/>
      <c r="SJD60" s="1448"/>
      <c r="SJE60" s="3149"/>
      <c r="SJF60" s="3149"/>
      <c r="SJG60" s="3149"/>
      <c r="SJH60" s="1448"/>
      <c r="SJI60" s="3149"/>
      <c r="SJJ60" s="3149"/>
      <c r="SJK60" s="3149"/>
      <c r="SJL60" s="1448"/>
      <c r="SJM60" s="3149"/>
      <c r="SJN60" s="3149"/>
      <c r="SJO60" s="3149"/>
      <c r="SJP60" s="1448"/>
      <c r="SJQ60" s="3149"/>
      <c r="SJR60" s="3149"/>
      <c r="SJS60" s="3149"/>
      <c r="SJT60" s="1448"/>
      <c r="SJU60" s="3149"/>
      <c r="SJV60" s="3149"/>
      <c r="SJW60" s="3149"/>
      <c r="SJX60" s="1448"/>
      <c r="SJY60" s="3149"/>
      <c r="SJZ60" s="3149"/>
      <c r="SKA60" s="3149"/>
      <c r="SKB60" s="1448"/>
      <c r="SKC60" s="3149"/>
      <c r="SKD60" s="3149"/>
      <c r="SKE60" s="3149"/>
      <c r="SKF60" s="1448"/>
      <c r="SKG60" s="3149"/>
      <c r="SKH60" s="3149"/>
      <c r="SKI60" s="3149"/>
      <c r="SKJ60" s="1448"/>
      <c r="SKK60" s="3149"/>
      <c r="SKL60" s="3149"/>
      <c r="SKM60" s="3149"/>
      <c r="SKN60" s="1448"/>
      <c r="SKO60" s="3149"/>
      <c r="SKP60" s="3149"/>
      <c r="SKQ60" s="3149"/>
      <c r="SKR60" s="1448"/>
      <c r="SKS60" s="3149"/>
      <c r="SKT60" s="3149"/>
      <c r="SKU60" s="3149"/>
      <c r="SKV60" s="1448"/>
      <c r="SKW60" s="3149"/>
      <c r="SKX60" s="3149"/>
      <c r="SKY60" s="3149"/>
      <c r="SKZ60" s="1448"/>
      <c r="SLA60" s="3149"/>
      <c r="SLB60" s="3149"/>
      <c r="SLC60" s="3149"/>
      <c r="SLD60" s="1448"/>
      <c r="SLE60" s="3149"/>
      <c r="SLF60" s="3149"/>
      <c r="SLG60" s="3149"/>
      <c r="SLH60" s="1448"/>
      <c r="SLI60" s="3149"/>
      <c r="SLJ60" s="3149"/>
      <c r="SLK60" s="3149"/>
      <c r="SLL60" s="1448"/>
      <c r="SLM60" s="3149"/>
      <c r="SLN60" s="3149"/>
      <c r="SLO60" s="3149"/>
      <c r="SLP60" s="1448"/>
      <c r="SLQ60" s="3149"/>
      <c r="SLR60" s="3149"/>
      <c r="SLS60" s="3149"/>
      <c r="SLT60" s="1448"/>
      <c r="SLU60" s="3149"/>
      <c r="SLV60" s="3149"/>
      <c r="SLW60" s="3149"/>
      <c r="SLX60" s="1448"/>
      <c r="SLY60" s="3149"/>
      <c r="SLZ60" s="3149"/>
      <c r="SMA60" s="3149"/>
      <c r="SMB60" s="1448"/>
      <c r="SMC60" s="3149"/>
      <c r="SMD60" s="3149"/>
      <c r="SME60" s="3149"/>
      <c r="SMF60" s="1448"/>
      <c r="SMG60" s="3149"/>
      <c r="SMH60" s="3149"/>
      <c r="SMI60" s="3149"/>
      <c r="SMJ60" s="1448"/>
      <c r="SMK60" s="3149"/>
      <c r="SML60" s="3149"/>
      <c r="SMM60" s="3149"/>
      <c r="SMN60" s="1448"/>
      <c r="SMO60" s="3149"/>
      <c r="SMP60" s="3149"/>
      <c r="SMQ60" s="3149"/>
      <c r="SMR60" s="1448"/>
      <c r="SMS60" s="3149"/>
      <c r="SMT60" s="3149"/>
      <c r="SMU60" s="3149"/>
      <c r="SMV60" s="1448"/>
      <c r="SMW60" s="3149"/>
      <c r="SMX60" s="3149"/>
      <c r="SMY60" s="3149"/>
      <c r="SMZ60" s="1448"/>
      <c r="SNA60" s="3149"/>
      <c r="SNB60" s="3149"/>
      <c r="SNC60" s="3149"/>
      <c r="SND60" s="1448"/>
      <c r="SNE60" s="3149"/>
      <c r="SNF60" s="3149"/>
      <c r="SNG60" s="3149"/>
      <c r="SNH60" s="1448"/>
      <c r="SNI60" s="3149"/>
      <c r="SNJ60" s="3149"/>
      <c r="SNK60" s="3149"/>
      <c r="SNL60" s="1448"/>
      <c r="SNM60" s="3149"/>
      <c r="SNN60" s="3149"/>
      <c r="SNO60" s="3149"/>
      <c r="SNP60" s="1448"/>
      <c r="SNQ60" s="3149"/>
      <c r="SNR60" s="3149"/>
      <c r="SNS60" s="3149"/>
      <c r="SNT60" s="1448"/>
      <c r="SNU60" s="3149"/>
      <c r="SNV60" s="3149"/>
      <c r="SNW60" s="3149"/>
      <c r="SNX60" s="1448"/>
      <c r="SNY60" s="3149"/>
      <c r="SNZ60" s="3149"/>
      <c r="SOA60" s="3149"/>
      <c r="SOB60" s="1448"/>
      <c r="SOC60" s="3149"/>
      <c r="SOD60" s="3149"/>
      <c r="SOE60" s="3149"/>
      <c r="SOF60" s="1448"/>
      <c r="SOG60" s="3149"/>
      <c r="SOH60" s="3149"/>
      <c r="SOI60" s="3149"/>
      <c r="SOJ60" s="1448"/>
      <c r="SOK60" s="3149"/>
      <c r="SOL60" s="3149"/>
      <c r="SOM60" s="3149"/>
      <c r="SON60" s="1448"/>
      <c r="SOO60" s="3149"/>
      <c r="SOP60" s="3149"/>
      <c r="SOQ60" s="3149"/>
      <c r="SOR60" s="1448"/>
      <c r="SOS60" s="3149"/>
      <c r="SOT60" s="3149"/>
      <c r="SOU60" s="3149"/>
      <c r="SOV60" s="1448"/>
      <c r="SOW60" s="3149"/>
      <c r="SOX60" s="3149"/>
      <c r="SOY60" s="3149"/>
      <c r="SOZ60" s="1448"/>
      <c r="SPA60" s="3149"/>
      <c r="SPB60" s="3149"/>
      <c r="SPC60" s="3149"/>
      <c r="SPD60" s="1448"/>
      <c r="SPE60" s="3149"/>
      <c r="SPF60" s="3149"/>
      <c r="SPG60" s="3149"/>
      <c r="SPH60" s="1448"/>
      <c r="SPI60" s="3149"/>
      <c r="SPJ60" s="3149"/>
      <c r="SPK60" s="3149"/>
      <c r="SPL60" s="1448"/>
      <c r="SPM60" s="3149"/>
      <c r="SPN60" s="3149"/>
      <c r="SPO60" s="3149"/>
      <c r="SPP60" s="1448"/>
      <c r="SPQ60" s="3149"/>
      <c r="SPR60" s="3149"/>
      <c r="SPS60" s="3149"/>
      <c r="SPT60" s="1448"/>
      <c r="SPU60" s="3149"/>
      <c r="SPV60" s="3149"/>
      <c r="SPW60" s="3149"/>
      <c r="SPX60" s="1448"/>
      <c r="SPY60" s="3149"/>
      <c r="SPZ60" s="3149"/>
      <c r="SQA60" s="3149"/>
      <c r="SQB60" s="1448"/>
      <c r="SQC60" s="3149"/>
      <c r="SQD60" s="3149"/>
      <c r="SQE60" s="3149"/>
      <c r="SQF60" s="1448"/>
      <c r="SQG60" s="3149"/>
      <c r="SQH60" s="3149"/>
      <c r="SQI60" s="3149"/>
      <c r="SQJ60" s="1448"/>
      <c r="SQK60" s="3149"/>
      <c r="SQL60" s="3149"/>
      <c r="SQM60" s="3149"/>
      <c r="SQN60" s="1448"/>
      <c r="SQO60" s="3149"/>
      <c r="SQP60" s="3149"/>
      <c r="SQQ60" s="3149"/>
      <c r="SQR60" s="1448"/>
      <c r="SQS60" s="3149"/>
      <c r="SQT60" s="3149"/>
      <c r="SQU60" s="3149"/>
      <c r="SQV60" s="1448"/>
      <c r="SQW60" s="3149"/>
      <c r="SQX60" s="3149"/>
      <c r="SQY60" s="3149"/>
      <c r="SQZ60" s="1448"/>
      <c r="SRA60" s="3149"/>
      <c r="SRB60" s="3149"/>
      <c r="SRC60" s="3149"/>
      <c r="SRD60" s="1448"/>
      <c r="SRE60" s="3149"/>
      <c r="SRF60" s="3149"/>
      <c r="SRG60" s="3149"/>
      <c r="SRH60" s="1448"/>
      <c r="SRI60" s="3149"/>
      <c r="SRJ60" s="3149"/>
      <c r="SRK60" s="3149"/>
      <c r="SRL60" s="1448"/>
      <c r="SRM60" s="3149"/>
      <c r="SRN60" s="3149"/>
      <c r="SRO60" s="3149"/>
      <c r="SRP60" s="1448"/>
      <c r="SRQ60" s="3149"/>
      <c r="SRR60" s="3149"/>
      <c r="SRS60" s="3149"/>
      <c r="SRT60" s="1448"/>
      <c r="SRU60" s="3149"/>
      <c r="SRV60" s="3149"/>
      <c r="SRW60" s="3149"/>
      <c r="SRX60" s="1448"/>
      <c r="SRY60" s="3149"/>
      <c r="SRZ60" s="3149"/>
      <c r="SSA60" s="3149"/>
      <c r="SSB60" s="1448"/>
      <c r="SSC60" s="3149"/>
      <c r="SSD60" s="3149"/>
      <c r="SSE60" s="3149"/>
      <c r="SSF60" s="1448"/>
      <c r="SSG60" s="3149"/>
      <c r="SSH60" s="3149"/>
      <c r="SSI60" s="3149"/>
      <c r="SSJ60" s="1448"/>
      <c r="SSK60" s="3149"/>
      <c r="SSL60" s="3149"/>
      <c r="SSM60" s="3149"/>
      <c r="SSN60" s="1448"/>
      <c r="SSO60" s="3149"/>
      <c r="SSP60" s="3149"/>
      <c r="SSQ60" s="3149"/>
      <c r="SSR60" s="1448"/>
      <c r="SSS60" s="3149"/>
      <c r="SST60" s="3149"/>
      <c r="SSU60" s="3149"/>
      <c r="SSV60" s="1448"/>
      <c r="SSW60" s="3149"/>
      <c r="SSX60" s="3149"/>
      <c r="SSY60" s="3149"/>
      <c r="SSZ60" s="1448"/>
      <c r="STA60" s="3149"/>
      <c r="STB60" s="3149"/>
      <c r="STC60" s="3149"/>
      <c r="STD60" s="1448"/>
      <c r="STE60" s="3149"/>
      <c r="STF60" s="3149"/>
      <c r="STG60" s="3149"/>
      <c r="STH60" s="1448"/>
      <c r="STI60" s="3149"/>
      <c r="STJ60" s="3149"/>
      <c r="STK60" s="3149"/>
      <c r="STL60" s="1448"/>
      <c r="STM60" s="3149"/>
      <c r="STN60" s="3149"/>
      <c r="STO60" s="3149"/>
      <c r="STP60" s="1448"/>
      <c r="STQ60" s="3149"/>
      <c r="STR60" s="3149"/>
      <c r="STS60" s="3149"/>
      <c r="STT60" s="1448"/>
      <c r="STU60" s="3149"/>
      <c r="STV60" s="3149"/>
      <c r="STW60" s="3149"/>
      <c r="STX60" s="1448"/>
      <c r="STY60" s="3149"/>
      <c r="STZ60" s="3149"/>
      <c r="SUA60" s="3149"/>
      <c r="SUB60" s="1448"/>
      <c r="SUC60" s="3149"/>
      <c r="SUD60" s="3149"/>
      <c r="SUE60" s="3149"/>
      <c r="SUF60" s="1448"/>
      <c r="SUG60" s="3149"/>
      <c r="SUH60" s="3149"/>
      <c r="SUI60" s="3149"/>
      <c r="SUJ60" s="1448"/>
      <c r="SUK60" s="3149"/>
      <c r="SUL60" s="3149"/>
      <c r="SUM60" s="3149"/>
      <c r="SUN60" s="1448"/>
      <c r="SUO60" s="3149"/>
      <c r="SUP60" s="3149"/>
      <c r="SUQ60" s="3149"/>
      <c r="SUR60" s="1448"/>
      <c r="SUS60" s="3149"/>
      <c r="SUT60" s="3149"/>
      <c r="SUU60" s="3149"/>
      <c r="SUV60" s="1448"/>
      <c r="SUW60" s="3149"/>
      <c r="SUX60" s="3149"/>
      <c r="SUY60" s="3149"/>
      <c r="SUZ60" s="1448"/>
      <c r="SVA60" s="3149"/>
      <c r="SVB60" s="3149"/>
      <c r="SVC60" s="3149"/>
      <c r="SVD60" s="1448"/>
      <c r="SVE60" s="3149"/>
      <c r="SVF60" s="3149"/>
      <c r="SVG60" s="3149"/>
      <c r="SVH60" s="1448"/>
      <c r="SVI60" s="3149"/>
      <c r="SVJ60" s="3149"/>
      <c r="SVK60" s="3149"/>
      <c r="SVL60" s="1448"/>
      <c r="SVM60" s="3149"/>
      <c r="SVN60" s="3149"/>
      <c r="SVO60" s="3149"/>
      <c r="SVP60" s="1448"/>
      <c r="SVQ60" s="3149"/>
      <c r="SVR60" s="3149"/>
      <c r="SVS60" s="3149"/>
      <c r="SVT60" s="1448"/>
      <c r="SVU60" s="3149"/>
      <c r="SVV60" s="3149"/>
      <c r="SVW60" s="3149"/>
      <c r="SVX60" s="1448"/>
      <c r="SVY60" s="3149"/>
      <c r="SVZ60" s="3149"/>
      <c r="SWA60" s="3149"/>
      <c r="SWB60" s="1448"/>
      <c r="SWC60" s="3149"/>
      <c r="SWD60" s="3149"/>
      <c r="SWE60" s="3149"/>
      <c r="SWF60" s="1448"/>
      <c r="SWG60" s="3149"/>
      <c r="SWH60" s="3149"/>
      <c r="SWI60" s="3149"/>
      <c r="SWJ60" s="1448"/>
      <c r="SWK60" s="3149"/>
      <c r="SWL60" s="3149"/>
      <c r="SWM60" s="3149"/>
      <c r="SWN60" s="1448"/>
      <c r="SWO60" s="3149"/>
      <c r="SWP60" s="3149"/>
      <c r="SWQ60" s="3149"/>
      <c r="SWR60" s="1448"/>
      <c r="SWS60" s="3149"/>
      <c r="SWT60" s="3149"/>
      <c r="SWU60" s="3149"/>
      <c r="SWV60" s="1448"/>
      <c r="SWW60" s="3149"/>
      <c r="SWX60" s="3149"/>
      <c r="SWY60" s="3149"/>
      <c r="SWZ60" s="1448"/>
      <c r="SXA60" s="3149"/>
      <c r="SXB60" s="3149"/>
      <c r="SXC60" s="3149"/>
      <c r="SXD60" s="1448"/>
      <c r="SXE60" s="3149"/>
      <c r="SXF60" s="3149"/>
      <c r="SXG60" s="3149"/>
      <c r="SXH60" s="1448"/>
      <c r="SXI60" s="3149"/>
      <c r="SXJ60" s="3149"/>
      <c r="SXK60" s="3149"/>
      <c r="SXL60" s="1448"/>
      <c r="SXM60" s="3149"/>
      <c r="SXN60" s="3149"/>
      <c r="SXO60" s="3149"/>
      <c r="SXP60" s="1448"/>
      <c r="SXQ60" s="3149"/>
      <c r="SXR60" s="3149"/>
      <c r="SXS60" s="3149"/>
      <c r="SXT60" s="1448"/>
      <c r="SXU60" s="3149"/>
      <c r="SXV60" s="3149"/>
      <c r="SXW60" s="3149"/>
      <c r="SXX60" s="1448"/>
      <c r="SXY60" s="3149"/>
      <c r="SXZ60" s="3149"/>
      <c r="SYA60" s="3149"/>
      <c r="SYB60" s="1448"/>
      <c r="SYC60" s="3149"/>
      <c r="SYD60" s="3149"/>
      <c r="SYE60" s="3149"/>
      <c r="SYF60" s="1448"/>
      <c r="SYG60" s="3149"/>
      <c r="SYH60" s="3149"/>
      <c r="SYI60" s="3149"/>
      <c r="SYJ60" s="1448"/>
      <c r="SYK60" s="3149"/>
      <c r="SYL60" s="3149"/>
      <c r="SYM60" s="3149"/>
      <c r="SYN60" s="1448"/>
      <c r="SYO60" s="3149"/>
      <c r="SYP60" s="3149"/>
      <c r="SYQ60" s="3149"/>
      <c r="SYR60" s="1448"/>
      <c r="SYS60" s="3149"/>
      <c r="SYT60" s="3149"/>
      <c r="SYU60" s="3149"/>
      <c r="SYV60" s="1448"/>
      <c r="SYW60" s="3149"/>
      <c r="SYX60" s="3149"/>
      <c r="SYY60" s="3149"/>
      <c r="SYZ60" s="1448"/>
      <c r="SZA60" s="3149"/>
      <c r="SZB60" s="3149"/>
      <c r="SZC60" s="3149"/>
      <c r="SZD60" s="1448"/>
      <c r="SZE60" s="3149"/>
      <c r="SZF60" s="3149"/>
      <c r="SZG60" s="3149"/>
      <c r="SZH60" s="1448"/>
      <c r="SZI60" s="3149"/>
      <c r="SZJ60" s="3149"/>
      <c r="SZK60" s="3149"/>
      <c r="SZL60" s="1448"/>
      <c r="SZM60" s="3149"/>
      <c r="SZN60" s="3149"/>
      <c r="SZO60" s="3149"/>
      <c r="SZP60" s="1448"/>
      <c r="SZQ60" s="3149"/>
      <c r="SZR60" s="3149"/>
      <c r="SZS60" s="3149"/>
      <c r="SZT60" s="1448"/>
      <c r="SZU60" s="3149"/>
      <c r="SZV60" s="3149"/>
      <c r="SZW60" s="3149"/>
      <c r="SZX60" s="1448"/>
      <c r="SZY60" s="3149"/>
      <c r="SZZ60" s="3149"/>
      <c r="TAA60" s="3149"/>
      <c r="TAB60" s="1448"/>
      <c r="TAC60" s="3149"/>
      <c r="TAD60" s="3149"/>
      <c r="TAE60" s="3149"/>
      <c r="TAF60" s="1448"/>
      <c r="TAG60" s="3149"/>
      <c r="TAH60" s="3149"/>
      <c r="TAI60" s="3149"/>
      <c r="TAJ60" s="1448"/>
      <c r="TAK60" s="3149"/>
      <c r="TAL60" s="3149"/>
      <c r="TAM60" s="3149"/>
      <c r="TAN60" s="1448"/>
      <c r="TAO60" s="3149"/>
      <c r="TAP60" s="3149"/>
      <c r="TAQ60" s="3149"/>
      <c r="TAR60" s="1448"/>
      <c r="TAS60" s="3149"/>
      <c r="TAT60" s="3149"/>
      <c r="TAU60" s="3149"/>
      <c r="TAV60" s="1448"/>
      <c r="TAW60" s="3149"/>
      <c r="TAX60" s="3149"/>
      <c r="TAY60" s="3149"/>
      <c r="TAZ60" s="1448"/>
      <c r="TBA60" s="3149"/>
      <c r="TBB60" s="3149"/>
      <c r="TBC60" s="3149"/>
      <c r="TBD60" s="1448"/>
      <c r="TBE60" s="3149"/>
      <c r="TBF60" s="3149"/>
      <c r="TBG60" s="3149"/>
      <c r="TBH60" s="1448"/>
      <c r="TBI60" s="3149"/>
      <c r="TBJ60" s="3149"/>
      <c r="TBK60" s="3149"/>
      <c r="TBL60" s="1448"/>
      <c r="TBM60" s="3149"/>
      <c r="TBN60" s="3149"/>
      <c r="TBO60" s="3149"/>
      <c r="TBP60" s="1448"/>
      <c r="TBQ60" s="3149"/>
      <c r="TBR60" s="3149"/>
      <c r="TBS60" s="3149"/>
      <c r="TBT60" s="1448"/>
      <c r="TBU60" s="3149"/>
      <c r="TBV60" s="3149"/>
      <c r="TBW60" s="3149"/>
      <c r="TBX60" s="1448"/>
      <c r="TBY60" s="3149"/>
      <c r="TBZ60" s="3149"/>
      <c r="TCA60" s="3149"/>
      <c r="TCB60" s="1448"/>
      <c r="TCC60" s="3149"/>
      <c r="TCD60" s="3149"/>
      <c r="TCE60" s="3149"/>
      <c r="TCF60" s="1448"/>
      <c r="TCG60" s="3149"/>
      <c r="TCH60" s="3149"/>
      <c r="TCI60" s="3149"/>
      <c r="TCJ60" s="1448"/>
      <c r="TCK60" s="3149"/>
      <c r="TCL60" s="3149"/>
      <c r="TCM60" s="3149"/>
      <c r="TCN60" s="1448"/>
      <c r="TCO60" s="3149"/>
      <c r="TCP60" s="3149"/>
      <c r="TCQ60" s="3149"/>
      <c r="TCR60" s="1448"/>
      <c r="TCS60" s="3149"/>
      <c r="TCT60" s="3149"/>
      <c r="TCU60" s="3149"/>
      <c r="TCV60" s="1448"/>
      <c r="TCW60" s="3149"/>
      <c r="TCX60" s="3149"/>
      <c r="TCY60" s="3149"/>
      <c r="TCZ60" s="1448"/>
      <c r="TDA60" s="3149"/>
      <c r="TDB60" s="3149"/>
      <c r="TDC60" s="3149"/>
      <c r="TDD60" s="1448"/>
      <c r="TDE60" s="3149"/>
      <c r="TDF60" s="3149"/>
      <c r="TDG60" s="3149"/>
      <c r="TDH60" s="1448"/>
      <c r="TDI60" s="3149"/>
      <c r="TDJ60" s="3149"/>
      <c r="TDK60" s="3149"/>
      <c r="TDL60" s="1448"/>
      <c r="TDM60" s="3149"/>
      <c r="TDN60" s="3149"/>
      <c r="TDO60" s="3149"/>
      <c r="TDP60" s="1448"/>
      <c r="TDQ60" s="3149"/>
      <c r="TDR60" s="3149"/>
      <c r="TDS60" s="3149"/>
      <c r="TDT60" s="1448"/>
      <c r="TDU60" s="3149"/>
      <c r="TDV60" s="3149"/>
      <c r="TDW60" s="3149"/>
      <c r="TDX60" s="1448"/>
      <c r="TDY60" s="3149"/>
      <c r="TDZ60" s="3149"/>
      <c r="TEA60" s="3149"/>
      <c r="TEB60" s="1448"/>
      <c r="TEC60" s="3149"/>
      <c r="TED60" s="3149"/>
      <c r="TEE60" s="3149"/>
      <c r="TEF60" s="1448"/>
      <c r="TEG60" s="3149"/>
      <c r="TEH60" s="3149"/>
      <c r="TEI60" s="3149"/>
      <c r="TEJ60" s="1448"/>
      <c r="TEK60" s="3149"/>
      <c r="TEL60" s="3149"/>
      <c r="TEM60" s="3149"/>
      <c r="TEN60" s="1448"/>
      <c r="TEO60" s="3149"/>
      <c r="TEP60" s="3149"/>
      <c r="TEQ60" s="3149"/>
      <c r="TER60" s="1448"/>
      <c r="TES60" s="3149"/>
      <c r="TET60" s="3149"/>
      <c r="TEU60" s="3149"/>
      <c r="TEV60" s="1448"/>
      <c r="TEW60" s="3149"/>
      <c r="TEX60" s="3149"/>
      <c r="TEY60" s="3149"/>
      <c r="TEZ60" s="1448"/>
      <c r="TFA60" s="3149"/>
      <c r="TFB60" s="3149"/>
      <c r="TFC60" s="3149"/>
      <c r="TFD60" s="1448"/>
      <c r="TFE60" s="3149"/>
      <c r="TFF60" s="3149"/>
      <c r="TFG60" s="3149"/>
      <c r="TFH60" s="1448"/>
      <c r="TFI60" s="3149"/>
      <c r="TFJ60" s="3149"/>
      <c r="TFK60" s="3149"/>
      <c r="TFL60" s="1448"/>
      <c r="TFM60" s="3149"/>
      <c r="TFN60" s="3149"/>
      <c r="TFO60" s="3149"/>
      <c r="TFP60" s="1448"/>
      <c r="TFQ60" s="3149"/>
      <c r="TFR60" s="3149"/>
      <c r="TFS60" s="3149"/>
      <c r="TFT60" s="1448"/>
      <c r="TFU60" s="3149"/>
      <c r="TFV60" s="3149"/>
      <c r="TFW60" s="3149"/>
      <c r="TFX60" s="1448"/>
      <c r="TFY60" s="3149"/>
      <c r="TFZ60" s="3149"/>
      <c r="TGA60" s="3149"/>
      <c r="TGB60" s="1448"/>
      <c r="TGC60" s="3149"/>
      <c r="TGD60" s="3149"/>
      <c r="TGE60" s="3149"/>
      <c r="TGF60" s="1448"/>
      <c r="TGG60" s="3149"/>
      <c r="TGH60" s="3149"/>
      <c r="TGI60" s="3149"/>
      <c r="TGJ60" s="1448"/>
      <c r="TGK60" s="3149"/>
      <c r="TGL60" s="3149"/>
      <c r="TGM60" s="3149"/>
      <c r="TGN60" s="1448"/>
      <c r="TGO60" s="3149"/>
      <c r="TGP60" s="3149"/>
      <c r="TGQ60" s="3149"/>
      <c r="TGR60" s="1448"/>
      <c r="TGS60" s="3149"/>
      <c r="TGT60" s="3149"/>
      <c r="TGU60" s="3149"/>
      <c r="TGV60" s="1448"/>
      <c r="TGW60" s="3149"/>
      <c r="TGX60" s="3149"/>
      <c r="TGY60" s="3149"/>
      <c r="TGZ60" s="1448"/>
      <c r="THA60" s="3149"/>
      <c r="THB60" s="3149"/>
      <c r="THC60" s="3149"/>
      <c r="THD60" s="1448"/>
      <c r="THE60" s="3149"/>
      <c r="THF60" s="3149"/>
      <c r="THG60" s="3149"/>
      <c r="THH60" s="1448"/>
      <c r="THI60" s="3149"/>
      <c r="THJ60" s="3149"/>
      <c r="THK60" s="3149"/>
      <c r="THL60" s="1448"/>
      <c r="THM60" s="3149"/>
      <c r="THN60" s="3149"/>
      <c r="THO60" s="3149"/>
      <c r="THP60" s="1448"/>
      <c r="THQ60" s="3149"/>
      <c r="THR60" s="3149"/>
      <c r="THS60" s="3149"/>
      <c r="THT60" s="1448"/>
      <c r="THU60" s="3149"/>
      <c r="THV60" s="3149"/>
      <c r="THW60" s="3149"/>
      <c r="THX60" s="1448"/>
      <c r="THY60" s="3149"/>
      <c r="THZ60" s="3149"/>
      <c r="TIA60" s="3149"/>
      <c r="TIB60" s="1448"/>
      <c r="TIC60" s="3149"/>
      <c r="TID60" s="3149"/>
      <c r="TIE60" s="3149"/>
      <c r="TIF60" s="1448"/>
      <c r="TIG60" s="3149"/>
      <c r="TIH60" s="3149"/>
      <c r="TII60" s="3149"/>
      <c r="TIJ60" s="1448"/>
      <c r="TIK60" s="3149"/>
      <c r="TIL60" s="3149"/>
      <c r="TIM60" s="3149"/>
      <c r="TIN60" s="1448"/>
      <c r="TIO60" s="3149"/>
      <c r="TIP60" s="3149"/>
      <c r="TIQ60" s="3149"/>
      <c r="TIR60" s="1448"/>
      <c r="TIS60" s="3149"/>
      <c r="TIT60" s="3149"/>
      <c r="TIU60" s="3149"/>
      <c r="TIV60" s="1448"/>
      <c r="TIW60" s="3149"/>
      <c r="TIX60" s="3149"/>
      <c r="TIY60" s="3149"/>
      <c r="TIZ60" s="1448"/>
      <c r="TJA60" s="3149"/>
      <c r="TJB60" s="3149"/>
      <c r="TJC60" s="3149"/>
      <c r="TJD60" s="1448"/>
      <c r="TJE60" s="3149"/>
      <c r="TJF60" s="3149"/>
      <c r="TJG60" s="3149"/>
      <c r="TJH60" s="1448"/>
      <c r="TJI60" s="3149"/>
      <c r="TJJ60" s="3149"/>
      <c r="TJK60" s="3149"/>
      <c r="TJL60" s="1448"/>
      <c r="TJM60" s="3149"/>
      <c r="TJN60" s="3149"/>
      <c r="TJO60" s="3149"/>
      <c r="TJP60" s="1448"/>
      <c r="TJQ60" s="3149"/>
      <c r="TJR60" s="3149"/>
      <c r="TJS60" s="3149"/>
      <c r="TJT60" s="1448"/>
      <c r="TJU60" s="3149"/>
      <c r="TJV60" s="3149"/>
      <c r="TJW60" s="3149"/>
      <c r="TJX60" s="1448"/>
      <c r="TJY60" s="3149"/>
      <c r="TJZ60" s="3149"/>
      <c r="TKA60" s="3149"/>
      <c r="TKB60" s="1448"/>
      <c r="TKC60" s="3149"/>
      <c r="TKD60" s="3149"/>
      <c r="TKE60" s="3149"/>
      <c r="TKF60" s="1448"/>
      <c r="TKG60" s="3149"/>
      <c r="TKH60" s="3149"/>
      <c r="TKI60" s="3149"/>
      <c r="TKJ60" s="1448"/>
      <c r="TKK60" s="3149"/>
      <c r="TKL60" s="3149"/>
      <c r="TKM60" s="3149"/>
      <c r="TKN60" s="1448"/>
      <c r="TKO60" s="3149"/>
      <c r="TKP60" s="3149"/>
      <c r="TKQ60" s="3149"/>
      <c r="TKR60" s="1448"/>
      <c r="TKS60" s="3149"/>
      <c r="TKT60" s="3149"/>
      <c r="TKU60" s="3149"/>
      <c r="TKV60" s="1448"/>
      <c r="TKW60" s="3149"/>
      <c r="TKX60" s="3149"/>
      <c r="TKY60" s="3149"/>
      <c r="TKZ60" s="1448"/>
      <c r="TLA60" s="3149"/>
      <c r="TLB60" s="3149"/>
      <c r="TLC60" s="3149"/>
      <c r="TLD60" s="1448"/>
      <c r="TLE60" s="3149"/>
      <c r="TLF60" s="3149"/>
      <c r="TLG60" s="3149"/>
      <c r="TLH60" s="1448"/>
      <c r="TLI60" s="3149"/>
      <c r="TLJ60" s="3149"/>
      <c r="TLK60" s="3149"/>
      <c r="TLL60" s="1448"/>
      <c r="TLM60" s="3149"/>
      <c r="TLN60" s="3149"/>
      <c r="TLO60" s="3149"/>
      <c r="TLP60" s="1448"/>
      <c r="TLQ60" s="3149"/>
      <c r="TLR60" s="3149"/>
      <c r="TLS60" s="3149"/>
      <c r="TLT60" s="1448"/>
      <c r="TLU60" s="3149"/>
      <c r="TLV60" s="3149"/>
      <c r="TLW60" s="3149"/>
      <c r="TLX60" s="1448"/>
      <c r="TLY60" s="3149"/>
      <c r="TLZ60" s="3149"/>
      <c r="TMA60" s="3149"/>
      <c r="TMB60" s="1448"/>
      <c r="TMC60" s="3149"/>
      <c r="TMD60" s="3149"/>
      <c r="TME60" s="3149"/>
      <c r="TMF60" s="1448"/>
      <c r="TMG60" s="3149"/>
      <c r="TMH60" s="3149"/>
      <c r="TMI60" s="3149"/>
      <c r="TMJ60" s="1448"/>
      <c r="TMK60" s="3149"/>
      <c r="TML60" s="3149"/>
      <c r="TMM60" s="3149"/>
      <c r="TMN60" s="1448"/>
      <c r="TMO60" s="3149"/>
      <c r="TMP60" s="3149"/>
      <c r="TMQ60" s="3149"/>
      <c r="TMR60" s="1448"/>
      <c r="TMS60" s="3149"/>
      <c r="TMT60" s="3149"/>
      <c r="TMU60" s="3149"/>
      <c r="TMV60" s="1448"/>
      <c r="TMW60" s="3149"/>
      <c r="TMX60" s="3149"/>
      <c r="TMY60" s="3149"/>
      <c r="TMZ60" s="1448"/>
      <c r="TNA60" s="3149"/>
      <c r="TNB60" s="3149"/>
      <c r="TNC60" s="3149"/>
      <c r="TND60" s="1448"/>
      <c r="TNE60" s="3149"/>
      <c r="TNF60" s="3149"/>
      <c r="TNG60" s="3149"/>
      <c r="TNH60" s="1448"/>
      <c r="TNI60" s="3149"/>
      <c r="TNJ60" s="3149"/>
      <c r="TNK60" s="3149"/>
      <c r="TNL60" s="1448"/>
      <c r="TNM60" s="3149"/>
      <c r="TNN60" s="3149"/>
      <c r="TNO60" s="3149"/>
      <c r="TNP60" s="1448"/>
      <c r="TNQ60" s="3149"/>
      <c r="TNR60" s="3149"/>
      <c r="TNS60" s="3149"/>
      <c r="TNT60" s="1448"/>
      <c r="TNU60" s="3149"/>
      <c r="TNV60" s="3149"/>
      <c r="TNW60" s="3149"/>
      <c r="TNX60" s="1448"/>
      <c r="TNY60" s="3149"/>
      <c r="TNZ60" s="3149"/>
      <c r="TOA60" s="3149"/>
      <c r="TOB60" s="1448"/>
      <c r="TOC60" s="3149"/>
      <c r="TOD60" s="3149"/>
      <c r="TOE60" s="3149"/>
      <c r="TOF60" s="1448"/>
      <c r="TOG60" s="3149"/>
      <c r="TOH60" s="3149"/>
      <c r="TOI60" s="3149"/>
      <c r="TOJ60" s="1448"/>
      <c r="TOK60" s="3149"/>
      <c r="TOL60" s="3149"/>
      <c r="TOM60" s="3149"/>
      <c r="TON60" s="1448"/>
      <c r="TOO60" s="3149"/>
      <c r="TOP60" s="3149"/>
      <c r="TOQ60" s="3149"/>
      <c r="TOR60" s="1448"/>
      <c r="TOS60" s="3149"/>
      <c r="TOT60" s="3149"/>
      <c r="TOU60" s="3149"/>
      <c r="TOV60" s="1448"/>
      <c r="TOW60" s="3149"/>
      <c r="TOX60" s="3149"/>
      <c r="TOY60" s="3149"/>
      <c r="TOZ60" s="1448"/>
      <c r="TPA60" s="3149"/>
      <c r="TPB60" s="3149"/>
      <c r="TPC60" s="3149"/>
      <c r="TPD60" s="1448"/>
      <c r="TPE60" s="3149"/>
      <c r="TPF60" s="3149"/>
      <c r="TPG60" s="3149"/>
      <c r="TPH60" s="1448"/>
      <c r="TPI60" s="3149"/>
      <c r="TPJ60" s="3149"/>
      <c r="TPK60" s="3149"/>
      <c r="TPL60" s="1448"/>
      <c r="TPM60" s="3149"/>
      <c r="TPN60" s="3149"/>
      <c r="TPO60" s="3149"/>
      <c r="TPP60" s="1448"/>
      <c r="TPQ60" s="3149"/>
      <c r="TPR60" s="3149"/>
      <c r="TPS60" s="3149"/>
      <c r="TPT60" s="1448"/>
      <c r="TPU60" s="3149"/>
      <c r="TPV60" s="3149"/>
      <c r="TPW60" s="3149"/>
      <c r="TPX60" s="1448"/>
      <c r="TPY60" s="3149"/>
      <c r="TPZ60" s="3149"/>
      <c r="TQA60" s="3149"/>
      <c r="TQB60" s="1448"/>
      <c r="TQC60" s="3149"/>
      <c r="TQD60" s="3149"/>
      <c r="TQE60" s="3149"/>
      <c r="TQF60" s="1448"/>
      <c r="TQG60" s="3149"/>
      <c r="TQH60" s="3149"/>
      <c r="TQI60" s="3149"/>
      <c r="TQJ60" s="1448"/>
      <c r="TQK60" s="3149"/>
      <c r="TQL60" s="3149"/>
      <c r="TQM60" s="3149"/>
      <c r="TQN60" s="1448"/>
      <c r="TQO60" s="3149"/>
      <c r="TQP60" s="3149"/>
      <c r="TQQ60" s="3149"/>
      <c r="TQR60" s="1448"/>
      <c r="TQS60" s="3149"/>
      <c r="TQT60" s="3149"/>
      <c r="TQU60" s="3149"/>
      <c r="TQV60" s="1448"/>
      <c r="TQW60" s="3149"/>
      <c r="TQX60" s="3149"/>
      <c r="TQY60" s="3149"/>
      <c r="TQZ60" s="1448"/>
      <c r="TRA60" s="3149"/>
      <c r="TRB60" s="3149"/>
      <c r="TRC60" s="3149"/>
      <c r="TRD60" s="1448"/>
      <c r="TRE60" s="3149"/>
      <c r="TRF60" s="3149"/>
      <c r="TRG60" s="3149"/>
      <c r="TRH60" s="1448"/>
      <c r="TRI60" s="3149"/>
      <c r="TRJ60" s="3149"/>
      <c r="TRK60" s="3149"/>
      <c r="TRL60" s="1448"/>
      <c r="TRM60" s="3149"/>
      <c r="TRN60" s="3149"/>
      <c r="TRO60" s="3149"/>
      <c r="TRP60" s="1448"/>
      <c r="TRQ60" s="3149"/>
      <c r="TRR60" s="3149"/>
      <c r="TRS60" s="3149"/>
      <c r="TRT60" s="1448"/>
      <c r="TRU60" s="3149"/>
      <c r="TRV60" s="3149"/>
      <c r="TRW60" s="3149"/>
      <c r="TRX60" s="1448"/>
      <c r="TRY60" s="3149"/>
      <c r="TRZ60" s="3149"/>
      <c r="TSA60" s="3149"/>
      <c r="TSB60" s="1448"/>
      <c r="TSC60" s="3149"/>
      <c r="TSD60" s="3149"/>
      <c r="TSE60" s="3149"/>
      <c r="TSF60" s="1448"/>
      <c r="TSG60" s="3149"/>
      <c r="TSH60" s="3149"/>
      <c r="TSI60" s="3149"/>
      <c r="TSJ60" s="1448"/>
      <c r="TSK60" s="3149"/>
      <c r="TSL60" s="3149"/>
      <c r="TSM60" s="3149"/>
      <c r="TSN60" s="1448"/>
      <c r="TSO60" s="3149"/>
      <c r="TSP60" s="3149"/>
      <c r="TSQ60" s="3149"/>
      <c r="TSR60" s="1448"/>
      <c r="TSS60" s="3149"/>
      <c r="TST60" s="3149"/>
      <c r="TSU60" s="3149"/>
      <c r="TSV60" s="1448"/>
      <c r="TSW60" s="3149"/>
      <c r="TSX60" s="3149"/>
      <c r="TSY60" s="3149"/>
      <c r="TSZ60" s="1448"/>
      <c r="TTA60" s="3149"/>
      <c r="TTB60" s="3149"/>
      <c r="TTC60" s="3149"/>
      <c r="TTD60" s="1448"/>
      <c r="TTE60" s="3149"/>
      <c r="TTF60" s="3149"/>
      <c r="TTG60" s="3149"/>
      <c r="TTH60" s="1448"/>
      <c r="TTI60" s="3149"/>
      <c r="TTJ60" s="3149"/>
      <c r="TTK60" s="3149"/>
      <c r="TTL60" s="1448"/>
      <c r="TTM60" s="3149"/>
      <c r="TTN60" s="3149"/>
      <c r="TTO60" s="3149"/>
      <c r="TTP60" s="1448"/>
      <c r="TTQ60" s="3149"/>
      <c r="TTR60" s="3149"/>
      <c r="TTS60" s="3149"/>
      <c r="TTT60" s="1448"/>
      <c r="TTU60" s="3149"/>
      <c r="TTV60" s="3149"/>
      <c r="TTW60" s="3149"/>
      <c r="TTX60" s="1448"/>
      <c r="TTY60" s="3149"/>
      <c r="TTZ60" s="3149"/>
      <c r="TUA60" s="3149"/>
      <c r="TUB60" s="1448"/>
      <c r="TUC60" s="3149"/>
      <c r="TUD60" s="3149"/>
      <c r="TUE60" s="3149"/>
      <c r="TUF60" s="1448"/>
      <c r="TUG60" s="3149"/>
      <c r="TUH60" s="3149"/>
      <c r="TUI60" s="3149"/>
      <c r="TUJ60" s="1448"/>
      <c r="TUK60" s="3149"/>
      <c r="TUL60" s="3149"/>
      <c r="TUM60" s="3149"/>
      <c r="TUN60" s="1448"/>
      <c r="TUO60" s="3149"/>
      <c r="TUP60" s="3149"/>
      <c r="TUQ60" s="3149"/>
      <c r="TUR60" s="1448"/>
      <c r="TUS60" s="3149"/>
      <c r="TUT60" s="3149"/>
      <c r="TUU60" s="3149"/>
      <c r="TUV60" s="1448"/>
      <c r="TUW60" s="3149"/>
      <c r="TUX60" s="3149"/>
      <c r="TUY60" s="3149"/>
      <c r="TUZ60" s="1448"/>
      <c r="TVA60" s="3149"/>
      <c r="TVB60" s="3149"/>
      <c r="TVC60" s="3149"/>
      <c r="TVD60" s="1448"/>
      <c r="TVE60" s="3149"/>
      <c r="TVF60" s="3149"/>
      <c r="TVG60" s="3149"/>
      <c r="TVH60" s="1448"/>
      <c r="TVI60" s="3149"/>
      <c r="TVJ60" s="3149"/>
      <c r="TVK60" s="3149"/>
      <c r="TVL60" s="1448"/>
      <c r="TVM60" s="3149"/>
      <c r="TVN60" s="3149"/>
      <c r="TVO60" s="3149"/>
      <c r="TVP60" s="1448"/>
      <c r="TVQ60" s="3149"/>
      <c r="TVR60" s="3149"/>
      <c r="TVS60" s="3149"/>
      <c r="TVT60" s="1448"/>
      <c r="TVU60" s="3149"/>
      <c r="TVV60" s="3149"/>
      <c r="TVW60" s="3149"/>
      <c r="TVX60" s="1448"/>
      <c r="TVY60" s="3149"/>
      <c r="TVZ60" s="3149"/>
      <c r="TWA60" s="3149"/>
      <c r="TWB60" s="1448"/>
      <c r="TWC60" s="3149"/>
      <c r="TWD60" s="3149"/>
      <c r="TWE60" s="3149"/>
      <c r="TWF60" s="1448"/>
      <c r="TWG60" s="3149"/>
      <c r="TWH60" s="3149"/>
      <c r="TWI60" s="3149"/>
      <c r="TWJ60" s="1448"/>
      <c r="TWK60" s="3149"/>
      <c r="TWL60" s="3149"/>
      <c r="TWM60" s="3149"/>
      <c r="TWN60" s="1448"/>
      <c r="TWO60" s="3149"/>
      <c r="TWP60" s="3149"/>
      <c r="TWQ60" s="3149"/>
      <c r="TWR60" s="1448"/>
      <c r="TWS60" s="3149"/>
      <c r="TWT60" s="3149"/>
      <c r="TWU60" s="3149"/>
      <c r="TWV60" s="1448"/>
      <c r="TWW60" s="3149"/>
      <c r="TWX60" s="3149"/>
      <c r="TWY60" s="3149"/>
      <c r="TWZ60" s="1448"/>
      <c r="TXA60" s="3149"/>
      <c r="TXB60" s="3149"/>
      <c r="TXC60" s="3149"/>
      <c r="TXD60" s="1448"/>
      <c r="TXE60" s="3149"/>
      <c r="TXF60" s="3149"/>
      <c r="TXG60" s="3149"/>
      <c r="TXH60" s="1448"/>
      <c r="TXI60" s="3149"/>
      <c r="TXJ60" s="3149"/>
      <c r="TXK60" s="3149"/>
      <c r="TXL60" s="1448"/>
      <c r="TXM60" s="3149"/>
      <c r="TXN60" s="3149"/>
      <c r="TXO60" s="3149"/>
      <c r="TXP60" s="1448"/>
      <c r="TXQ60" s="3149"/>
      <c r="TXR60" s="3149"/>
      <c r="TXS60" s="3149"/>
      <c r="TXT60" s="1448"/>
      <c r="TXU60" s="3149"/>
      <c r="TXV60" s="3149"/>
      <c r="TXW60" s="3149"/>
      <c r="TXX60" s="1448"/>
      <c r="TXY60" s="3149"/>
      <c r="TXZ60" s="3149"/>
      <c r="TYA60" s="3149"/>
      <c r="TYB60" s="1448"/>
      <c r="TYC60" s="3149"/>
      <c r="TYD60" s="3149"/>
      <c r="TYE60" s="3149"/>
      <c r="TYF60" s="1448"/>
      <c r="TYG60" s="3149"/>
      <c r="TYH60" s="3149"/>
      <c r="TYI60" s="3149"/>
      <c r="TYJ60" s="1448"/>
      <c r="TYK60" s="3149"/>
      <c r="TYL60" s="3149"/>
      <c r="TYM60" s="3149"/>
      <c r="TYN60" s="1448"/>
      <c r="TYO60" s="3149"/>
      <c r="TYP60" s="3149"/>
      <c r="TYQ60" s="3149"/>
      <c r="TYR60" s="1448"/>
      <c r="TYS60" s="3149"/>
      <c r="TYT60" s="3149"/>
      <c r="TYU60" s="3149"/>
      <c r="TYV60" s="1448"/>
      <c r="TYW60" s="3149"/>
      <c r="TYX60" s="3149"/>
      <c r="TYY60" s="3149"/>
      <c r="TYZ60" s="1448"/>
      <c r="TZA60" s="3149"/>
      <c r="TZB60" s="3149"/>
      <c r="TZC60" s="3149"/>
      <c r="TZD60" s="1448"/>
      <c r="TZE60" s="3149"/>
      <c r="TZF60" s="3149"/>
      <c r="TZG60" s="3149"/>
      <c r="TZH60" s="1448"/>
      <c r="TZI60" s="3149"/>
      <c r="TZJ60" s="3149"/>
      <c r="TZK60" s="3149"/>
      <c r="TZL60" s="1448"/>
      <c r="TZM60" s="3149"/>
      <c r="TZN60" s="3149"/>
      <c r="TZO60" s="3149"/>
      <c r="TZP60" s="1448"/>
      <c r="TZQ60" s="3149"/>
      <c r="TZR60" s="3149"/>
      <c r="TZS60" s="3149"/>
      <c r="TZT60" s="1448"/>
      <c r="TZU60" s="3149"/>
      <c r="TZV60" s="3149"/>
      <c r="TZW60" s="3149"/>
      <c r="TZX60" s="1448"/>
      <c r="TZY60" s="3149"/>
      <c r="TZZ60" s="3149"/>
      <c r="UAA60" s="3149"/>
      <c r="UAB60" s="1448"/>
      <c r="UAC60" s="3149"/>
      <c r="UAD60" s="3149"/>
      <c r="UAE60" s="3149"/>
      <c r="UAF60" s="1448"/>
      <c r="UAG60" s="3149"/>
      <c r="UAH60" s="3149"/>
      <c r="UAI60" s="3149"/>
      <c r="UAJ60" s="1448"/>
      <c r="UAK60" s="3149"/>
      <c r="UAL60" s="3149"/>
      <c r="UAM60" s="3149"/>
      <c r="UAN60" s="1448"/>
      <c r="UAO60" s="3149"/>
      <c r="UAP60" s="3149"/>
      <c r="UAQ60" s="3149"/>
      <c r="UAR60" s="1448"/>
      <c r="UAS60" s="3149"/>
      <c r="UAT60" s="3149"/>
      <c r="UAU60" s="3149"/>
      <c r="UAV60" s="1448"/>
      <c r="UAW60" s="3149"/>
      <c r="UAX60" s="3149"/>
      <c r="UAY60" s="3149"/>
      <c r="UAZ60" s="1448"/>
      <c r="UBA60" s="3149"/>
      <c r="UBB60" s="3149"/>
      <c r="UBC60" s="3149"/>
      <c r="UBD60" s="1448"/>
      <c r="UBE60" s="3149"/>
      <c r="UBF60" s="3149"/>
      <c r="UBG60" s="3149"/>
      <c r="UBH60" s="1448"/>
      <c r="UBI60" s="3149"/>
      <c r="UBJ60" s="3149"/>
      <c r="UBK60" s="3149"/>
      <c r="UBL60" s="1448"/>
      <c r="UBM60" s="3149"/>
      <c r="UBN60" s="3149"/>
      <c r="UBO60" s="3149"/>
      <c r="UBP60" s="1448"/>
      <c r="UBQ60" s="3149"/>
      <c r="UBR60" s="3149"/>
      <c r="UBS60" s="3149"/>
      <c r="UBT60" s="1448"/>
      <c r="UBU60" s="3149"/>
      <c r="UBV60" s="3149"/>
      <c r="UBW60" s="3149"/>
      <c r="UBX60" s="1448"/>
      <c r="UBY60" s="3149"/>
      <c r="UBZ60" s="3149"/>
      <c r="UCA60" s="3149"/>
      <c r="UCB60" s="1448"/>
      <c r="UCC60" s="3149"/>
      <c r="UCD60" s="3149"/>
      <c r="UCE60" s="3149"/>
      <c r="UCF60" s="1448"/>
      <c r="UCG60" s="3149"/>
      <c r="UCH60" s="3149"/>
      <c r="UCI60" s="3149"/>
      <c r="UCJ60" s="1448"/>
      <c r="UCK60" s="3149"/>
      <c r="UCL60" s="3149"/>
      <c r="UCM60" s="3149"/>
      <c r="UCN60" s="1448"/>
      <c r="UCO60" s="3149"/>
      <c r="UCP60" s="3149"/>
      <c r="UCQ60" s="3149"/>
      <c r="UCR60" s="1448"/>
      <c r="UCS60" s="3149"/>
      <c r="UCT60" s="3149"/>
      <c r="UCU60" s="3149"/>
      <c r="UCV60" s="1448"/>
      <c r="UCW60" s="3149"/>
      <c r="UCX60" s="3149"/>
      <c r="UCY60" s="3149"/>
      <c r="UCZ60" s="1448"/>
      <c r="UDA60" s="3149"/>
      <c r="UDB60" s="3149"/>
      <c r="UDC60" s="3149"/>
      <c r="UDD60" s="1448"/>
      <c r="UDE60" s="3149"/>
      <c r="UDF60" s="3149"/>
      <c r="UDG60" s="3149"/>
      <c r="UDH60" s="1448"/>
      <c r="UDI60" s="3149"/>
      <c r="UDJ60" s="3149"/>
      <c r="UDK60" s="3149"/>
      <c r="UDL60" s="1448"/>
      <c r="UDM60" s="3149"/>
      <c r="UDN60" s="3149"/>
      <c r="UDO60" s="3149"/>
      <c r="UDP60" s="1448"/>
      <c r="UDQ60" s="3149"/>
      <c r="UDR60" s="3149"/>
      <c r="UDS60" s="3149"/>
      <c r="UDT60" s="1448"/>
      <c r="UDU60" s="3149"/>
      <c r="UDV60" s="3149"/>
      <c r="UDW60" s="3149"/>
      <c r="UDX60" s="1448"/>
      <c r="UDY60" s="3149"/>
      <c r="UDZ60" s="3149"/>
      <c r="UEA60" s="3149"/>
      <c r="UEB60" s="1448"/>
      <c r="UEC60" s="3149"/>
      <c r="UED60" s="3149"/>
      <c r="UEE60" s="3149"/>
      <c r="UEF60" s="1448"/>
      <c r="UEG60" s="3149"/>
      <c r="UEH60" s="3149"/>
      <c r="UEI60" s="3149"/>
      <c r="UEJ60" s="1448"/>
      <c r="UEK60" s="3149"/>
      <c r="UEL60" s="3149"/>
      <c r="UEM60" s="3149"/>
      <c r="UEN60" s="1448"/>
      <c r="UEO60" s="3149"/>
      <c r="UEP60" s="3149"/>
      <c r="UEQ60" s="3149"/>
      <c r="UER60" s="1448"/>
      <c r="UES60" s="3149"/>
      <c r="UET60" s="3149"/>
      <c r="UEU60" s="3149"/>
      <c r="UEV60" s="1448"/>
      <c r="UEW60" s="3149"/>
      <c r="UEX60" s="3149"/>
      <c r="UEY60" s="3149"/>
      <c r="UEZ60" s="1448"/>
      <c r="UFA60" s="3149"/>
      <c r="UFB60" s="3149"/>
      <c r="UFC60" s="3149"/>
      <c r="UFD60" s="1448"/>
      <c r="UFE60" s="3149"/>
      <c r="UFF60" s="3149"/>
      <c r="UFG60" s="3149"/>
      <c r="UFH60" s="1448"/>
      <c r="UFI60" s="3149"/>
      <c r="UFJ60" s="3149"/>
      <c r="UFK60" s="3149"/>
      <c r="UFL60" s="1448"/>
      <c r="UFM60" s="3149"/>
      <c r="UFN60" s="3149"/>
      <c r="UFO60" s="3149"/>
      <c r="UFP60" s="1448"/>
      <c r="UFQ60" s="3149"/>
      <c r="UFR60" s="3149"/>
      <c r="UFS60" s="3149"/>
      <c r="UFT60" s="1448"/>
      <c r="UFU60" s="3149"/>
      <c r="UFV60" s="3149"/>
      <c r="UFW60" s="3149"/>
      <c r="UFX60" s="1448"/>
      <c r="UFY60" s="3149"/>
      <c r="UFZ60" s="3149"/>
      <c r="UGA60" s="3149"/>
      <c r="UGB60" s="1448"/>
      <c r="UGC60" s="3149"/>
      <c r="UGD60" s="3149"/>
      <c r="UGE60" s="3149"/>
      <c r="UGF60" s="1448"/>
      <c r="UGG60" s="3149"/>
      <c r="UGH60" s="3149"/>
      <c r="UGI60" s="3149"/>
      <c r="UGJ60" s="1448"/>
      <c r="UGK60" s="3149"/>
      <c r="UGL60" s="3149"/>
      <c r="UGM60" s="3149"/>
      <c r="UGN60" s="1448"/>
      <c r="UGO60" s="3149"/>
      <c r="UGP60" s="3149"/>
      <c r="UGQ60" s="3149"/>
      <c r="UGR60" s="1448"/>
      <c r="UGS60" s="3149"/>
      <c r="UGT60" s="3149"/>
      <c r="UGU60" s="3149"/>
      <c r="UGV60" s="1448"/>
      <c r="UGW60" s="3149"/>
      <c r="UGX60" s="3149"/>
      <c r="UGY60" s="3149"/>
      <c r="UGZ60" s="1448"/>
      <c r="UHA60" s="3149"/>
      <c r="UHB60" s="3149"/>
      <c r="UHC60" s="3149"/>
      <c r="UHD60" s="1448"/>
      <c r="UHE60" s="3149"/>
      <c r="UHF60" s="3149"/>
      <c r="UHG60" s="3149"/>
      <c r="UHH60" s="1448"/>
      <c r="UHI60" s="3149"/>
      <c r="UHJ60" s="3149"/>
      <c r="UHK60" s="3149"/>
      <c r="UHL60" s="1448"/>
      <c r="UHM60" s="3149"/>
      <c r="UHN60" s="3149"/>
      <c r="UHO60" s="3149"/>
      <c r="UHP60" s="1448"/>
      <c r="UHQ60" s="3149"/>
      <c r="UHR60" s="3149"/>
      <c r="UHS60" s="3149"/>
      <c r="UHT60" s="1448"/>
      <c r="UHU60" s="3149"/>
      <c r="UHV60" s="3149"/>
      <c r="UHW60" s="3149"/>
      <c r="UHX60" s="1448"/>
      <c r="UHY60" s="3149"/>
      <c r="UHZ60" s="3149"/>
      <c r="UIA60" s="3149"/>
      <c r="UIB60" s="1448"/>
      <c r="UIC60" s="3149"/>
      <c r="UID60" s="3149"/>
      <c r="UIE60" s="3149"/>
      <c r="UIF60" s="1448"/>
      <c r="UIG60" s="3149"/>
      <c r="UIH60" s="3149"/>
      <c r="UII60" s="3149"/>
      <c r="UIJ60" s="1448"/>
      <c r="UIK60" s="3149"/>
      <c r="UIL60" s="3149"/>
      <c r="UIM60" s="3149"/>
      <c r="UIN60" s="1448"/>
      <c r="UIO60" s="3149"/>
      <c r="UIP60" s="3149"/>
      <c r="UIQ60" s="3149"/>
      <c r="UIR60" s="1448"/>
      <c r="UIS60" s="3149"/>
      <c r="UIT60" s="3149"/>
      <c r="UIU60" s="3149"/>
      <c r="UIV60" s="1448"/>
      <c r="UIW60" s="3149"/>
      <c r="UIX60" s="3149"/>
      <c r="UIY60" s="3149"/>
      <c r="UIZ60" s="1448"/>
      <c r="UJA60" s="3149"/>
      <c r="UJB60" s="3149"/>
      <c r="UJC60" s="3149"/>
      <c r="UJD60" s="1448"/>
      <c r="UJE60" s="3149"/>
      <c r="UJF60" s="3149"/>
      <c r="UJG60" s="3149"/>
      <c r="UJH60" s="1448"/>
      <c r="UJI60" s="3149"/>
      <c r="UJJ60" s="3149"/>
      <c r="UJK60" s="3149"/>
      <c r="UJL60" s="1448"/>
      <c r="UJM60" s="3149"/>
      <c r="UJN60" s="3149"/>
      <c r="UJO60" s="3149"/>
      <c r="UJP60" s="1448"/>
      <c r="UJQ60" s="3149"/>
      <c r="UJR60" s="3149"/>
      <c r="UJS60" s="3149"/>
      <c r="UJT60" s="1448"/>
      <c r="UJU60" s="3149"/>
      <c r="UJV60" s="3149"/>
      <c r="UJW60" s="3149"/>
      <c r="UJX60" s="1448"/>
      <c r="UJY60" s="3149"/>
      <c r="UJZ60" s="3149"/>
      <c r="UKA60" s="3149"/>
      <c r="UKB60" s="1448"/>
      <c r="UKC60" s="3149"/>
      <c r="UKD60" s="3149"/>
      <c r="UKE60" s="3149"/>
      <c r="UKF60" s="1448"/>
      <c r="UKG60" s="3149"/>
      <c r="UKH60" s="3149"/>
      <c r="UKI60" s="3149"/>
      <c r="UKJ60" s="1448"/>
      <c r="UKK60" s="3149"/>
      <c r="UKL60" s="3149"/>
      <c r="UKM60" s="3149"/>
      <c r="UKN60" s="1448"/>
      <c r="UKO60" s="3149"/>
      <c r="UKP60" s="3149"/>
      <c r="UKQ60" s="3149"/>
      <c r="UKR60" s="1448"/>
      <c r="UKS60" s="3149"/>
      <c r="UKT60" s="3149"/>
      <c r="UKU60" s="3149"/>
      <c r="UKV60" s="1448"/>
      <c r="UKW60" s="3149"/>
      <c r="UKX60" s="3149"/>
      <c r="UKY60" s="3149"/>
      <c r="UKZ60" s="1448"/>
      <c r="ULA60" s="3149"/>
      <c r="ULB60" s="3149"/>
      <c r="ULC60" s="3149"/>
      <c r="ULD60" s="1448"/>
      <c r="ULE60" s="3149"/>
      <c r="ULF60" s="3149"/>
      <c r="ULG60" s="3149"/>
      <c r="ULH60" s="1448"/>
      <c r="ULI60" s="3149"/>
      <c r="ULJ60" s="3149"/>
      <c r="ULK60" s="3149"/>
      <c r="ULL60" s="1448"/>
      <c r="ULM60" s="3149"/>
      <c r="ULN60" s="3149"/>
      <c r="ULO60" s="3149"/>
      <c r="ULP60" s="1448"/>
      <c r="ULQ60" s="3149"/>
      <c r="ULR60" s="3149"/>
      <c r="ULS60" s="3149"/>
      <c r="ULT60" s="1448"/>
      <c r="ULU60" s="3149"/>
      <c r="ULV60" s="3149"/>
      <c r="ULW60" s="3149"/>
      <c r="ULX60" s="1448"/>
      <c r="ULY60" s="3149"/>
      <c r="ULZ60" s="3149"/>
      <c r="UMA60" s="3149"/>
      <c r="UMB60" s="1448"/>
      <c r="UMC60" s="3149"/>
      <c r="UMD60" s="3149"/>
      <c r="UME60" s="3149"/>
      <c r="UMF60" s="1448"/>
      <c r="UMG60" s="3149"/>
      <c r="UMH60" s="3149"/>
      <c r="UMI60" s="3149"/>
      <c r="UMJ60" s="1448"/>
      <c r="UMK60" s="3149"/>
      <c r="UML60" s="3149"/>
      <c r="UMM60" s="3149"/>
      <c r="UMN60" s="1448"/>
      <c r="UMO60" s="3149"/>
      <c r="UMP60" s="3149"/>
      <c r="UMQ60" s="3149"/>
      <c r="UMR60" s="1448"/>
      <c r="UMS60" s="3149"/>
      <c r="UMT60" s="3149"/>
      <c r="UMU60" s="3149"/>
      <c r="UMV60" s="1448"/>
      <c r="UMW60" s="3149"/>
      <c r="UMX60" s="3149"/>
      <c r="UMY60" s="3149"/>
      <c r="UMZ60" s="1448"/>
      <c r="UNA60" s="3149"/>
      <c r="UNB60" s="3149"/>
      <c r="UNC60" s="3149"/>
      <c r="UND60" s="1448"/>
      <c r="UNE60" s="3149"/>
      <c r="UNF60" s="3149"/>
      <c r="UNG60" s="3149"/>
      <c r="UNH60" s="1448"/>
      <c r="UNI60" s="3149"/>
      <c r="UNJ60" s="3149"/>
      <c r="UNK60" s="3149"/>
      <c r="UNL60" s="1448"/>
      <c r="UNM60" s="3149"/>
      <c r="UNN60" s="3149"/>
      <c r="UNO60" s="3149"/>
      <c r="UNP60" s="1448"/>
      <c r="UNQ60" s="3149"/>
      <c r="UNR60" s="3149"/>
      <c r="UNS60" s="3149"/>
      <c r="UNT60" s="1448"/>
      <c r="UNU60" s="3149"/>
      <c r="UNV60" s="3149"/>
      <c r="UNW60" s="3149"/>
      <c r="UNX60" s="1448"/>
      <c r="UNY60" s="3149"/>
      <c r="UNZ60" s="3149"/>
      <c r="UOA60" s="3149"/>
      <c r="UOB60" s="1448"/>
      <c r="UOC60" s="3149"/>
      <c r="UOD60" s="3149"/>
      <c r="UOE60" s="3149"/>
      <c r="UOF60" s="1448"/>
      <c r="UOG60" s="3149"/>
      <c r="UOH60" s="3149"/>
      <c r="UOI60" s="3149"/>
      <c r="UOJ60" s="1448"/>
      <c r="UOK60" s="3149"/>
      <c r="UOL60" s="3149"/>
      <c r="UOM60" s="3149"/>
      <c r="UON60" s="1448"/>
      <c r="UOO60" s="3149"/>
      <c r="UOP60" s="3149"/>
      <c r="UOQ60" s="3149"/>
      <c r="UOR60" s="1448"/>
      <c r="UOS60" s="3149"/>
      <c r="UOT60" s="3149"/>
      <c r="UOU60" s="3149"/>
      <c r="UOV60" s="1448"/>
      <c r="UOW60" s="3149"/>
      <c r="UOX60" s="3149"/>
      <c r="UOY60" s="3149"/>
      <c r="UOZ60" s="1448"/>
      <c r="UPA60" s="3149"/>
      <c r="UPB60" s="3149"/>
      <c r="UPC60" s="3149"/>
      <c r="UPD60" s="1448"/>
      <c r="UPE60" s="3149"/>
      <c r="UPF60" s="3149"/>
      <c r="UPG60" s="3149"/>
      <c r="UPH60" s="1448"/>
      <c r="UPI60" s="3149"/>
      <c r="UPJ60" s="3149"/>
      <c r="UPK60" s="3149"/>
      <c r="UPL60" s="1448"/>
      <c r="UPM60" s="3149"/>
      <c r="UPN60" s="3149"/>
      <c r="UPO60" s="3149"/>
      <c r="UPP60" s="1448"/>
      <c r="UPQ60" s="3149"/>
      <c r="UPR60" s="3149"/>
      <c r="UPS60" s="3149"/>
      <c r="UPT60" s="1448"/>
      <c r="UPU60" s="3149"/>
      <c r="UPV60" s="3149"/>
      <c r="UPW60" s="3149"/>
      <c r="UPX60" s="1448"/>
      <c r="UPY60" s="3149"/>
      <c r="UPZ60" s="3149"/>
      <c r="UQA60" s="3149"/>
      <c r="UQB60" s="1448"/>
      <c r="UQC60" s="3149"/>
      <c r="UQD60" s="3149"/>
      <c r="UQE60" s="3149"/>
      <c r="UQF60" s="1448"/>
      <c r="UQG60" s="3149"/>
      <c r="UQH60" s="3149"/>
      <c r="UQI60" s="3149"/>
      <c r="UQJ60" s="1448"/>
      <c r="UQK60" s="3149"/>
      <c r="UQL60" s="3149"/>
      <c r="UQM60" s="3149"/>
      <c r="UQN60" s="1448"/>
      <c r="UQO60" s="3149"/>
      <c r="UQP60" s="3149"/>
      <c r="UQQ60" s="3149"/>
      <c r="UQR60" s="1448"/>
      <c r="UQS60" s="3149"/>
      <c r="UQT60" s="3149"/>
      <c r="UQU60" s="3149"/>
      <c r="UQV60" s="1448"/>
      <c r="UQW60" s="3149"/>
      <c r="UQX60" s="3149"/>
      <c r="UQY60" s="3149"/>
      <c r="UQZ60" s="1448"/>
      <c r="URA60" s="3149"/>
      <c r="URB60" s="3149"/>
      <c r="URC60" s="3149"/>
      <c r="URD60" s="1448"/>
      <c r="URE60" s="3149"/>
      <c r="URF60" s="3149"/>
      <c r="URG60" s="3149"/>
      <c r="URH60" s="1448"/>
      <c r="URI60" s="3149"/>
      <c r="URJ60" s="3149"/>
      <c r="URK60" s="3149"/>
      <c r="URL60" s="1448"/>
      <c r="URM60" s="3149"/>
      <c r="URN60" s="3149"/>
      <c r="URO60" s="3149"/>
      <c r="URP60" s="1448"/>
      <c r="URQ60" s="3149"/>
      <c r="URR60" s="3149"/>
      <c r="URS60" s="3149"/>
      <c r="URT60" s="1448"/>
      <c r="URU60" s="3149"/>
      <c r="URV60" s="3149"/>
      <c r="URW60" s="3149"/>
      <c r="URX60" s="1448"/>
      <c r="URY60" s="3149"/>
      <c r="URZ60" s="3149"/>
      <c r="USA60" s="3149"/>
      <c r="USB60" s="1448"/>
      <c r="USC60" s="3149"/>
      <c r="USD60" s="3149"/>
      <c r="USE60" s="3149"/>
      <c r="USF60" s="1448"/>
      <c r="USG60" s="3149"/>
      <c r="USH60" s="3149"/>
      <c r="USI60" s="3149"/>
      <c r="USJ60" s="1448"/>
      <c r="USK60" s="3149"/>
      <c r="USL60" s="3149"/>
      <c r="USM60" s="3149"/>
      <c r="USN60" s="1448"/>
      <c r="USO60" s="3149"/>
      <c r="USP60" s="3149"/>
      <c r="USQ60" s="3149"/>
      <c r="USR60" s="1448"/>
      <c r="USS60" s="3149"/>
      <c r="UST60" s="3149"/>
      <c r="USU60" s="3149"/>
      <c r="USV60" s="1448"/>
      <c r="USW60" s="3149"/>
      <c r="USX60" s="3149"/>
      <c r="USY60" s="3149"/>
      <c r="USZ60" s="1448"/>
      <c r="UTA60" s="3149"/>
      <c r="UTB60" s="3149"/>
      <c r="UTC60" s="3149"/>
      <c r="UTD60" s="1448"/>
      <c r="UTE60" s="3149"/>
      <c r="UTF60" s="3149"/>
      <c r="UTG60" s="3149"/>
      <c r="UTH60" s="1448"/>
      <c r="UTI60" s="3149"/>
      <c r="UTJ60" s="3149"/>
      <c r="UTK60" s="3149"/>
      <c r="UTL60" s="1448"/>
      <c r="UTM60" s="3149"/>
      <c r="UTN60" s="3149"/>
      <c r="UTO60" s="3149"/>
      <c r="UTP60" s="1448"/>
      <c r="UTQ60" s="3149"/>
      <c r="UTR60" s="3149"/>
      <c r="UTS60" s="3149"/>
      <c r="UTT60" s="1448"/>
      <c r="UTU60" s="3149"/>
      <c r="UTV60" s="3149"/>
      <c r="UTW60" s="3149"/>
      <c r="UTX60" s="1448"/>
      <c r="UTY60" s="3149"/>
      <c r="UTZ60" s="3149"/>
      <c r="UUA60" s="3149"/>
      <c r="UUB60" s="1448"/>
      <c r="UUC60" s="3149"/>
      <c r="UUD60" s="3149"/>
      <c r="UUE60" s="3149"/>
      <c r="UUF60" s="1448"/>
      <c r="UUG60" s="3149"/>
      <c r="UUH60" s="3149"/>
      <c r="UUI60" s="3149"/>
      <c r="UUJ60" s="1448"/>
      <c r="UUK60" s="3149"/>
      <c r="UUL60" s="3149"/>
      <c r="UUM60" s="3149"/>
      <c r="UUN60" s="1448"/>
      <c r="UUO60" s="3149"/>
      <c r="UUP60" s="3149"/>
      <c r="UUQ60" s="3149"/>
      <c r="UUR60" s="1448"/>
      <c r="UUS60" s="3149"/>
      <c r="UUT60" s="3149"/>
      <c r="UUU60" s="3149"/>
      <c r="UUV60" s="1448"/>
      <c r="UUW60" s="3149"/>
      <c r="UUX60" s="3149"/>
      <c r="UUY60" s="3149"/>
      <c r="UUZ60" s="1448"/>
      <c r="UVA60" s="3149"/>
      <c r="UVB60" s="3149"/>
      <c r="UVC60" s="3149"/>
      <c r="UVD60" s="1448"/>
      <c r="UVE60" s="3149"/>
      <c r="UVF60" s="3149"/>
      <c r="UVG60" s="3149"/>
      <c r="UVH60" s="1448"/>
      <c r="UVI60" s="3149"/>
      <c r="UVJ60" s="3149"/>
      <c r="UVK60" s="3149"/>
      <c r="UVL60" s="1448"/>
      <c r="UVM60" s="3149"/>
      <c r="UVN60" s="3149"/>
      <c r="UVO60" s="3149"/>
      <c r="UVP60" s="1448"/>
      <c r="UVQ60" s="3149"/>
      <c r="UVR60" s="3149"/>
      <c r="UVS60" s="3149"/>
      <c r="UVT60" s="1448"/>
      <c r="UVU60" s="3149"/>
      <c r="UVV60" s="3149"/>
      <c r="UVW60" s="3149"/>
      <c r="UVX60" s="1448"/>
      <c r="UVY60" s="3149"/>
      <c r="UVZ60" s="3149"/>
      <c r="UWA60" s="3149"/>
      <c r="UWB60" s="1448"/>
      <c r="UWC60" s="3149"/>
      <c r="UWD60" s="3149"/>
      <c r="UWE60" s="3149"/>
      <c r="UWF60" s="1448"/>
      <c r="UWG60" s="3149"/>
      <c r="UWH60" s="3149"/>
      <c r="UWI60" s="3149"/>
      <c r="UWJ60" s="1448"/>
      <c r="UWK60" s="3149"/>
      <c r="UWL60" s="3149"/>
      <c r="UWM60" s="3149"/>
      <c r="UWN60" s="1448"/>
      <c r="UWO60" s="3149"/>
      <c r="UWP60" s="3149"/>
      <c r="UWQ60" s="3149"/>
      <c r="UWR60" s="1448"/>
      <c r="UWS60" s="3149"/>
      <c r="UWT60" s="3149"/>
      <c r="UWU60" s="3149"/>
      <c r="UWV60" s="1448"/>
      <c r="UWW60" s="3149"/>
      <c r="UWX60" s="3149"/>
      <c r="UWY60" s="3149"/>
      <c r="UWZ60" s="1448"/>
      <c r="UXA60" s="3149"/>
      <c r="UXB60" s="3149"/>
      <c r="UXC60" s="3149"/>
      <c r="UXD60" s="1448"/>
      <c r="UXE60" s="3149"/>
      <c r="UXF60" s="3149"/>
      <c r="UXG60" s="3149"/>
      <c r="UXH60" s="1448"/>
      <c r="UXI60" s="3149"/>
      <c r="UXJ60" s="3149"/>
      <c r="UXK60" s="3149"/>
      <c r="UXL60" s="1448"/>
      <c r="UXM60" s="3149"/>
      <c r="UXN60" s="3149"/>
      <c r="UXO60" s="3149"/>
      <c r="UXP60" s="1448"/>
      <c r="UXQ60" s="3149"/>
      <c r="UXR60" s="3149"/>
      <c r="UXS60" s="3149"/>
      <c r="UXT60" s="1448"/>
      <c r="UXU60" s="3149"/>
      <c r="UXV60" s="3149"/>
      <c r="UXW60" s="3149"/>
      <c r="UXX60" s="1448"/>
      <c r="UXY60" s="3149"/>
      <c r="UXZ60" s="3149"/>
      <c r="UYA60" s="3149"/>
      <c r="UYB60" s="1448"/>
      <c r="UYC60" s="3149"/>
      <c r="UYD60" s="3149"/>
      <c r="UYE60" s="3149"/>
      <c r="UYF60" s="1448"/>
      <c r="UYG60" s="3149"/>
      <c r="UYH60" s="3149"/>
      <c r="UYI60" s="3149"/>
      <c r="UYJ60" s="1448"/>
      <c r="UYK60" s="3149"/>
      <c r="UYL60" s="3149"/>
      <c r="UYM60" s="3149"/>
      <c r="UYN60" s="1448"/>
      <c r="UYO60" s="3149"/>
      <c r="UYP60" s="3149"/>
      <c r="UYQ60" s="3149"/>
      <c r="UYR60" s="1448"/>
      <c r="UYS60" s="3149"/>
      <c r="UYT60" s="3149"/>
      <c r="UYU60" s="3149"/>
      <c r="UYV60" s="1448"/>
      <c r="UYW60" s="3149"/>
      <c r="UYX60" s="3149"/>
      <c r="UYY60" s="3149"/>
      <c r="UYZ60" s="1448"/>
      <c r="UZA60" s="3149"/>
      <c r="UZB60" s="3149"/>
      <c r="UZC60" s="3149"/>
      <c r="UZD60" s="1448"/>
      <c r="UZE60" s="3149"/>
      <c r="UZF60" s="3149"/>
      <c r="UZG60" s="3149"/>
      <c r="UZH60" s="1448"/>
      <c r="UZI60" s="3149"/>
      <c r="UZJ60" s="3149"/>
      <c r="UZK60" s="3149"/>
      <c r="UZL60" s="1448"/>
      <c r="UZM60" s="3149"/>
      <c r="UZN60" s="3149"/>
      <c r="UZO60" s="3149"/>
      <c r="UZP60" s="1448"/>
      <c r="UZQ60" s="3149"/>
      <c r="UZR60" s="3149"/>
      <c r="UZS60" s="3149"/>
      <c r="UZT60" s="1448"/>
      <c r="UZU60" s="3149"/>
      <c r="UZV60" s="3149"/>
      <c r="UZW60" s="3149"/>
      <c r="UZX60" s="1448"/>
      <c r="UZY60" s="3149"/>
      <c r="UZZ60" s="3149"/>
      <c r="VAA60" s="3149"/>
      <c r="VAB60" s="1448"/>
      <c r="VAC60" s="3149"/>
      <c r="VAD60" s="3149"/>
      <c r="VAE60" s="3149"/>
      <c r="VAF60" s="1448"/>
      <c r="VAG60" s="3149"/>
      <c r="VAH60" s="3149"/>
      <c r="VAI60" s="3149"/>
      <c r="VAJ60" s="1448"/>
      <c r="VAK60" s="3149"/>
      <c r="VAL60" s="3149"/>
      <c r="VAM60" s="3149"/>
      <c r="VAN60" s="1448"/>
      <c r="VAO60" s="3149"/>
      <c r="VAP60" s="3149"/>
      <c r="VAQ60" s="3149"/>
      <c r="VAR60" s="1448"/>
      <c r="VAS60" s="3149"/>
      <c r="VAT60" s="3149"/>
      <c r="VAU60" s="3149"/>
      <c r="VAV60" s="1448"/>
      <c r="VAW60" s="3149"/>
      <c r="VAX60" s="3149"/>
      <c r="VAY60" s="3149"/>
      <c r="VAZ60" s="1448"/>
      <c r="VBA60" s="3149"/>
      <c r="VBB60" s="3149"/>
      <c r="VBC60" s="3149"/>
      <c r="VBD60" s="1448"/>
      <c r="VBE60" s="3149"/>
      <c r="VBF60" s="3149"/>
      <c r="VBG60" s="3149"/>
      <c r="VBH60" s="1448"/>
      <c r="VBI60" s="3149"/>
      <c r="VBJ60" s="3149"/>
      <c r="VBK60" s="3149"/>
      <c r="VBL60" s="1448"/>
      <c r="VBM60" s="3149"/>
      <c r="VBN60" s="3149"/>
      <c r="VBO60" s="3149"/>
      <c r="VBP60" s="1448"/>
      <c r="VBQ60" s="3149"/>
      <c r="VBR60" s="3149"/>
      <c r="VBS60" s="3149"/>
      <c r="VBT60" s="1448"/>
      <c r="VBU60" s="3149"/>
      <c r="VBV60" s="3149"/>
      <c r="VBW60" s="3149"/>
      <c r="VBX60" s="1448"/>
      <c r="VBY60" s="3149"/>
      <c r="VBZ60" s="3149"/>
      <c r="VCA60" s="3149"/>
      <c r="VCB60" s="1448"/>
      <c r="VCC60" s="3149"/>
      <c r="VCD60" s="3149"/>
      <c r="VCE60" s="3149"/>
      <c r="VCF60" s="1448"/>
      <c r="VCG60" s="3149"/>
      <c r="VCH60" s="3149"/>
      <c r="VCI60" s="3149"/>
      <c r="VCJ60" s="1448"/>
      <c r="VCK60" s="3149"/>
      <c r="VCL60" s="3149"/>
      <c r="VCM60" s="3149"/>
      <c r="VCN60" s="1448"/>
      <c r="VCO60" s="3149"/>
      <c r="VCP60" s="3149"/>
      <c r="VCQ60" s="3149"/>
      <c r="VCR60" s="1448"/>
      <c r="VCS60" s="3149"/>
      <c r="VCT60" s="3149"/>
      <c r="VCU60" s="3149"/>
      <c r="VCV60" s="1448"/>
      <c r="VCW60" s="3149"/>
      <c r="VCX60" s="3149"/>
      <c r="VCY60" s="3149"/>
      <c r="VCZ60" s="1448"/>
      <c r="VDA60" s="3149"/>
      <c r="VDB60" s="3149"/>
      <c r="VDC60" s="3149"/>
      <c r="VDD60" s="1448"/>
      <c r="VDE60" s="3149"/>
      <c r="VDF60" s="3149"/>
      <c r="VDG60" s="3149"/>
      <c r="VDH60" s="1448"/>
      <c r="VDI60" s="3149"/>
      <c r="VDJ60" s="3149"/>
      <c r="VDK60" s="3149"/>
      <c r="VDL60" s="1448"/>
      <c r="VDM60" s="3149"/>
      <c r="VDN60" s="3149"/>
      <c r="VDO60" s="3149"/>
      <c r="VDP60" s="1448"/>
      <c r="VDQ60" s="3149"/>
      <c r="VDR60" s="3149"/>
      <c r="VDS60" s="3149"/>
      <c r="VDT60" s="1448"/>
      <c r="VDU60" s="3149"/>
      <c r="VDV60" s="3149"/>
      <c r="VDW60" s="3149"/>
      <c r="VDX60" s="1448"/>
      <c r="VDY60" s="3149"/>
      <c r="VDZ60" s="3149"/>
      <c r="VEA60" s="3149"/>
      <c r="VEB60" s="1448"/>
      <c r="VEC60" s="3149"/>
      <c r="VED60" s="3149"/>
      <c r="VEE60" s="3149"/>
      <c r="VEF60" s="1448"/>
      <c r="VEG60" s="3149"/>
      <c r="VEH60" s="3149"/>
      <c r="VEI60" s="3149"/>
      <c r="VEJ60" s="1448"/>
      <c r="VEK60" s="3149"/>
      <c r="VEL60" s="3149"/>
      <c r="VEM60" s="3149"/>
      <c r="VEN60" s="1448"/>
      <c r="VEO60" s="3149"/>
      <c r="VEP60" s="3149"/>
      <c r="VEQ60" s="3149"/>
      <c r="VER60" s="1448"/>
      <c r="VES60" s="3149"/>
      <c r="VET60" s="3149"/>
      <c r="VEU60" s="3149"/>
      <c r="VEV60" s="1448"/>
      <c r="VEW60" s="3149"/>
      <c r="VEX60" s="3149"/>
      <c r="VEY60" s="3149"/>
      <c r="VEZ60" s="1448"/>
      <c r="VFA60" s="3149"/>
      <c r="VFB60" s="3149"/>
      <c r="VFC60" s="3149"/>
      <c r="VFD60" s="1448"/>
      <c r="VFE60" s="3149"/>
      <c r="VFF60" s="3149"/>
      <c r="VFG60" s="3149"/>
      <c r="VFH60" s="1448"/>
      <c r="VFI60" s="3149"/>
      <c r="VFJ60" s="3149"/>
      <c r="VFK60" s="3149"/>
      <c r="VFL60" s="1448"/>
      <c r="VFM60" s="3149"/>
      <c r="VFN60" s="3149"/>
      <c r="VFO60" s="3149"/>
      <c r="VFP60" s="1448"/>
      <c r="VFQ60" s="3149"/>
      <c r="VFR60" s="3149"/>
      <c r="VFS60" s="3149"/>
      <c r="VFT60" s="1448"/>
      <c r="VFU60" s="3149"/>
      <c r="VFV60" s="3149"/>
      <c r="VFW60" s="3149"/>
      <c r="VFX60" s="1448"/>
      <c r="VFY60" s="3149"/>
      <c r="VFZ60" s="3149"/>
      <c r="VGA60" s="3149"/>
      <c r="VGB60" s="1448"/>
      <c r="VGC60" s="3149"/>
      <c r="VGD60" s="3149"/>
      <c r="VGE60" s="3149"/>
      <c r="VGF60" s="1448"/>
      <c r="VGG60" s="3149"/>
      <c r="VGH60" s="3149"/>
      <c r="VGI60" s="3149"/>
      <c r="VGJ60" s="1448"/>
      <c r="VGK60" s="3149"/>
      <c r="VGL60" s="3149"/>
      <c r="VGM60" s="3149"/>
      <c r="VGN60" s="1448"/>
      <c r="VGO60" s="3149"/>
      <c r="VGP60" s="3149"/>
      <c r="VGQ60" s="3149"/>
      <c r="VGR60" s="1448"/>
      <c r="VGS60" s="3149"/>
      <c r="VGT60" s="3149"/>
      <c r="VGU60" s="3149"/>
      <c r="VGV60" s="1448"/>
      <c r="VGW60" s="3149"/>
      <c r="VGX60" s="3149"/>
      <c r="VGY60" s="3149"/>
      <c r="VGZ60" s="1448"/>
      <c r="VHA60" s="3149"/>
      <c r="VHB60" s="3149"/>
      <c r="VHC60" s="3149"/>
      <c r="VHD60" s="1448"/>
      <c r="VHE60" s="3149"/>
      <c r="VHF60" s="3149"/>
      <c r="VHG60" s="3149"/>
      <c r="VHH60" s="1448"/>
      <c r="VHI60" s="3149"/>
      <c r="VHJ60" s="3149"/>
      <c r="VHK60" s="3149"/>
      <c r="VHL60" s="1448"/>
      <c r="VHM60" s="3149"/>
      <c r="VHN60" s="3149"/>
      <c r="VHO60" s="3149"/>
      <c r="VHP60" s="1448"/>
      <c r="VHQ60" s="3149"/>
      <c r="VHR60" s="3149"/>
      <c r="VHS60" s="3149"/>
      <c r="VHT60" s="1448"/>
      <c r="VHU60" s="3149"/>
      <c r="VHV60" s="3149"/>
      <c r="VHW60" s="3149"/>
      <c r="VHX60" s="1448"/>
      <c r="VHY60" s="3149"/>
      <c r="VHZ60" s="3149"/>
      <c r="VIA60" s="3149"/>
      <c r="VIB60" s="1448"/>
      <c r="VIC60" s="3149"/>
      <c r="VID60" s="3149"/>
      <c r="VIE60" s="3149"/>
      <c r="VIF60" s="1448"/>
      <c r="VIG60" s="3149"/>
      <c r="VIH60" s="3149"/>
      <c r="VII60" s="3149"/>
      <c r="VIJ60" s="1448"/>
      <c r="VIK60" s="3149"/>
      <c r="VIL60" s="3149"/>
      <c r="VIM60" s="3149"/>
      <c r="VIN60" s="1448"/>
      <c r="VIO60" s="3149"/>
      <c r="VIP60" s="3149"/>
      <c r="VIQ60" s="3149"/>
      <c r="VIR60" s="1448"/>
      <c r="VIS60" s="3149"/>
      <c r="VIT60" s="3149"/>
      <c r="VIU60" s="3149"/>
      <c r="VIV60" s="1448"/>
      <c r="VIW60" s="3149"/>
      <c r="VIX60" s="3149"/>
      <c r="VIY60" s="3149"/>
      <c r="VIZ60" s="1448"/>
      <c r="VJA60" s="3149"/>
      <c r="VJB60" s="3149"/>
      <c r="VJC60" s="3149"/>
      <c r="VJD60" s="1448"/>
      <c r="VJE60" s="3149"/>
      <c r="VJF60" s="3149"/>
      <c r="VJG60" s="3149"/>
      <c r="VJH60" s="1448"/>
      <c r="VJI60" s="3149"/>
      <c r="VJJ60" s="3149"/>
      <c r="VJK60" s="3149"/>
      <c r="VJL60" s="1448"/>
      <c r="VJM60" s="3149"/>
      <c r="VJN60" s="3149"/>
      <c r="VJO60" s="3149"/>
      <c r="VJP60" s="1448"/>
      <c r="VJQ60" s="3149"/>
      <c r="VJR60" s="3149"/>
      <c r="VJS60" s="3149"/>
      <c r="VJT60" s="1448"/>
      <c r="VJU60" s="3149"/>
      <c r="VJV60" s="3149"/>
      <c r="VJW60" s="3149"/>
      <c r="VJX60" s="1448"/>
      <c r="VJY60" s="3149"/>
      <c r="VJZ60" s="3149"/>
      <c r="VKA60" s="3149"/>
      <c r="VKB60" s="1448"/>
      <c r="VKC60" s="3149"/>
      <c r="VKD60" s="3149"/>
      <c r="VKE60" s="3149"/>
      <c r="VKF60" s="1448"/>
      <c r="VKG60" s="3149"/>
      <c r="VKH60" s="3149"/>
      <c r="VKI60" s="3149"/>
      <c r="VKJ60" s="1448"/>
      <c r="VKK60" s="3149"/>
      <c r="VKL60" s="3149"/>
      <c r="VKM60" s="3149"/>
      <c r="VKN60" s="1448"/>
      <c r="VKO60" s="3149"/>
      <c r="VKP60" s="3149"/>
      <c r="VKQ60" s="3149"/>
      <c r="VKR60" s="1448"/>
      <c r="VKS60" s="3149"/>
      <c r="VKT60" s="3149"/>
      <c r="VKU60" s="3149"/>
      <c r="VKV60" s="1448"/>
      <c r="VKW60" s="3149"/>
      <c r="VKX60" s="3149"/>
      <c r="VKY60" s="3149"/>
      <c r="VKZ60" s="1448"/>
      <c r="VLA60" s="3149"/>
      <c r="VLB60" s="3149"/>
      <c r="VLC60" s="3149"/>
      <c r="VLD60" s="1448"/>
      <c r="VLE60" s="3149"/>
      <c r="VLF60" s="3149"/>
      <c r="VLG60" s="3149"/>
      <c r="VLH60" s="1448"/>
      <c r="VLI60" s="3149"/>
      <c r="VLJ60" s="3149"/>
      <c r="VLK60" s="3149"/>
      <c r="VLL60" s="1448"/>
      <c r="VLM60" s="3149"/>
      <c r="VLN60" s="3149"/>
      <c r="VLO60" s="3149"/>
      <c r="VLP60" s="1448"/>
      <c r="VLQ60" s="3149"/>
      <c r="VLR60" s="3149"/>
      <c r="VLS60" s="3149"/>
      <c r="VLT60" s="1448"/>
      <c r="VLU60" s="3149"/>
      <c r="VLV60" s="3149"/>
      <c r="VLW60" s="3149"/>
      <c r="VLX60" s="1448"/>
      <c r="VLY60" s="3149"/>
      <c r="VLZ60" s="3149"/>
      <c r="VMA60" s="3149"/>
      <c r="VMB60" s="1448"/>
      <c r="VMC60" s="3149"/>
      <c r="VMD60" s="3149"/>
      <c r="VME60" s="3149"/>
      <c r="VMF60" s="1448"/>
      <c r="VMG60" s="3149"/>
      <c r="VMH60" s="3149"/>
      <c r="VMI60" s="3149"/>
      <c r="VMJ60" s="1448"/>
      <c r="VMK60" s="3149"/>
      <c r="VML60" s="3149"/>
      <c r="VMM60" s="3149"/>
      <c r="VMN60" s="1448"/>
      <c r="VMO60" s="3149"/>
      <c r="VMP60" s="3149"/>
      <c r="VMQ60" s="3149"/>
      <c r="VMR60" s="1448"/>
      <c r="VMS60" s="3149"/>
      <c r="VMT60" s="3149"/>
      <c r="VMU60" s="3149"/>
      <c r="VMV60" s="1448"/>
      <c r="VMW60" s="3149"/>
      <c r="VMX60" s="3149"/>
      <c r="VMY60" s="3149"/>
      <c r="VMZ60" s="1448"/>
      <c r="VNA60" s="3149"/>
      <c r="VNB60" s="3149"/>
      <c r="VNC60" s="3149"/>
      <c r="VND60" s="1448"/>
      <c r="VNE60" s="3149"/>
      <c r="VNF60" s="3149"/>
      <c r="VNG60" s="3149"/>
      <c r="VNH60" s="1448"/>
      <c r="VNI60" s="3149"/>
      <c r="VNJ60" s="3149"/>
      <c r="VNK60" s="3149"/>
      <c r="VNL60" s="1448"/>
      <c r="VNM60" s="3149"/>
      <c r="VNN60" s="3149"/>
      <c r="VNO60" s="3149"/>
      <c r="VNP60" s="1448"/>
      <c r="VNQ60" s="3149"/>
      <c r="VNR60" s="3149"/>
      <c r="VNS60" s="3149"/>
      <c r="VNT60" s="1448"/>
      <c r="VNU60" s="3149"/>
      <c r="VNV60" s="3149"/>
      <c r="VNW60" s="3149"/>
      <c r="VNX60" s="1448"/>
      <c r="VNY60" s="3149"/>
      <c r="VNZ60" s="3149"/>
      <c r="VOA60" s="3149"/>
      <c r="VOB60" s="1448"/>
      <c r="VOC60" s="3149"/>
      <c r="VOD60" s="3149"/>
      <c r="VOE60" s="3149"/>
      <c r="VOF60" s="1448"/>
      <c r="VOG60" s="3149"/>
      <c r="VOH60" s="3149"/>
      <c r="VOI60" s="3149"/>
      <c r="VOJ60" s="1448"/>
      <c r="VOK60" s="3149"/>
      <c r="VOL60" s="3149"/>
      <c r="VOM60" s="3149"/>
      <c r="VON60" s="1448"/>
      <c r="VOO60" s="3149"/>
      <c r="VOP60" s="3149"/>
      <c r="VOQ60" s="3149"/>
      <c r="VOR60" s="1448"/>
      <c r="VOS60" s="3149"/>
      <c r="VOT60" s="3149"/>
      <c r="VOU60" s="3149"/>
      <c r="VOV60" s="1448"/>
      <c r="VOW60" s="3149"/>
      <c r="VOX60" s="3149"/>
      <c r="VOY60" s="3149"/>
      <c r="VOZ60" s="1448"/>
      <c r="VPA60" s="3149"/>
      <c r="VPB60" s="3149"/>
      <c r="VPC60" s="3149"/>
      <c r="VPD60" s="1448"/>
      <c r="VPE60" s="3149"/>
      <c r="VPF60" s="3149"/>
      <c r="VPG60" s="3149"/>
      <c r="VPH60" s="1448"/>
      <c r="VPI60" s="3149"/>
      <c r="VPJ60" s="3149"/>
      <c r="VPK60" s="3149"/>
      <c r="VPL60" s="1448"/>
      <c r="VPM60" s="3149"/>
      <c r="VPN60" s="3149"/>
      <c r="VPO60" s="3149"/>
      <c r="VPP60" s="1448"/>
      <c r="VPQ60" s="3149"/>
      <c r="VPR60" s="3149"/>
      <c r="VPS60" s="3149"/>
      <c r="VPT60" s="1448"/>
      <c r="VPU60" s="3149"/>
      <c r="VPV60" s="3149"/>
      <c r="VPW60" s="3149"/>
      <c r="VPX60" s="1448"/>
      <c r="VPY60" s="3149"/>
      <c r="VPZ60" s="3149"/>
      <c r="VQA60" s="3149"/>
      <c r="VQB60" s="1448"/>
      <c r="VQC60" s="3149"/>
      <c r="VQD60" s="3149"/>
      <c r="VQE60" s="3149"/>
      <c r="VQF60" s="1448"/>
      <c r="VQG60" s="3149"/>
      <c r="VQH60" s="3149"/>
      <c r="VQI60" s="3149"/>
      <c r="VQJ60" s="1448"/>
      <c r="VQK60" s="3149"/>
      <c r="VQL60" s="3149"/>
      <c r="VQM60" s="3149"/>
      <c r="VQN60" s="1448"/>
      <c r="VQO60" s="3149"/>
      <c r="VQP60" s="3149"/>
      <c r="VQQ60" s="3149"/>
      <c r="VQR60" s="1448"/>
      <c r="VQS60" s="3149"/>
      <c r="VQT60" s="3149"/>
      <c r="VQU60" s="3149"/>
      <c r="VQV60" s="1448"/>
      <c r="VQW60" s="3149"/>
      <c r="VQX60" s="3149"/>
      <c r="VQY60" s="3149"/>
      <c r="VQZ60" s="1448"/>
      <c r="VRA60" s="3149"/>
      <c r="VRB60" s="3149"/>
      <c r="VRC60" s="3149"/>
      <c r="VRD60" s="1448"/>
      <c r="VRE60" s="3149"/>
      <c r="VRF60" s="3149"/>
      <c r="VRG60" s="3149"/>
      <c r="VRH60" s="1448"/>
      <c r="VRI60" s="3149"/>
      <c r="VRJ60" s="3149"/>
      <c r="VRK60" s="3149"/>
      <c r="VRL60" s="1448"/>
      <c r="VRM60" s="3149"/>
      <c r="VRN60" s="3149"/>
      <c r="VRO60" s="3149"/>
      <c r="VRP60" s="1448"/>
      <c r="VRQ60" s="3149"/>
      <c r="VRR60" s="3149"/>
      <c r="VRS60" s="3149"/>
      <c r="VRT60" s="1448"/>
      <c r="VRU60" s="3149"/>
      <c r="VRV60" s="3149"/>
      <c r="VRW60" s="3149"/>
      <c r="VRX60" s="1448"/>
      <c r="VRY60" s="3149"/>
      <c r="VRZ60" s="3149"/>
      <c r="VSA60" s="3149"/>
      <c r="VSB60" s="1448"/>
      <c r="VSC60" s="3149"/>
      <c r="VSD60" s="3149"/>
      <c r="VSE60" s="3149"/>
      <c r="VSF60" s="1448"/>
      <c r="VSG60" s="3149"/>
      <c r="VSH60" s="3149"/>
      <c r="VSI60" s="3149"/>
      <c r="VSJ60" s="1448"/>
      <c r="VSK60" s="3149"/>
      <c r="VSL60" s="3149"/>
      <c r="VSM60" s="3149"/>
      <c r="VSN60" s="1448"/>
      <c r="VSO60" s="3149"/>
      <c r="VSP60" s="3149"/>
      <c r="VSQ60" s="3149"/>
      <c r="VSR60" s="1448"/>
      <c r="VSS60" s="3149"/>
      <c r="VST60" s="3149"/>
      <c r="VSU60" s="3149"/>
      <c r="VSV60" s="1448"/>
      <c r="VSW60" s="3149"/>
      <c r="VSX60" s="3149"/>
      <c r="VSY60" s="3149"/>
      <c r="VSZ60" s="1448"/>
      <c r="VTA60" s="3149"/>
      <c r="VTB60" s="3149"/>
      <c r="VTC60" s="3149"/>
      <c r="VTD60" s="1448"/>
      <c r="VTE60" s="3149"/>
      <c r="VTF60" s="3149"/>
      <c r="VTG60" s="3149"/>
      <c r="VTH60" s="1448"/>
      <c r="VTI60" s="3149"/>
      <c r="VTJ60" s="3149"/>
      <c r="VTK60" s="3149"/>
      <c r="VTL60" s="1448"/>
      <c r="VTM60" s="3149"/>
      <c r="VTN60" s="3149"/>
      <c r="VTO60" s="3149"/>
      <c r="VTP60" s="1448"/>
      <c r="VTQ60" s="3149"/>
      <c r="VTR60" s="3149"/>
      <c r="VTS60" s="3149"/>
      <c r="VTT60" s="1448"/>
      <c r="VTU60" s="3149"/>
      <c r="VTV60" s="3149"/>
      <c r="VTW60" s="3149"/>
      <c r="VTX60" s="1448"/>
      <c r="VTY60" s="3149"/>
      <c r="VTZ60" s="3149"/>
      <c r="VUA60" s="3149"/>
      <c r="VUB60" s="1448"/>
      <c r="VUC60" s="3149"/>
      <c r="VUD60" s="3149"/>
      <c r="VUE60" s="3149"/>
      <c r="VUF60" s="1448"/>
      <c r="VUG60" s="3149"/>
      <c r="VUH60" s="3149"/>
      <c r="VUI60" s="3149"/>
      <c r="VUJ60" s="1448"/>
      <c r="VUK60" s="3149"/>
      <c r="VUL60" s="3149"/>
      <c r="VUM60" s="3149"/>
      <c r="VUN60" s="1448"/>
      <c r="VUO60" s="3149"/>
      <c r="VUP60" s="3149"/>
      <c r="VUQ60" s="3149"/>
      <c r="VUR60" s="1448"/>
      <c r="VUS60" s="3149"/>
      <c r="VUT60" s="3149"/>
      <c r="VUU60" s="3149"/>
      <c r="VUV60" s="1448"/>
      <c r="VUW60" s="3149"/>
      <c r="VUX60" s="3149"/>
      <c r="VUY60" s="3149"/>
      <c r="VUZ60" s="1448"/>
      <c r="VVA60" s="3149"/>
      <c r="VVB60" s="3149"/>
      <c r="VVC60" s="3149"/>
      <c r="VVD60" s="1448"/>
      <c r="VVE60" s="3149"/>
      <c r="VVF60" s="3149"/>
      <c r="VVG60" s="3149"/>
      <c r="VVH60" s="1448"/>
      <c r="VVI60" s="3149"/>
      <c r="VVJ60" s="3149"/>
      <c r="VVK60" s="3149"/>
      <c r="VVL60" s="1448"/>
      <c r="VVM60" s="3149"/>
      <c r="VVN60" s="3149"/>
      <c r="VVO60" s="3149"/>
      <c r="VVP60" s="1448"/>
      <c r="VVQ60" s="3149"/>
      <c r="VVR60" s="3149"/>
      <c r="VVS60" s="3149"/>
      <c r="VVT60" s="1448"/>
      <c r="VVU60" s="3149"/>
      <c r="VVV60" s="3149"/>
      <c r="VVW60" s="3149"/>
      <c r="VVX60" s="1448"/>
      <c r="VVY60" s="3149"/>
      <c r="VVZ60" s="3149"/>
      <c r="VWA60" s="3149"/>
      <c r="VWB60" s="1448"/>
      <c r="VWC60" s="3149"/>
      <c r="VWD60" s="3149"/>
      <c r="VWE60" s="3149"/>
      <c r="VWF60" s="1448"/>
      <c r="VWG60" s="3149"/>
      <c r="VWH60" s="3149"/>
      <c r="VWI60" s="3149"/>
      <c r="VWJ60" s="1448"/>
      <c r="VWK60" s="3149"/>
      <c r="VWL60" s="3149"/>
      <c r="VWM60" s="3149"/>
      <c r="VWN60" s="1448"/>
      <c r="VWO60" s="3149"/>
      <c r="VWP60" s="3149"/>
      <c r="VWQ60" s="3149"/>
      <c r="VWR60" s="1448"/>
      <c r="VWS60" s="3149"/>
      <c r="VWT60" s="3149"/>
      <c r="VWU60" s="3149"/>
      <c r="VWV60" s="1448"/>
      <c r="VWW60" s="3149"/>
      <c r="VWX60" s="3149"/>
      <c r="VWY60" s="3149"/>
      <c r="VWZ60" s="1448"/>
      <c r="VXA60" s="3149"/>
      <c r="VXB60" s="3149"/>
      <c r="VXC60" s="3149"/>
      <c r="VXD60" s="1448"/>
      <c r="VXE60" s="3149"/>
      <c r="VXF60" s="3149"/>
      <c r="VXG60" s="3149"/>
      <c r="VXH60" s="1448"/>
      <c r="VXI60" s="3149"/>
      <c r="VXJ60" s="3149"/>
      <c r="VXK60" s="3149"/>
      <c r="VXL60" s="1448"/>
      <c r="VXM60" s="3149"/>
      <c r="VXN60" s="3149"/>
      <c r="VXO60" s="3149"/>
      <c r="VXP60" s="1448"/>
      <c r="VXQ60" s="3149"/>
      <c r="VXR60" s="3149"/>
      <c r="VXS60" s="3149"/>
      <c r="VXT60" s="1448"/>
      <c r="VXU60" s="3149"/>
      <c r="VXV60" s="3149"/>
      <c r="VXW60" s="3149"/>
      <c r="VXX60" s="1448"/>
      <c r="VXY60" s="3149"/>
      <c r="VXZ60" s="3149"/>
      <c r="VYA60" s="3149"/>
      <c r="VYB60" s="1448"/>
      <c r="VYC60" s="3149"/>
      <c r="VYD60" s="3149"/>
      <c r="VYE60" s="3149"/>
      <c r="VYF60" s="1448"/>
      <c r="VYG60" s="3149"/>
      <c r="VYH60" s="3149"/>
      <c r="VYI60" s="3149"/>
      <c r="VYJ60" s="1448"/>
      <c r="VYK60" s="3149"/>
      <c r="VYL60" s="3149"/>
      <c r="VYM60" s="3149"/>
      <c r="VYN60" s="1448"/>
      <c r="VYO60" s="3149"/>
      <c r="VYP60" s="3149"/>
      <c r="VYQ60" s="3149"/>
      <c r="VYR60" s="1448"/>
      <c r="VYS60" s="3149"/>
      <c r="VYT60" s="3149"/>
      <c r="VYU60" s="3149"/>
      <c r="VYV60" s="1448"/>
      <c r="VYW60" s="3149"/>
      <c r="VYX60" s="3149"/>
      <c r="VYY60" s="3149"/>
      <c r="VYZ60" s="1448"/>
      <c r="VZA60" s="3149"/>
      <c r="VZB60" s="3149"/>
      <c r="VZC60" s="3149"/>
      <c r="VZD60" s="1448"/>
      <c r="VZE60" s="3149"/>
      <c r="VZF60" s="3149"/>
      <c r="VZG60" s="3149"/>
      <c r="VZH60" s="1448"/>
      <c r="VZI60" s="3149"/>
      <c r="VZJ60" s="3149"/>
      <c r="VZK60" s="3149"/>
      <c r="VZL60" s="1448"/>
      <c r="VZM60" s="3149"/>
      <c r="VZN60" s="3149"/>
      <c r="VZO60" s="3149"/>
      <c r="VZP60" s="1448"/>
      <c r="VZQ60" s="3149"/>
      <c r="VZR60" s="3149"/>
      <c r="VZS60" s="3149"/>
      <c r="VZT60" s="1448"/>
      <c r="VZU60" s="3149"/>
      <c r="VZV60" s="3149"/>
      <c r="VZW60" s="3149"/>
      <c r="VZX60" s="1448"/>
      <c r="VZY60" s="3149"/>
      <c r="VZZ60" s="3149"/>
      <c r="WAA60" s="3149"/>
      <c r="WAB60" s="1448"/>
      <c r="WAC60" s="3149"/>
      <c r="WAD60" s="3149"/>
      <c r="WAE60" s="3149"/>
      <c r="WAF60" s="1448"/>
      <c r="WAG60" s="3149"/>
      <c r="WAH60" s="3149"/>
      <c r="WAI60" s="3149"/>
      <c r="WAJ60" s="1448"/>
      <c r="WAK60" s="3149"/>
      <c r="WAL60" s="3149"/>
      <c r="WAM60" s="3149"/>
      <c r="WAN60" s="1448"/>
      <c r="WAO60" s="3149"/>
      <c r="WAP60" s="3149"/>
      <c r="WAQ60" s="3149"/>
      <c r="WAR60" s="1448"/>
      <c r="WAS60" s="3149"/>
      <c r="WAT60" s="3149"/>
      <c r="WAU60" s="3149"/>
      <c r="WAV60" s="1448"/>
      <c r="WAW60" s="3149"/>
      <c r="WAX60" s="3149"/>
      <c r="WAY60" s="3149"/>
      <c r="WAZ60" s="1448"/>
      <c r="WBA60" s="3149"/>
      <c r="WBB60" s="3149"/>
      <c r="WBC60" s="3149"/>
      <c r="WBD60" s="1448"/>
      <c r="WBE60" s="3149"/>
      <c r="WBF60" s="3149"/>
      <c r="WBG60" s="3149"/>
      <c r="WBH60" s="1448"/>
      <c r="WBI60" s="3149"/>
      <c r="WBJ60" s="3149"/>
      <c r="WBK60" s="3149"/>
      <c r="WBL60" s="1448"/>
      <c r="WBM60" s="3149"/>
      <c r="WBN60" s="3149"/>
      <c r="WBO60" s="3149"/>
      <c r="WBP60" s="1448"/>
      <c r="WBQ60" s="3149"/>
      <c r="WBR60" s="3149"/>
      <c r="WBS60" s="3149"/>
      <c r="WBT60" s="1448"/>
      <c r="WBU60" s="3149"/>
      <c r="WBV60" s="3149"/>
      <c r="WBW60" s="3149"/>
      <c r="WBX60" s="1448"/>
      <c r="WBY60" s="3149"/>
      <c r="WBZ60" s="3149"/>
      <c r="WCA60" s="3149"/>
      <c r="WCB60" s="1448"/>
      <c r="WCC60" s="3149"/>
      <c r="WCD60" s="3149"/>
      <c r="WCE60" s="3149"/>
      <c r="WCF60" s="1448"/>
      <c r="WCG60" s="3149"/>
      <c r="WCH60" s="3149"/>
      <c r="WCI60" s="3149"/>
      <c r="WCJ60" s="1448"/>
      <c r="WCK60" s="3149"/>
      <c r="WCL60" s="3149"/>
      <c r="WCM60" s="3149"/>
      <c r="WCN60" s="1448"/>
      <c r="WCO60" s="3149"/>
      <c r="WCP60" s="3149"/>
      <c r="WCQ60" s="3149"/>
      <c r="WCR60" s="1448"/>
      <c r="WCS60" s="3149"/>
      <c r="WCT60" s="3149"/>
      <c r="WCU60" s="3149"/>
      <c r="WCV60" s="1448"/>
      <c r="WCW60" s="3149"/>
      <c r="WCX60" s="3149"/>
      <c r="WCY60" s="3149"/>
      <c r="WCZ60" s="1448"/>
      <c r="WDA60" s="3149"/>
      <c r="WDB60" s="3149"/>
      <c r="WDC60" s="3149"/>
      <c r="WDD60" s="1448"/>
      <c r="WDE60" s="3149"/>
      <c r="WDF60" s="3149"/>
      <c r="WDG60" s="3149"/>
      <c r="WDH60" s="1448"/>
      <c r="WDI60" s="3149"/>
      <c r="WDJ60" s="3149"/>
      <c r="WDK60" s="3149"/>
      <c r="WDL60" s="1448"/>
      <c r="WDM60" s="3149"/>
      <c r="WDN60" s="3149"/>
      <c r="WDO60" s="3149"/>
      <c r="WDP60" s="1448"/>
      <c r="WDQ60" s="3149"/>
      <c r="WDR60" s="3149"/>
      <c r="WDS60" s="3149"/>
      <c r="WDT60" s="1448"/>
      <c r="WDU60" s="3149"/>
      <c r="WDV60" s="3149"/>
      <c r="WDW60" s="3149"/>
      <c r="WDX60" s="1448"/>
      <c r="WDY60" s="3149"/>
      <c r="WDZ60" s="3149"/>
      <c r="WEA60" s="3149"/>
      <c r="WEB60" s="1448"/>
      <c r="WEC60" s="3149"/>
      <c r="WED60" s="3149"/>
      <c r="WEE60" s="3149"/>
      <c r="WEF60" s="1448"/>
      <c r="WEG60" s="3149"/>
      <c r="WEH60" s="3149"/>
      <c r="WEI60" s="3149"/>
      <c r="WEJ60" s="1448"/>
      <c r="WEK60" s="3149"/>
      <c r="WEL60" s="3149"/>
      <c r="WEM60" s="3149"/>
      <c r="WEN60" s="1448"/>
      <c r="WEO60" s="3149"/>
      <c r="WEP60" s="3149"/>
      <c r="WEQ60" s="3149"/>
      <c r="WER60" s="1448"/>
      <c r="WES60" s="3149"/>
      <c r="WET60" s="3149"/>
      <c r="WEU60" s="3149"/>
      <c r="WEV60" s="1448"/>
      <c r="WEW60" s="3149"/>
      <c r="WEX60" s="3149"/>
      <c r="WEY60" s="3149"/>
      <c r="WEZ60" s="1448"/>
      <c r="WFA60" s="3149"/>
      <c r="WFB60" s="3149"/>
      <c r="WFC60" s="3149"/>
      <c r="WFD60" s="1448"/>
      <c r="WFE60" s="3149"/>
      <c r="WFF60" s="3149"/>
      <c r="WFG60" s="3149"/>
      <c r="WFH60" s="1448"/>
      <c r="WFI60" s="3149"/>
      <c r="WFJ60" s="3149"/>
      <c r="WFK60" s="3149"/>
      <c r="WFL60" s="1448"/>
      <c r="WFM60" s="3149"/>
      <c r="WFN60" s="3149"/>
      <c r="WFO60" s="3149"/>
      <c r="WFP60" s="1448"/>
      <c r="WFQ60" s="3149"/>
      <c r="WFR60" s="3149"/>
      <c r="WFS60" s="3149"/>
      <c r="WFT60" s="1448"/>
      <c r="WFU60" s="3149"/>
      <c r="WFV60" s="3149"/>
      <c r="WFW60" s="3149"/>
      <c r="WFX60" s="1448"/>
      <c r="WFY60" s="3149"/>
      <c r="WFZ60" s="3149"/>
      <c r="WGA60" s="3149"/>
      <c r="WGB60" s="1448"/>
      <c r="WGC60" s="3149"/>
      <c r="WGD60" s="3149"/>
      <c r="WGE60" s="3149"/>
      <c r="WGF60" s="1448"/>
      <c r="WGG60" s="3149"/>
      <c r="WGH60" s="3149"/>
      <c r="WGI60" s="3149"/>
      <c r="WGJ60" s="1448"/>
      <c r="WGK60" s="3149"/>
      <c r="WGL60" s="3149"/>
      <c r="WGM60" s="3149"/>
      <c r="WGN60" s="1448"/>
      <c r="WGO60" s="3149"/>
      <c r="WGP60" s="3149"/>
      <c r="WGQ60" s="3149"/>
      <c r="WGR60" s="1448"/>
      <c r="WGS60" s="3149"/>
      <c r="WGT60" s="3149"/>
      <c r="WGU60" s="3149"/>
      <c r="WGV60" s="1448"/>
      <c r="WGW60" s="3149"/>
      <c r="WGX60" s="3149"/>
      <c r="WGY60" s="3149"/>
      <c r="WGZ60" s="1448"/>
      <c r="WHA60" s="3149"/>
      <c r="WHB60" s="3149"/>
      <c r="WHC60" s="3149"/>
      <c r="WHD60" s="1448"/>
      <c r="WHE60" s="3149"/>
      <c r="WHF60" s="3149"/>
      <c r="WHG60" s="3149"/>
      <c r="WHH60" s="1448"/>
      <c r="WHI60" s="3149"/>
      <c r="WHJ60" s="3149"/>
      <c r="WHK60" s="3149"/>
      <c r="WHL60" s="1448"/>
      <c r="WHM60" s="3149"/>
      <c r="WHN60" s="3149"/>
      <c r="WHO60" s="3149"/>
      <c r="WHP60" s="1448"/>
      <c r="WHQ60" s="3149"/>
      <c r="WHR60" s="3149"/>
      <c r="WHS60" s="3149"/>
      <c r="WHT60" s="1448"/>
      <c r="WHU60" s="3149"/>
      <c r="WHV60" s="3149"/>
      <c r="WHW60" s="3149"/>
      <c r="WHX60" s="1448"/>
      <c r="WHY60" s="3149"/>
      <c r="WHZ60" s="3149"/>
      <c r="WIA60" s="3149"/>
      <c r="WIB60" s="1448"/>
      <c r="WIC60" s="3149"/>
      <c r="WID60" s="3149"/>
      <c r="WIE60" s="3149"/>
      <c r="WIF60" s="1448"/>
      <c r="WIG60" s="3149"/>
      <c r="WIH60" s="3149"/>
      <c r="WII60" s="3149"/>
      <c r="WIJ60" s="1448"/>
      <c r="WIK60" s="3149"/>
      <c r="WIL60" s="3149"/>
      <c r="WIM60" s="3149"/>
      <c r="WIN60" s="1448"/>
      <c r="WIO60" s="3149"/>
      <c r="WIP60" s="3149"/>
      <c r="WIQ60" s="3149"/>
      <c r="WIR60" s="1448"/>
      <c r="WIS60" s="3149"/>
      <c r="WIT60" s="3149"/>
      <c r="WIU60" s="3149"/>
      <c r="WIV60" s="1448"/>
      <c r="WIW60" s="3149"/>
      <c r="WIX60" s="3149"/>
      <c r="WIY60" s="3149"/>
      <c r="WIZ60" s="1448"/>
      <c r="WJA60" s="3149"/>
      <c r="WJB60" s="3149"/>
      <c r="WJC60" s="3149"/>
      <c r="WJD60" s="1448"/>
      <c r="WJE60" s="3149"/>
      <c r="WJF60" s="3149"/>
      <c r="WJG60" s="3149"/>
      <c r="WJH60" s="1448"/>
      <c r="WJI60" s="3149"/>
      <c r="WJJ60" s="3149"/>
      <c r="WJK60" s="3149"/>
      <c r="WJL60" s="1448"/>
      <c r="WJM60" s="3149"/>
      <c r="WJN60" s="3149"/>
      <c r="WJO60" s="3149"/>
      <c r="WJP60" s="1448"/>
      <c r="WJQ60" s="3149"/>
      <c r="WJR60" s="3149"/>
      <c r="WJS60" s="3149"/>
      <c r="WJT60" s="1448"/>
      <c r="WJU60" s="3149"/>
      <c r="WJV60" s="3149"/>
      <c r="WJW60" s="3149"/>
      <c r="WJX60" s="1448"/>
      <c r="WJY60" s="3149"/>
      <c r="WJZ60" s="3149"/>
      <c r="WKA60" s="3149"/>
      <c r="WKB60" s="1448"/>
      <c r="WKC60" s="3149"/>
      <c r="WKD60" s="3149"/>
      <c r="WKE60" s="3149"/>
      <c r="WKF60" s="1448"/>
      <c r="WKG60" s="3149"/>
      <c r="WKH60" s="3149"/>
      <c r="WKI60" s="3149"/>
      <c r="WKJ60" s="1448"/>
      <c r="WKK60" s="3149"/>
      <c r="WKL60" s="3149"/>
      <c r="WKM60" s="3149"/>
      <c r="WKN60" s="1448"/>
      <c r="WKO60" s="3149"/>
      <c r="WKP60" s="3149"/>
      <c r="WKQ60" s="3149"/>
      <c r="WKR60" s="1448"/>
      <c r="WKS60" s="3149"/>
      <c r="WKT60" s="3149"/>
      <c r="WKU60" s="3149"/>
      <c r="WKV60" s="1448"/>
      <c r="WKW60" s="3149"/>
      <c r="WKX60" s="3149"/>
      <c r="WKY60" s="3149"/>
      <c r="WKZ60" s="1448"/>
      <c r="WLA60" s="3149"/>
      <c r="WLB60" s="3149"/>
      <c r="WLC60" s="3149"/>
      <c r="WLD60" s="1448"/>
      <c r="WLE60" s="3149"/>
      <c r="WLF60" s="3149"/>
      <c r="WLG60" s="3149"/>
      <c r="WLH60" s="1448"/>
      <c r="WLI60" s="3149"/>
      <c r="WLJ60" s="3149"/>
      <c r="WLK60" s="3149"/>
      <c r="WLL60" s="1448"/>
      <c r="WLM60" s="3149"/>
      <c r="WLN60" s="3149"/>
      <c r="WLO60" s="3149"/>
      <c r="WLP60" s="1448"/>
      <c r="WLQ60" s="3149"/>
      <c r="WLR60" s="3149"/>
      <c r="WLS60" s="3149"/>
      <c r="WLT60" s="1448"/>
      <c r="WLU60" s="3149"/>
      <c r="WLV60" s="3149"/>
      <c r="WLW60" s="3149"/>
      <c r="WLX60" s="1448"/>
      <c r="WLY60" s="3149"/>
      <c r="WLZ60" s="3149"/>
      <c r="WMA60" s="3149"/>
      <c r="WMB60" s="1448"/>
      <c r="WMC60" s="3149"/>
      <c r="WMD60" s="3149"/>
      <c r="WME60" s="3149"/>
      <c r="WMF60" s="1448"/>
      <c r="WMG60" s="3149"/>
      <c r="WMH60" s="3149"/>
      <c r="WMI60" s="3149"/>
      <c r="WMJ60" s="1448"/>
      <c r="WMK60" s="3149"/>
      <c r="WML60" s="3149"/>
      <c r="WMM60" s="3149"/>
      <c r="WMN60" s="1448"/>
      <c r="WMO60" s="3149"/>
      <c r="WMP60" s="3149"/>
      <c r="WMQ60" s="3149"/>
      <c r="WMR60" s="1448"/>
      <c r="WMS60" s="3149"/>
      <c r="WMT60" s="3149"/>
      <c r="WMU60" s="3149"/>
      <c r="WMV60" s="1448"/>
      <c r="WMW60" s="3149"/>
      <c r="WMX60" s="3149"/>
      <c r="WMY60" s="3149"/>
      <c r="WMZ60" s="1448"/>
      <c r="WNA60" s="3149"/>
      <c r="WNB60" s="3149"/>
      <c r="WNC60" s="3149"/>
      <c r="WND60" s="1448"/>
      <c r="WNE60" s="3149"/>
      <c r="WNF60" s="3149"/>
      <c r="WNG60" s="3149"/>
      <c r="WNH60" s="1448"/>
      <c r="WNI60" s="3149"/>
      <c r="WNJ60" s="3149"/>
      <c r="WNK60" s="3149"/>
      <c r="WNL60" s="1448"/>
      <c r="WNM60" s="3149"/>
      <c r="WNN60" s="3149"/>
      <c r="WNO60" s="3149"/>
      <c r="WNP60" s="1448"/>
      <c r="WNQ60" s="3149"/>
      <c r="WNR60" s="3149"/>
      <c r="WNS60" s="3149"/>
      <c r="WNT60" s="1448"/>
      <c r="WNU60" s="3149"/>
      <c r="WNV60" s="3149"/>
      <c r="WNW60" s="3149"/>
      <c r="WNX60" s="1448"/>
      <c r="WNY60" s="3149"/>
      <c r="WNZ60" s="3149"/>
      <c r="WOA60" s="3149"/>
      <c r="WOB60" s="1448"/>
      <c r="WOC60" s="3149"/>
      <c r="WOD60" s="3149"/>
      <c r="WOE60" s="3149"/>
      <c r="WOF60" s="1448"/>
      <c r="WOG60" s="3149"/>
      <c r="WOH60" s="3149"/>
      <c r="WOI60" s="3149"/>
      <c r="WOJ60" s="1448"/>
      <c r="WOK60" s="3149"/>
      <c r="WOL60" s="3149"/>
      <c r="WOM60" s="3149"/>
      <c r="WON60" s="1448"/>
      <c r="WOO60" s="3149"/>
      <c r="WOP60" s="3149"/>
      <c r="WOQ60" s="3149"/>
      <c r="WOR60" s="1448"/>
      <c r="WOS60" s="3149"/>
      <c r="WOT60" s="3149"/>
      <c r="WOU60" s="3149"/>
      <c r="WOV60" s="1448"/>
      <c r="WOW60" s="3149"/>
      <c r="WOX60" s="3149"/>
      <c r="WOY60" s="3149"/>
      <c r="WOZ60" s="1448"/>
      <c r="WPA60" s="3149"/>
      <c r="WPB60" s="3149"/>
      <c r="WPC60" s="3149"/>
      <c r="WPD60" s="1448"/>
      <c r="WPE60" s="3149"/>
      <c r="WPF60" s="3149"/>
      <c r="WPG60" s="3149"/>
      <c r="WPH60" s="1448"/>
      <c r="WPI60" s="3149"/>
      <c r="WPJ60" s="3149"/>
      <c r="WPK60" s="3149"/>
      <c r="WPL60" s="1448"/>
      <c r="WPM60" s="3149"/>
      <c r="WPN60" s="3149"/>
      <c r="WPO60" s="3149"/>
      <c r="WPP60" s="1448"/>
      <c r="WPQ60" s="3149"/>
      <c r="WPR60" s="3149"/>
      <c r="WPS60" s="3149"/>
      <c r="WPT60" s="1448"/>
      <c r="WPU60" s="3149"/>
      <c r="WPV60" s="3149"/>
      <c r="WPW60" s="3149"/>
      <c r="WPX60" s="1448"/>
      <c r="WPY60" s="3149"/>
      <c r="WPZ60" s="3149"/>
      <c r="WQA60" s="3149"/>
      <c r="WQB60" s="1448"/>
      <c r="WQC60" s="3149"/>
      <c r="WQD60" s="3149"/>
      <c r="WQE60" s="3149"/>
      <c r="WQF60" s="1448"/>
      <c r="WQG60" s="3149"/>
      <c r="WQH60" s="3149"/>
      <c r="WQI60" s="3149"/>
      <c r="WQJ60" s="1448"/>
      <c r="WQK60" s="3149"/>
      <c r="WQL60" s="3149"/>
      <c r="WQM60" s="3149"/>
      <c r="WQN60" s="1448"/>
      <c r="WQO60" s="3149"/>
      <c r="WQP60" s="3149"/>
      <c r="WQQ60" s="3149"/>
      <c r="WQR60" s="1448"/>
      <c r="WQS60" s="3149"/>
      <c r="WQT60" s="3149"/>
      <c r="WQU60" s="3149"/>
      <c r="WQV60" s="1448"/>
      <c r="WQW60" s="3149"/>
      <c r="WQX60" s="3149"/>
      <c r="WQY60" s="3149"/>
      <c r="WQZ60" s="1448"/>
      <c r="WRA60" s="3149"/>
      <c r="WRB60" s="3149"/>
      <c r="WRC60" s="3149"/>
      <c r="WRD60" s="1448"/>
      <c r="WRE60" s="3149"/>
      <c r="WRF60" s="3149"/>
      <c r="WRG60" s="3149"/>
      <c r="WRH60" s="1448"/>
      <c r="WRI60" s="3149"/>
      <c r="WRJ60" s="3149"/>
      <c r="WRK60" s="3149"/>
      <c r="WRL60" s="1448"/>
      <c r="WRM60" s="3149"/>
      <c r="WRN60" s="3149"/>
      <c r="WRO60" s="3149"/>
      <c r="WRP60" s="1448"/>
      <c r="WRQ60" s="3149"/>
      <c r="WRR60" s="3149"/>
      <c r="WRS60" s="3149"/>
      <c r="WRT60" s="1448"/>
      <c r="WRU60" s="3149"/>
      <c r="WRV60" s="3149"/>
      <c r="WRW60" s="3149"/>
      <c r="WRX60" s="1448"/>
      <c r="WRY60" s="3149"/>
      <c r="WRZ60" s="3149"/>
      <c r="WSA60" s="3149"/>
      <c r="WSB60" s="1448"/>
      <c r="WSC60" s="3149"/>
      <c r="WSD60" s="3149"/>
      <c r="WSE60" s="3149"/>
      <c r="WSF60" s="1448"/>
      <c r="WSG60" s="3149"/>
      <c r="WSH60" s="3149"/>
      <c r="WSI60" s="3149"/>
      <c r="WSJ60" s="1448"/>
      <c r="WSK60" s="3149"/>
      <c r="WSL60" s="3149"/>
      <c r="WSM60" s="3149"/>
      <c r="WSN60" s="1448"/>
      <c r="WSO60" s="3149"/>
      <c r="WSP60" s="3149"/>
      <c r="WSQ60" s="3149"/>
      <c r="WSR60" s="1448"/>
      <c r="WSS60" s="3149"/>
      <c r="WST60" s="3149"/>
      <c r="WSU60" s="3149"/>
      <c r="WSV60" s="1448"/>
      <c r="WSW60" s="3149"/>
      <c r="WSX60" s="3149"/>
      <c r="WSY60" s="3149"/>
      <c r="WSZ60" s="1448"/>
      <c r="WTA60" s="3149"/>
      <c r="WTB60" s="3149"/>
      <c r="WTC60" s="3149"/>
      <c r="WTD60" s="1448"/>
      <c r="WTE60" s="3149"/>
      <c r="WTF60" s="3149"/>
      <c r="WTG60" s="3149"/>
      <c r="WTH60" s="1448"/>
      <c r="WTI60" s="3149"/>
      <c r="WTJ60" s="3149"/>
      <c r="WTK60" s="3149"/>
      <c r="WTL60" s="1448"/>
      <c r="WTM60" s="3149"/>
      <c r="WTN60" s="3149"/>
      <c r="WTO60" s="3149"/>
      <c r="WTP60" s="1448"/>
      <c r="WTQ60" s="3149"/>
      <c r="WTR60" s="3149"/>
      <c r="WTS60" s="3149"/>
      <c r="WTT60" s="1448"/>
      <c r="WTU60" s="3149"/>
      <c r="WTV60" s="3149"/>
      <c r="WTW60" s="3149"/>
      <c r="WTX60" s="1448"/>
      <c r="WTY60" s="3149"/>
      <c r="WTZ60" s="3149"/>
      <c r="WUA60" s="3149"/>
      <c r="WUB60" s="1448"/>
      <c r="WUC60" s="3149"/>
      <c r="WUD60" s="3149"/>
      <c r="WUE60" s="3149"/>
      <c r="WUF60" s="1448"/>
      <c r="WUG60" s="3149"/>
      <c r="WUH60" s="3149"/>
      <c r="WUI60" s="3149"/>
      <c r="WUJ60" s="1448"/>
      <c r="WUK60" s="3149"/>
      <c r="WUL60" s="3149"/>
      <c r="WUM60" s="3149"/>
      <c r="WUN60" s="1448"/>
      <c r="WUO60" s="3149"/>
      <c r="WUP60" s="3149"/>
      <c r="WUQ60" s="3149"/>
      <c r="WUR60" s="1448"/>
      <c r="WUS60" s="3149"/>
      <c r="WUT60" s="3149"/>
      <c r="WUU60" s="3149"/>
      <c r="WUV60" s="1448"/>
      <c r="WUW60" s="3149"/>
      <c r="WUX60" s="3149"/>
      <c r="WUY60" s="3149"/>
      <c r="WUZ60" s="1448"/>
      <c r="WVA60" s="3149"/>
      <c r="WVB60" s="3149"/>
      <c r="WVC60" s="3149"/>
      <c r="WVD60" s="1448"/>
      <c r="WVE60" s="3149"/>
      <c r="WVF60" s="3149"/>
      <c r="WVG60" s="3149"/>
      <c r="WVH60" s="1448"/>
      <c r="WVI60" s="3149"/>
      <c r="WVJ60" s="3149"/>
      <c r="WVK60" s="3149"/>
      <c r="WVL60" s="1448"/>
      <c r="WVM60" s="3149"/>
      <c r="WVN60" s="3149"/>
      <c r="WVO60" s="3149"/>
      <c r="WVP60" s="1448"/>
      <c r="WVQ60" s="3149"/>
      <c r="WVR60" s="3149"/>
      <c r="WVS60" s="3149"/>
      <c r="WVT60" s="1448"/>
      <c r="WVU60" s="3149"/>
      <c r="WVV60" s="3149"/>
      <c r="WVW60" s="3149"/>
      <c r="WVX60" s="1448"/>
      <c r="WVY60" s="3149"/>
      <c r="WVZ60" s="3149"/>
      <c r="WWA60" s="3149"/>
      <c r="WWB60" s="1448"/>
      <c r="WWC60" s="3149"/>
      <c r="WWD60" s="3149"/>
      <c r="WWE60" s="3149"/>
      <c r="WWF60" s="1448"/>
      <c r="WWG60" s="3149"/>
      <c r="WWH60" s="3149"/>
      <c r="WWI60" s="3149"/>
      <c r="WWJ60" s="1448"/>
      <c r="WWK60" s="3149"/>
      <c r="WWL60" s="3149"/>
      <c r="WWM60" s="3149"/>
      <c r="WWN60" s="1448"/>
      <c r="WWO60" s="3149"/>
      <c r="WWP60" s="3149"/>
      <c r="WWQ60" s="3149"/>
      <c r="WWR60" s="1448"/>
      <c r="WWS60" s="3149"/>
      <c r="WWT60" s="3149"/>
      <c r="WWU60" s="3149"/>
      <c r="WWV60" s="1448"/>
      <c r="WWW60" s="3149"/>
      <c r="WWX60" s="3149"/>
      <c r="WWY60" s="3149"/>
      <c r="WWZ60" s="1448"/>
      <c r="WXA60" s="3149"/>
      <c r="WXB60" s="3149"/>
      <c r="WXC60" s="3149"/>
      <c r="WXD60" s="1448"/>
      <c r="WXE60" s="3149"/>
      <c r="WXF60" s="3149"/>
      <c r="WXG60" s="3149"/>
      <c r="WXH60" s="1448"/>
      <c r="WXI60" s="3149"/>
      <c r="WXJ60" s="3149"/>
      <c r="WXK60" s="3149"/>
      <c r="WXL60" s="1448"/>
      <c r="WXM60" s="3149"/>
      <c r="WXN60" s="3149"/>
      <c r="WXO60" s="3149"/>
      <c r="WXP60" s="1448"/>
      <c r="WXQ60" s="3149"/>
      <c r="WXR60" s="3149"/>
      <c r="WXS60" s="3149"/>
      <c r="WXT60" s="1448"/>
      <c r="WXU60" s="3149"/>
      <c r="WXV60" s="3149"/>
      <c r="WXW60" s="3149"/>
      <c r="WXX60" s="1448"/>
      <c r="WXY60" s="3149"/>
      <c r="WXZ60" s="3149"/>
      <c r="WYA60" s="3149"/>
      <c r="WYB60" s="1448"/>
      <c r="WYC60" s="3149"/>
      <c r="WYD60" s="3149"/>
      <c r="WYE60" s="3149"/>
      <c r="WYF60" s="1448"/>
      <c r="WYG60" s="3149"/>
      <c r="WYH60" s="3149"/>
      <c r="WYI60" s="3149"/>
      <c r="WYJ60" s="1448"/>
      <c r="WYK60" s="3149"/>
      <c r="WYL60" s="3149"/>
      <c r="WYM60" s="3149"/>
      <c r="WYN60" s="1448"/>
      <c r="WYO60" s="3149"/>
      <c r="WYP60" s="3149"/>
      <c r="WYQ60" s="3149"/>
      <c r="WYR60" s="1448"/>
      <c r="WYS60" s="3149"/>
      <c r="WYT60" s="3149"/>
      <c r="WYU60" s="3149"/>
      <c r="WYV60" s="1448"/>
      <c r="WYW60" s="3149"/>
      <c r="WYX60" s="3149"/>
      <c r="WYY60" s="3149"/>
      <c r="WYZ60" s="1448"/>
      <c r="WZA60" s="3149"/>
      <c r="WZB60" s="3149"/>
      <c r="WZC60" s="3149"/>
      <c r="WZD60" s="1448"/>
      <c r="WZE60" s="3149"/>
      <c r="WZF60" s="3149"/>
      <c r="WZG60" s="3149"/>
      <c r="WZH60" s="1448"/>
      <c r="WZI60" s="3149"/>
      <c r="WZJ60" s="3149"/>
      <c r="WZK60" s="3149"/>
      <c r="WZL60" s="1448"/>
      <c r="WZM60" s="3149"/>
      <c r="WZN60" s="3149"/>
      <c r="WZO60" s="3149"/>
      <c r="WZP60" s="1448"/>
      <c r="WZQ60" s="3149"/>
      <c r="WZR60" s="3149"/>
      <c r="WZS60" s="3149"/>
      <c r="WZT60" s="1448"/>
      <c r="WZU60" s="3149"/>
      <c r="WZV60" s="3149"/>
      <c r="WZW60" s="3149"/>
      <c r="WZX60" s="1448"/>
      <c r="WZY60" s="3149"/>
      <c r="WZZ60" s="3149"/>
      <c r="XAA60" s="3149"/>
      <c r="XAB60" s="1448"/>
      <c r="XAC60" s="3149"/>
      <c r="XAD60" s="3149"/>
      <c r="XAE60" s="3149"/>
      <c r="XAF60" s="1448"/>
      <c r="XAG60" s="3149"/>
      <c r="XAH60" s="3149"/>
      <c r="XAI60" s="3149"/>
      <c r="XAJ60" s="1448"/>
      <c r="XAK60" s="3149"/>
      <c r="XAL60" s="3149"/>
      <c r="XAM60" s="3149"/>
      <c r="XAN60" s="1448"/>
      <c r="XAO60" s="3149"/>
      <c r="XAP60" s="3149"/>
      <c r="XAQ60" s="3149"/>
      <c r="XAR60" s="1448"/>
      <c r="XAS60" s="3149"/>
      <c r="XAT60" s="3149"/>
      <c r="XAU60" s="3149"/>
      <c r="XAV60" s="1448"/>
      <c r="XAW60" s="3149"/>
      <c r="XAX60" s="3149"/>
      <c r="XAY60" s="3149"/>
      <c r="XAZ60" s="1448"/>
      <c r="XBA60" s="3149"/>
      <c r="XBB60" s="3149"/>
      <c r="XBC60" s="3149"/>
      <c r="XBD60" s="1448"/>
      <c r="XBE60" s="3149"/>
      <c r="XBF60" s="3149"/>
      <c r="XBG60" s="3149"/>
      <c r="XBH60" s="1448"/>
      <c r="XBI60" s="3149"/>
      <c r="XBJ60" s="3149"/>
      <c r="XBK60" s="3149"/>
      <c r="XBL60" s="1448"/>
      <c r="XBM60" s="3149"/>
      <c r="XBN60" s="3149"/>
      <c r="XBO60" s="3149"/>
      <c r="XBP60" s="1448"/>
      <c r="XBQ60" s="3149"/>
      <c r="XBR60" s="3149"/>
      <c r="XBS60" s="3149"/>
      <c r="XBT60" s="1448"/>
      <c r="XBU60" s="3149"/>
      <c r="XBV60" s="3149"/>
      <c r="XBW60" s="3149"/>
      <c r="XBX60" s="1448"/>
      <c r="XBY60" s="3149"/>
      <c r="XBZ60" s="3149"/>
      <c r="XCA60" s="3149"/>
      <c r="XCB60" s="1448"/>
      <c r="XCC60" s="3149"/>
      <c r="XCD60" s="3149"/>
      <c r="XCE60" s="3149"/>
      <c r="XCF60" s="1448"/>
      <c r="XCG60" s="3149"/>
      <c r="XCH60" s="3149"/>
      <c r="XCI60" s="3149"/>
      <c r="XCJ60" s="1448"/>
      <c r="XCK60" s="3149"/>
      <c r="XCL60" s="3149"/>
      <c r="XCM60" s="3149"/>
      <c r="XCN60" s="1448"/>
      <c r="XCO60" s="3149"/>
      <c r="XCP60" s="3149"/>
      <c r="XCQ60" s="3149"/>
      <c r="XCR60" s="1448"/>
      <c r="XCS60" s="3149"/>
      <c r="XCT60" s="3149"/>
      <c r="XCU60" s="3149"/>
      <c r="XCV60" s="1448"/>
      <c r="XCW60" s="3149"/>
      <c r="XCX60" s="3149"/>
      <c r="XCY60" s="3149"/>
      <c r="XCZ60" s="1448"/>
      <c r="XDA60" s="3149"/>
      <c r="XDB60" s="3149"/>
      <c r="XDC60" s="3149"/>
      <c r="XDD60" s="1448"/>
      <c r="XDE60" s="3149"/>
      <c r="XDF60" s="3149"/>
      <c r="XDG60" s="3149"/>
      <c r="XDH60" s="1448"/>
      <c r="XDI60" s="3149"/>
      <c r="XDJ60" s="3149"/>
      <c r="XDK60" s="3149"/>
      <c r="XDL60" s="1448"/>
      <c r="XDM60" s="3149"/>
      <c r="XDN60" s="3149"/>
      <c r="XDO60" s="3149"/>
      <c r="XDP60" s="1448"/>
      <c r="XDQ60" s="3149"/>
      <c r="XDR60" s="3149"/>
      <c r="XDS60" s="3149"/>
      <c r="XDT60" s="1448"/>
      <c r="XDU60" s="3149"/>
      <c r="XDV60" s="3149"/>
      <c r="XDW60" s="3149"/>
      <c r="XDX60" s="1448"/>
      <c r="XDY60" s="3149"/>
      <c r="XDZ60" s="3149"/>
      <c r="XEA60" s="3149"/>
      <c r="XEB60" s="1448"/>
      <c r="XEC60" s="3149"/>
      <c r="XED60" s="3149"/>
      <c r="XEE60" s="3149"/>
      <c r="XEF60" s="1448"/>
      <c r="XEG60" s="3149"/>
      <c r="XEH60" s="3149"/>
      <c r="XEI60" s="3149"/>
      <c r="XEJ60" s="1448"/>
      <c r="XEK60" s="3149"/>
      <c r="XEL60" s="3149"/>
      <c r="XEM60" s="3149"/>
      <c r="XEN60" s="1448"/>
      <c r="XEO60" s="3149"/>
      <c r="XEP60" s="3149"/>
      <c r="XEQ60" s="3149"/>
      <c r="XER60" s="1448"/>
      <c r="XES60" s="3149"/>
      <c r="XET60" s="3149"/>
      <c r="XEU60" s="3149"/>
      <c r="XEV60" s="1448"/>
      <c r="XEW60" s="3149"/>
      <c r="XEX60" s="3149"/>
      <c r="XEY60" s="3149"/>
      <c r="XEZ60" s="1448"/>
      <c r="XFA60" s="3149"/>
      <c r="XFB60" s="3149"/>
      <c r="XFC60" s="3149"/>
      <c r="XFD60" s="1448"/>
    </row>
    <row r="61" spans="1:16384">
      <c r="G61">
        <v>78</v>
      </c>
      <c r="H61">
        <v>2900</v>
      </c>
      <c r="I61">
        <f t="shared" si="1"/>
        <v>37.18</v>
      </c>
    </row>
    <row r="62" spans="1:16384">
      <c r="G62">
        <v>76</v>
      </c>
      <c r="H62">
        <v>4500</v>
      </c>
      <c r="I62">
        <f t="shared" si="1"/>
        <v>59.21</v>
      </c>
    </row>
    <row r="63" spans="1:16384">
      <c r="G63">
        <v>53</v>
      </c>
      <c r="H63">
        <v>3600</v>
      </c>
      <c r="I63">
        <f t="shared" si="1"/>
        <v>67.92</v>
      </c>
      <c r="J63" s="1405" t="s">
        <v>3468</v>
      </c>
    </row>
    <row r="64" spans="1:16384">
      <c r="C64" s="1405" t="s">
        <v>3433</v>
      </c>
      <c r="D64" s="2813">
        <v>2024</v>
      </c>
      <c r="E64" s="1421" t="s">
        <v>3401</v>
      </c>
      <c r="F64" s="1405" t="s">
        <v>3470</v>
      </c>
      <c r="G64">
        <v>50</v>
      </c>
      <c r="H64">
        <v>1900</v>
      </c>
      <c r="I64">
        <f t="shared" si="1"/>
        <v>38</v>
      </c>
    </row>
    <row r="65" spans="3:9">
      <c r="G65">
        <v>96</v>
      </c>
      <c r="H65">
        <v>2800</v>
      </c>
      <c r="I65">
        <f t="shared" si="1"/>
        <v>29.17</v>
      </c>
    </row>
    <row r="66" spans="3:9">
      <c r="G66">
        <v>80</v>
      </c>
      <c r="H66">
        <v>2800</v>
      </c>
      <c r="I66">
        <f t="shared" si="1"/>
        <v>35</v>
      </c>
    </row>
    <row r="67" spans="3:9">
      <c r="G67" s="3180">
        <v>86</v>
      </c>
      <c r="H67" s="3180">
        <v>2409</v>
      </c>
      <c r="I67" s="3180">
        <f t="shared" si="1"/>
        <v>28.01</v>
      </c>
    </row>
    <row r="68" spans="3:9">
      <c r="G68" s="3170">
        <v>122</v>
      </c>
      <c r="H68" s="3170">
        <v>3800</v>
      </c>
      <c r="I68" s="3170">
        <f t="shared" si="1"/>
        <v>31.15</v>
      </c>
    </row>
    <row r="69" spans="3:9">
      <c r="G69">
        <v>95</v>
      </c>
      <c r="H69">
        <v>2800</v>
      </c>
      <c r="I69">
        <f t="shared" si="1"/>
        <v>29.47</v>
      </c>
    </row>
    <row r="70" spans="3:9">
      <c r="G70" s="3177">
        <v>50</v>
      </c>
      <c r="H70" s="3177">
        <v>2300</v>
      </c>
      <c r="I70" s="3177">
        <f t="shared" si="1"/>
        <v>46</v>
      </c>
    </row>
    <row r="71" spans="3:9">
      <c r="G71">
        <v>51</v>
      </c>
      <c r="H71">
        <v>1800</v>
      </c>
      <c r="I71">
        <f t="shared" si="1"/>
        <v>35.29</v>
      </c>
    </row>
    <row r="72" spans="3:9">
      <c r="G72">
        <v>80</v>
      </c>
      <c r="H72">
        <v>2500</v>
      </c>
      <c r="I72">
        <f t="shared" si="1"/>
        <v>31.25</v>
      </c>
    </row>
    <row r="73" spans="3:9">
      <c r="G73">
        <v>80</v>
      </c>
      <c r="H73">
        <v>3500</v>
      </c>
      <c r="I73">
        <f t="shared" si="1"/>
        <v>43.75</v>
      </c>
    </row>
    <row r="74" spans="3:9">
      <c r="G74">
        <v>50</v>
      </c>
      <c r="H74">
        <v>1900</v>
      </c>
      <c r="I74">
        <f t="shared" si="1"/>
        <v>38</v>
      </c>
    </row>
    <row r="75" spans="3:9">
      <c r="G75">
        <v>99</v>
      </c>
      <c r="H75">
        <v>3000</v>
      </c>
      <c r="I75">
        <f t="shared" si="1"/>
        <v>30.3</v>
      </c>
    </row>
    <row r="76" spans="3:9">
      <c r="G76">
        <v>80</v>
      </c>
      <c r="H76">
        <v>2800</v>
      </c>
      <c r="I76">
        <f t="shared" si="1"/>
        <v>35</v>
      </c>
    </row>
    <row r="77" spans="3:9">
      <c r="G77">
        <v>86</v>
      </c>
      <c r="H77">
        <v>2409</v>
      </c>
      <c r="I77">
        <f t="shared" si="1"/>
        <v>28.01</v>
      </c>
    </row>
    <row r="78" spans="3:9">
      <c r="G78">
        <v>122</v>
      </c>
      <c r="H78">
        <v>3800</v>
      </c>
      <c r="I78">
        <f t="shared" si="1"/>
        <v>31.15</v>
      </c>
    </row>
    <row r="79" spans="3:9">
      <c r="C79" s="1405" t="s">
        <v>3433</v>
      </c>
      <c r="D79" s="2813">
        <v>2000</v>
      </c>
      <c r="E79" s="1421" t="s">
        <v>3403</v>
      </c>
      <c r="F79" s="1405" t="s">
        <v>3471</v>
      </c>
      <c r="G79">
        <v>33</v>
      </c>
      <c r="H79">
        <v>1800</v>
      </c>
      <c r="I79">
        <f t="shared" si="1"/>
        <v>54.55</v>
      </c>
    </row>
    <row r="80" spans="3:9">
      <c r="G80">
        <v>93</v>
      </c>
      <c r="H80">
        <v>3200</v>
      </c>
      <c r="I80">
        <f t="shared" si="1"/>
        <v>34.409999999999997</v>
      </c>
    </row>
    <row r="81" spans="3:12">
      <c r="G81" s="3176">
        <v>66.03</v>
      </c>
      <c r="H81" s="3176">
        <v>2650</v>
      </c>
      <c r="I81" s="3176">
        <f t="shared" si="1"/>
        <v>40.130000000000003</v>
      </c>
      <c r="J81" s="3176" t="s">
        <v>3396</v>
      </c>
    </row>
    <row r="82" spans="3:12">
      <c r="D82"/>
      <c r="E82"/>
      <c r="G82">
        <v>25</v>
      </c>
      <c r="H82">
        <v>1500</v>
      </c>
      <c r="I82">
        <f t="shared" si="1"/>
        <v>60</v>
      </c>
    </row>
    <row r="83" spans="3:12">
      <c r="D83"/>
      <c r="E83"/>
      <c r="G83">
        <v>25</v>
      </c>
      <c r="H83">
        <v>1400</v>
      </c>
      <c r="I83">
        <f t="shared" si="1"/>
        <v>56</v>
      </c>
    </row>
    <row r="84" spans="3:12">
      <c r="D84"/>
      <c r="E84"/>
      <c r="G84">
        <v>23</v>
      </c>
      <c r="H84">
        <v>1400</v>
      </c>
      <c r="I84">
        <f t="shared" si="1"/>
        <v>60.87</v>
      </c>
    </row>
    <row r="85" spans="3:12">
      <c r="G85">
        <v>87.9</v>
      </c>
      <c r="H85">
        <v>3200</v>
      </c>
      <c r="I85">
        <f t="shared" si="1"/>
        <v>36.409999999999997</v>
      </c>
      <c r="J85" s="1405" t="s">
        <v>3474</v>
      </c>
      <c r="K85" s="1405" t="s">
        <v>3482</v>
      </c>
      <c r="L85" s="1405" t="s">
        <v>3406</v>
      </c>
    </row>
    <row r="86" spans="3:12">
      <c r="C86" s="1405" t="s">
        <v>3433</v>
      </c>
      <c r="D86" s="2813">
        <v>2007</v>
      </c>
      <c r="E86" s="1421" t="s">
        <v>3412</v>
      </c>
      <c r="G86">
        <v>50</v>
      </c>
      <c r="H86">
        <v>1700</v>
      </c>
      <c r="I86">
        <f t="shared" ref="I86:I109" si="2">ROUND(H86/G86,2)</f>
        <v>34</v>
      </c>
      <c r="J86" s="1405" t="s">
        <v>3474</v>
      </c>
      <c r="K86" s="1405" t="s">
        <v>3481</v>
      </c>
      <c r="L86" s="1405" t="s">
        <v>3406</v>
      </c>
    </row>
    <row r="87" spans="3:12">
      <c r="G87">
        <v>79.8</v>
      </c>
      <c r="H87">
        <v>2399</v>
      </c>
      <c r="I87">
        <f t="shared" si="2"/>
        <v>30.06</v>
      </c>
      <c r="J87" s="1405" t="s">
        <v>3474</v>
      </c>
      <c r="K87" s="1405" t="s">
        <v>3478</v>
      </c>
      <c r="L87" s="1405" t="s">
        <v>3406</v>
      </c>
    </row>
    <row r="88" spans="3:12">
      <c r="G88" s="3178">
        <v>68</v>
      </c>
      <c r="H88" s="3178">
        <v>2200</v>
      </c>
      <c r="I88" s="3178">
        <f t="shared" si="2"/>
        <v>32.35</v>
      </c>
      <c r="J88" s="3178" t="s">
        <v>3474</v>
      </c>
      <c r="K88" s="3178" t="s">
        <v>3496</v>
      </c>
      <c r="L88" s="3178" t="s">
        <v>3406</v>
      </c>
    </row>
    <row r="89" spans="3:12">
      <c r="G89">
        <v>90</v>
      </c>
      <c r="H89">
        <v>2700</v>
      </c>
      <c r="I89">
        <f t="shared" si="2"/>
        <v>30</v>
      </c>
      <c r="J89" s="1405" t="s">
        <v>3474</v>
      </c>
      <c r="K89" s="1405" t="s">
        <v>3480</v>
      </c>
      <c r="L89" s="1405" t="s">
        <v>3396</v>
      </c>
    </row>
    <row r="90" spans="3:12">
      <c r="G90" s="3170">
        <v>157</v>
      </c>
      <c r="H90" s="3170">
        <v>4300</v>
      </c>
      <c r="I90" s="3170">
        <f t="shared" si="2"/>
        <v>27.39</v>
      </c>
      <c r="J90" s="3171" t="s">
        <v>3474</v>
      </c>
      <c r="K90" s="3171" t="s">
        <v>3477</v>
      </c>
      <c r="L90" s="3171" t="s">
        <v>3406</v>
      </c>
    </row>
    <row r="91" spans="3:12">
      <c r="G91" s="3180">
        <v>90</v>
      </c>
      <c r="H91" s="3180">
        <v>2700</v>
      </c>
      <c r="I91" s="3180">
        <f t="shared" si="2"/>
        <v>30</v>
      </c>
      <c r="J91" s="3180" t="s">
        <v>3474</v>
      </c>
      <c r="K91" s="3169" t="s">
        <v>3480</v>
      </c>
      <c r="L91" s="3169" t="s">
        <v>3396</v>
      </c>
    </row>
    <row r="92" spans="3:12">
      <c r="G92">
        <v>56</v>
      </c>
      <c r="H92">
        <v>1900</v>
      </c>
      <c r="I92">
        <f t="shared" si="2"/>
        <v>33.93</v>
      </c>
      <c r="J92" s="1405" t="s">
        <v>3474</v>
      </c>
      <c r="K92" s="1405" t="s">
        <v>3479</v>
      </c>
      <c r="L92" s="1405" t="s">
        <v>3396</v>
      </c>
    </row>
    <row r="93" spans="3:12">
      <c r="G93" s="3172">
        <v>53</v>
      </c>
      <c r="H93" s="3172">
        <v>2100</v>
      </c>
      <c r="I93" s="3172">
        <f t="shared" si="2"/>
        <v>39.619999999999997</v>
      </c>
      <c r="J93" s="1445" t="s">
        <v>3474</v>
      </c>
      <c r="K93" s="1445" t="s">
        <v>3475</v>
      </c>
      <c r="L93" s="1445" t="s">
        <v>3396</v>
      </c>
    </row>
    <row r="94" spans="3:12">
      <c r="G94">
        <v>56</v>
      </c>
      <c r="H94">
        <v>1900</v>
      </c>
      <c r="I94">
        <f t="shared" si="2"/>
        <v>33.93</v>
      </c>
      <c r="J94" s="1405" t="s">
        <v>3474</v>
      </c>
      <c r="K94" s="1405" t="s">
        <v>3476</v>
      </c>
      <c r="L94" s="1405" t="s">
        <v>3396</v>
      </c>
    </row>
    <row r="95" spans="3:12">
      <c r="G95">
        <v>90</v>
      </c>
      <c r="H95">
        <v>2600</v>
      </c>
      <c r="I95">
        <f t="shared" si="2"/>
        <v>28.89</v>
      </c>
      <c r="J95" s="1405" t="s">
        <v>3474</v>
      </c>
      <c r="K95" s="1405" t="s">
        <v>3477</v>
      </c>
      <c r="L95" s="1405" t="s">
        <v>3396</v>
      </c>
    </row>
    <row r="96" spans="3:12">
      <c r="G96">
        <v>81</v>
      </c>
      <c r="H96">
        <v>3800</v>
      </c>
      <c r="I96">
        <f t="shared" si="2"/>
        <v>46.91</v>
      </c>
      <c r="J96" s="1405" t="s">
        <v>3474</v>
      </c>
      <c r="K96" s="1405" t="s">
        <v>3478</v>
      </c>
      <c r="L96" s="1405" t="s">
        <v>3406</v>
      </c>
    </row>
    <row r="97" spans="3:12">
      <c r="G97">
        <v>53</v>
      </c>
      <c r="H97">
        <v>1900</v>
      </c>
      <c r="I97">
        <f t="shared" si="2"/>
        <v>35.85</v>
      </c>
      <c r="J97" s="1405" t="s">
        <v>3474</v>
      </c>
      <c r="K97" s="1405" t="s">
        <v>3477</v>
      </c>
      <c r="L97" s="1405" t="s">
        <v>3396</v>
      </c>
    </row>
    <row r="98" spans="3:12">
      <c r="G98">
        <v>90</v>
      </c>
      <c r="H98">
        <v>2700</v>
      </c>
      <c r="I98">
        <f t="shared" si="2"/>
        <v>30</v>
      </c>
      <c r="J98" s="1405" t="s">
        <v>3472</v>
      </c>
      <c r="K98" s="1405" t="s">
        <v>3473</v>
      </c>
      <c r="L98" s="1405" t="s">
        <v>3396</v>
      </c>
    </row>
    <row r="99" spans="3:12">
      <c r="G99">
        <v>92</v>
      </c>
      <c r="H99">
        <v>2800</v>
      </c>
      <c r="I99">
        <f t="shared" si="2"/>
        <v>30.43</v>
      </c>
      <c r="J99" s="1405" t="s">
        <v>3474</v>
      </c>
      <c r="K99" s="1405" t="s">
        <v>3489</v>
      </c>
      <c r="L99" s="1405" t="s">
        <v>3406</v>
      </c>
    </row>
    <row r="100" spans="3:12">
      <c r="C100" s="1405" t="s">
        <v>3433</v>
      </c>
      <c r="D100" s="1421">
        <v>2015</v>
      </c>
      <c r="E100" s="1421" t="s">
        <v>3405</v>
      </c>
      <c r="G100">
        <v>92</v>
      </c>
      <c r="H100">
        <v>2266</v>
      </c>
      <c r="I100">
        <f t="shared" si="2"/>
        <v>24.63</v>
      </c>
      <c r="J100" s="1405" t="s">
        <v>3474</v>
      </c>
      <c r="K100" s="1405" t="s">
        <v>3490</v>
      </c>
      <c r="L100" s="1405" t="s">
        <v>3406</v>
      </c>
    </row>
    <row r="101" spans="3:12">
      <c r="G101">
        <v>88</v>
      </c>
      <c r="H101">
        <v>2500</v>
      </c>
      <c r="I101">
        <f t="shared" si="2"/>
        <v>28.41</v>
      </c>
      <c r="J101" s="1405" t="s">
        <v>3474</v>
      </c>
      <c r="K101" s="1405" t="s">
        <v>3484</v>
      </c>
    </row>
    <row r="102" spans="3:12">
      <c r="G102">
        <v>88</v>
      </c>
      <c r="H102">
        <v>2600</v>
      </c>
      <c r="I102">
        <f t="shared" si="2"/>
        <v>29.55</v>
      </c>
      <c r="J102" s="1405" t="s">
        <v>3474</v>
      </c>
      <c r="K102" s="1405" t="s">
        <v>3484</v>
      </c>
      <c r="L102" s="1405" t="s">
        <v>3406</v>
      </c>
    </row>
    <row r="103" spans="3:12">
      <c r="G103" s="3180">
        <v>90</v>
      </c>
      <c r="H103" s="3180">
        <v>2800</v>
      </c>
      <c r="I103" s="3180">
        <f t="shared" si="2"/>
        <v>31.11</v>
      </c>
      <c r="J103" s="3169" t="s">
        <v>3472</v>
      </c>
      <c r="K103" s="3169" t="s">
        <v>3488</v>
      </c>
      <c r="L103" s="3169" t="s">
        <v>3406</v>
      </c>
    </row>
    <row r="104" spans="3:12">
      <c r="G104" s="3170">
        <v>125</v>
      </c>
      <c r="H104" s="3170">
        <v>3300</v>
      </c>
      <c r="I104" s="3170">
        <f t="shared" si="2"/>
        <v>26.4</v>
      </c>
      <c r="J104" s="3171" t="s">
        <v>3474</v>
      </c>
      <c r="K104" s="3171" t="s">
        <v>3487</v>
      </c>
      <c r="L104" s="3171" t="s">
        <v>3396</v>
      </c>
    </row>
    <row r="105" spans="3:12">
      <c r="G105" s="3178">
        <v>60</v>
      </c>
      <c r="H105" s="3178">
        <v>2000</v>
      </c>
      <c r="I105" s="3178">
        <f t="shared" si="2"/>
        <v>33.33</v>
      </c>
      <c r="J105" s="3178" t="s">
        <v>3474</v>
      </c>
      <c r="K105" s="3178" t="s">
        <v>3804</v>
      </c>
      <c r="L105" s="3178" t="s">
        <v>3396</v>
      </c>
    </row>
    <row r="106" spans="3:12">
      <c r="G106">
        <v>90</v>
      </c>
      <c r="H106">
        <v>2500</v>
      </c>
      <c r="I106">
        <f t="shared" si="2"/>
        <v>27.78</v>
      </c>
      <c r="J106" s="1405" t="s">
        <v>3474</v>
      </c>
      <c r="K106" s="1405" t="s">
        <v>3486</v>
      </c>
      <c r="L106" s="1405" t="s">
        <v>3406</v>
      </c>
    </row>
    <row r="107" spans="3:12">
      <c r="G107">
        <v>88</v>
      </c>
      <c r="H107">
        <v>2700</v>
      </c>
      <c r="I107">
        <f t="shared" si="2"/>
        <v>30.68</v>
      </c>
      <c r="J107" s="1405" t="s">
        <v>3474</v>
      </c>
      <c r="K107" s="1405" t="s">
        <v>3485</v>
      </c>
      <c r="L107" s="1405" t="s">
        <v>3406</v>
      </c>
    </row>
    <row r="108" spans="3:12">
      <c r="G108">
        <v>125</v>
      </c>
      <c r="H108">
        <v>3600</v>
      </c>
      <c r="I108">
        <f t="shared" si="2"/>
        <v>28.8</v>
      </c>
      <c r="J108" s="1405" t="s">
        <v>3474</v>
      </c>
      <c r="K108" s="1405" t="s">
        <v>3484</v>
      </c>
      <c r="L108" s="1405" t="s">
        <v>3406</v>
      </c>
    </row>
    <row r="109" spans="3:12">
      <c r="G109">
        <v>90</v>
      </c>
      <c r="H109">
        <v>2300</v>
      </c>
      <c r="I109">
        <f t="shared" si="2"/>
        <v>25.56</v>
      </c>
      <c r="J109" s="1405" t="s">
        <v>3474</v>
      </c>
      <c r="K109" s="1405" t="s">
        <v>3483</v>
      </c>
      <c r="L109" s="1405" t="s">
        <v>3406</v>
      </c>
    </row>
  </sheetData>
  <mergeCells count="1">
    <mergeCell ref="E4:F4"/>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84" t="s">
        <v>1773</v>
      </c>
      <c r="W4" s="3484"/>
      <c r="X4" s="1265"/>
      <c r="Y4" s="3470" t="s">
        <v>1775</v>
      </c>
      <c r="Z4" s="3471"/>
      <c r="AA4" s="3457" t="s">
        <v>1771</v>
      </c>
      <c r="AB4" s="3484" t="s">
        <v>1772</v>
      </c>
      <c r="AC4" s="3457" t="s">
        <v>1773</v>
      </c>
    </row>
    <row r="5" spans="1:29" ht="15">
      <c r="A5" s="348"/>
      <c r="B5" s="349"/>
      <c r="C5" s="3474" t="s">
        <v>1673</v>
      </c>
      <c r="D5" s="3475"/>
      <c r="E5" s="3476" t="s">
        <v>1674</v>
      </c>
      <c r="F5" s="3477"/>
      <c r="G5" s="3474" t="s">
        <v>1675</v>
      </c>
      <c r="H5" s="3475"/>
      <c r="I5" s="3474" t="s">
        <v>1676</v>
      </c>
      <c r="J5" s="3475"/>
      <c r="K5" s="537"/>
      <c r="L5" s="2486"/>
      <c r="M5" s="2487"/>
      <c r="N5" s="2487"/>
      <c r="O5" s="2487"/>
      <c r="P5" s="3466"/>
      <c r="Q5" s="3467"/>
      <c r="R5" s="3472"/>
      <c r="S5" s="3473"/>
      <c r="T5" s="3472"/>
      <c r="U5" s="3473"/>
      <c r="V5" s="3484"/>
      <c r="W5" s="3484"/>
      <c r="X5" s="1265"/>
      <c r="Y5" s="3472"/>
      <c r="Z5" s="3473"/>
      <c r="AA5" s="3458"/>
      <c r="AB5" s="3484"/>
      <c r="AC5" s="3458"/>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68"/>
      <c r="Q6" s="3469"/>
      <c r="R6" s="3472"/>
      <c r="S6" s="3473"/>
      <c r="T6" s="3482"/>
      <c r="U6" s="3483"/>
      <c r="V6" s="3484"/>
      <c r="W6" s="3484"/>
      <c r="X6" s="1265"/>
      <c r="Y6" s="3482"/>
      <c r="Z6" s="3483"/>
      <c r="AA6" s="3459"/>
      <c r="AB6" s="3484"/>
      <c r="AC6" s="3459"/>
    </row>
    <row r="7" spans="1:29" s="102" customFormat="1" ht="15.75" thickBot="1">
      <c r="A7" s="352" t="s">
        <v>1679</v>
      </c>
      <c r="B7" s="353"/>
      <c r="C7" s="354">
        <f>'数据-取费表'!B2</f>
        <v>45628</v>
      </c>
      <c r="D7" s="355">
        <v>100</v>
      </c>
      <c r="E7" s="356"/>
      <c r="F7" s="357">
        <f>SUMIF(58:58,YEAR(E7)&amp;"-"&amp;MONTH(E7),59:59)</f>
        <v>0</v>
      </c>
      <c r="G7" s="356"/>
      <c r="H7" s="355">
        <f>SUMIF(58:58,YEAR(G7)&amp;"-"&amp;MONTH(G7),59:59)</f>
        <v>0</v>
      </c>
      <c r="I7" s="356"/>
      <c r="J7" s="355">
        <f>SUMIF(58:58,YEAR(I7)&amp;"-"&amp;MONTH(I7),59:59)</f>
        <v>0</v>
      </c>
      <c r="K7" s="38"/>
      <c r="L7" s="2488"/>
      <c r="M7" s="2439"/>
      <c r="N7" s="2439"/>
      <c r="O7" s="2439"/>
      <c r="P7" s="3485"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88"/>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92" t="s">
        <v>1691</v>
      </c>
      <c r="Q15" s="1263" t="str">
        <f t="shared" si="6"/>
        <v>商业繁华度</v>
      </c>
      <c r="R15" s="667" t="s">
        <v>14</v>
      </c>
      <c r="S15" s="668">
        <f t="shared" si="0"/>
        <v>100</v>
      </c>
      <c r="T15" s="667" t="s">
        <v>14</v>
      </c>
      <c r="U15" s="668">
        <f t="shared" si="1"/>
        <v>100</v>
      </c>
      <c r="V15" s="667" t="s">
        <v>14</v>
      </c>
      <c r="W15" s="668">
        <f t="shared" si="2"/>
        <v>100</v>
      </c>
      <c r="X15" s="1265"/>
      <c r="Y15" s="34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93"/>
      <c r="Q16" s="1263"/>
      <c r="R16" s="667"/>
      <c r="S16" s="668"/>
      <c r="T16" s="667"/>
      <c r="U16" s="668"/>
      <c r="V16" s="667"/>
      <c r="W16" s="668"/>
      <c r="X16" s="1265"/>
      <c r="Y16" s="3495"/>
      <c r="Z16" s="1264"/>
      <c r="AA16" s="1264">
        <v>1</v>
      </c>
      <c r="AB16" s="1264">
        <v>1</v>
      </c>
      <c r="AC16" s="1264">
        <v>1</v>
      </c>
    </row>
    <row r="17" spans="1:29" ht="128.25">
      <c r="A17" s="367"/>
      <c r="B17" s="390" t="s">
        <v>1259</v>
      </c>
      <c r="C17" s="1754" t="str">
        <f>估价对象房地状况!C6</f>
        <v>估价对象周边有T10路、T72路公交线路，周边5公里内无地铁站点，距离东六环路、京津高速约2.5公里，通达度一般。综合评价交通便捷度一般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93"/>
      <c r="Q18" s="1263"/>
      <c r="R18" s="667"/>
      <c r="S18" s="668"/>
      <c r="T18" s="667"/>
      <c r="U18" s="668"/>
      <c r="V18" s="667"/>
      <c r="W18" s="668"/>
      <c r="X18" s="1265"/>
      <c r="Y18" s="3495"/>
      <c r="Z18" s="1264"/>
      <c r="AA18" s="1264">
        <v>1</v>
      </c>
      <c r="AB18" s="1264">
        <v>1</v>
      </c>
      <c r="AC18" s="1264">
        <v>1</v>
      </c>
    </row>
    <row r="19" spans="1:29" ht="199.5">
      <c r="A19" s="367"/>
      <c r="B19" s="390" t="s">
        <v>1778</v>
      </c>
      <c r="C19" s="1754"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93"/>
      <c r="Q19" s="1263" t="str">
        <f>B19</f>
        <v>公共配套设施</v>
      </c>
      <c r="R19" s="667" t="s">
        <v>14</v>
      </c>
      <c r="S19" s="668">
        <f>F19</f>
        <v>100</v>
      </c>
      <c r="T19" s="667" t="s">
        <v>14</v>
      </c>
      <c r="U19" s="668">
        <f>H19</f>
        <v>100</v>
      </c>
      <c r="V19" s="667" t="s">
        <v>14</v>
      </c>
      <c r="W19" s="668">
        <f>J19</f>
        <v>100</v>
      </c>
      <c r="X19" s="1265"/>
      <c r="Y19" s="34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93"/>
      <c r="Q20" s="1263"/>
      <c r="R20" s="667"/>
      <c r="S20" s="668"/>
      <c r="T20" s="667"/>
      <c r="U20" s="668"/>
      <c r="V20" s="667"/>
      <c r="W20" s="668"/>
      <c r="X20" s="1265"/>
      <c r="Y20" s="349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93"/>
      <c r="Q22" s="1263"/>
      <c r="R22" s="667"/>
      <c r="S22" s="668"/>
      <c r="T22" s="667"/>
      <c r="U22" s="668"/>
      <c r="V22" s="667"/>
      <c r="W22" s="668"/>
      <c r="X22" s="1265"/>
      <c r="Y22" s="3495"/>
      <c r="Z22" s="1264"/>
      <c r="AA22" s="1264">
        <v>1</v>
      </c>
      <c r="AB22" s="1264">
        <v>1</v>
      </c>
      <c r="AC22" s="1264">
        <v>1</v>
      </c>
    </row>
    <row r="23" spans="1:29" ht="71.25">
      <c r="A23" s="367"/>
      <c r="B23" s="390" t="s">
        <v>1261</v>
      </c>
      <c r="C23" s="1806" t="str">
        <f>估价对象房地状况!C9</f>
        <v>估价对象周边有凉水河等自然景观，周边无人文场所，综合评价环境状况一般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93"/>
      <c r="Q23" s="1263" t="str">
        <f>B23</f>
        <v>自然及人文环境</v>
      </c>
      <c r="R23" s="667" t="s">
        <v>14</v>
      </c>
      <c r="S23" s="668">
        <f>F23</f>
        <v>100</v>
      </c>
      <c r="T23" s="667" t="s">
        <v>14</v>
      </c>
      <c r="U23" s="668">
        <f>H23</f>
        <v>100</v>
      </c>
      <c r="V23" s="667" t="s">
        <v>14</v>
      </c>
      <c r="W23" s="668">
        <f>J23</f>
        <v>100</v>
      </c>
      <c r="X23" s="1265"/>
      <c r="Y23" s="34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93"/>
      <c r="Q24" s="1263"/>
      <c r="R24" s="667"/>
      <c r="S24" s="668"/>
      <c r="T24" s="667"/>
      <c r="U24" s="668"/>
      <c r="V24" s="667"/>
      <c r="W24" s="668"/>
      <c r="X24" s="1265"/>
      <c r="Y24" s="34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93"/>
      <c r="Q25" s="1263" t="str">
        <f t="shared" ref="Q25:Q46" si="11">B25</f>
        <v>临街状况</v>
      </c>
      <c r="R25" s="667" t="s">
        <v>14</v>
      </c>
      <c r="S25" s="668">
        <f>F25</f>
        <v>100</v>
      </c>
      <c r="T25" s="667" t="s">
        <v>14</v>
      </c>
      <c r="U25" s="668">
        <f>H25</f>
        <v>100</v>
      </c>
      <c r="V25" s="667" t="s">
        <v>14</v>
      </c>
      <c r="W25" s="668">
        <f>J25</f>
        <v>100</v>
      </c>
      <c r="X25" s="1265"/>
      <c r="Y25" s="34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93"/>
      <c r="Q26" s="1263" t="str">
        <f t="shared" si="11"/>
        <v>平面位置/可视性</v>
      </c>
      <c r="R26" s="667" t="s">
        <v>14</v>
      </c>
      <c r="S26" s="668">
        <f>F26</f>
        <v>100</v>
      </c>
      <c r="T26" s="667" t="s">
        <v>14</v>
      </c>
      <c r="U26" s="668">
        <f>H26</f>
        <v>100</v>
      </c>
      <c r="V26" s="667" t="s">
        <v>14</v>
      </c>
      <c r="W26" s="668">
        <f>J26</f>
        <v>100</v>
      </c>
      <c r="X26" s="1265"/>
      <c r="Y26" s="34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93"/>
      <c r="Q27" s="530" t="str">
        <f t="shared" si="11"/>
        <v>人流量</v>
      </c>
      <c r="R27" s="664" t="s">
        <v>14</v>
      </c>
      <c r="S27" s="665">
        <f>F27</f>
        <v>100</v>
      </c>
      <c r="T27" s="664" t="s">
        <v>14</v>
      </c>
      <c r="U27" s="665">
        <f>H27</f>
        <v>100</v>
      </c>
      <c r="V27" s="664" t="s">
        <v>14</v>
      </c>
      <c r="W27" s="665">
        <f>J27</f>
        <v>100</v>
      </c>
      <c r="X27" s="666"/>
      <c r="Y27" s="34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93"/>
      <c r="Q29" s="1263">
        <f t="shared" si="11"/>
        <v>111</v>
      </c>
      <c r="R29" s="667" t="s">
        <v>14</v>
      </c>
      <c r="S29" s="668">
        <f t="shared" si="12"/>
        <v>100</v>
      </c>
      <c r="T29" s="667" t="s">
        <v>14</v>
      </c>
      <c r="U29" s="668">
        <f t="shared" si="13"/>
        <v>100</v>
      </c>
      <c r="V29" s="667" t="s">
        <v>14</v>
      </c>
      <c r="W29" s="668">
        <f t="shared" si="14"/>
        <v>100</v>
      </c>
      <c r="X29" s="1265"/>
      <c r="Y29" s="34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96" t="s">
        <v>1696</v>
      </c>
      <c r="Q32" s="1263" t="str">
        <f t="shared" si="11"/>
        <v>商业类型</v>
      </c>
      <c r="R32" s="667" t="s">
        <v>14</v>
      </c>
      <c r="S32" s="668">
        <f t="shared" si="12"/>
        <v>100</v>
      </c>
      <c r="T32" s="667" t="s">
        <v>14</v>
      </c>
      <c r="U32" s="668">
        <f t="shared" si="13"/>
        <v>100</v>
      </c>
      <c r="V32" s="667" t="s">
        <v>14</v>
      </c>
      <c r="W32" s="668">
        <f t="shared" si="14"/>
        <v>100</v>
      </c>
      <c r="X32" s="1265"/>
      <c r="Y32" s="34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97"/>
      <c r="Q33" s="531" t="str">
        <f t="shared" si="11"/>
        <v>项目建筑规模</v>
      </c>
      <c r="R33" s="669" t="s">
        <v>14</v>
      </c>
      <c r="S33" s="670" t="e">
        <f t="shared" si="12"/>
        <v>#N/A</v>
      </c>
      <c r="T33" s="669" t="s">
        <v>14</v>
      </c>
      <c r="U33" s="670" t="e">
        <f t="shared" si="13"/>
        <v>#N/A</v>
      </c>
      <c r="V33" s="669" t="s">
        <v>14</v>
      </c>
      <c r="W33" s="670" t="e">
        <f t="shared" si="14"/>
        <v>#N/A</v>
      </c>
      <c r="X33" s="671"/>
      <c r="Y33" s="34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97"/>
      <c r="Q34" s="1263" t="str">
        <f t="shared" si="11"/>
        <v>建筑结构</v>
      </c>
      <c r="R34" s="667" t="s">
        <v>14</v>
      </c>
      <c r="S34" s="668">
        <f t="shared" si="12"/>
        <v>100</v>
      </c>
      <c r="T34" s="667" t="s">
        <v>14</v>
      </c>
      <c r="U34" s="668">
        <f t="shared" si="13"/>
        <v>100</v>
      </c>
      <c r="V34" s="667" t="s">
        <v>14</v>
      </c>
      <c r="W34" s="668">
        <f t="shared" si="14"/>
        <v>100</v>
      </c>
      <c r="X34" s="1265"/>
      <c r="Y34" s="34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97"/>
      <c r="Q35" s="1263" t="str">
        <f t="shared" si="11"/>
        <v>公共部分装修</v>
      </c>
      <c r="R35" s="667" t="s">
        <v>14</v>
      </c>
      <c r="S35" s="668">
        <f t="shared" si="12"/>
        <v>100</v>
      </c>
      <c r="T35" s="667" t="s">
        <v>14</v>
      </c>
      <c r="U35" s="668">
        <f t="shared" si="13"/>
        <v>100</v>
      </c>
      <c r="V35" s="667" t="s">
        <v>14</v>
      </c>
      <c r="W35" s="668">
        <f t="shared" si="14"/>
        <v>100</v>
      </c>
      <c r="X35" s="1265"/>
      <c r="Y35" s="34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97"/>
      <c r="Q36" s="1263" t="str">
        <f t="shared" si="11"/>
        <v>成新度</v>
      </c>
      <c r="R36" s="667" t="s">
        <v>14</v>
      </c>
      <c r="S36" s="668" t="e">
        <f t="shared" si="12"/>
        <v>#N/A</v>
      </c>
      <c r="T36" s="667" t="s">
        <v>14</v>
      </c>
      <c r="U36" s="668" t="e">
        <f t="shared" si="13"/>
        <v>#N/A</v>
      </c>
      <c r="V36" s="667" t="s">
        <v>14</v>
      </c>
      <c r="W36" s="668" t="e">
        <f t="shared" si="14"/>
        <v>#N/A</v>
      </c>
      <c r="X36" s="1265"/>
      <c r="Y36" s="34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97"/>
      <c r="Q37" s="530" t="str">
        <f t="shared" si="11"/>
        <v>市政基础设施</v>
      </c>
      <c r="R37" s="664" t="s">
        <v>14</v>
      </c>
      <c r="S37" s="665">
        <f t="shared" si="12"/>
        <v>100</v>
      </c>
      <c r="T37" s="664" t="s">
        <v>14</v>
      </c>
      <c r="U37" s="665">
        <f t="shared" si="13"/>
        <v>100</v>
      </c>
      <c r="V37" s="664" t="s">
        <v>14</v>
      </c>
      <c r="W37" s="665">
        <f t="shared" si="14"/>
        <v>100</v>
      </c>
      <c r="X37" s="666"/>
      <c r="Y37" s="34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97" t="s">
        <v>1696</v>
      </c>
      <c r="Q38" s="1263" t="str">
        <f t="shared" si="11"/>
        <v>业态</v>
      </c>
      <c r="R38" s="667" t="s">
        <v>14</v>
      </c>
      <c r="S38" s="668">
        <f t="shared" si="12"/>
        <v>100</v>
      </c>
      <c r="T38" s="667" t="s">
        <v>14</v>
      </c>
      <c r="U38" s="668">
        <f t="shared" si="13"/>
        <v>100</v>
      </c>
      <c r="V38" s="667" t="s">
        <v>14</v>
      </c>
      <c r="W38" s="668">
        <f t="shared" si="14"/>
        <v>100</v>
      </c>
      <c r="X38" s="1265"/>
      <c r="Y38" s="34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97"/>
      <c r="Q39" s="1263" t="str">
        <f t="shared" si="11"/>
        <v>层高</v>
      </c>
      <c r="R39" s="667" t="s">
        <v>14</v>
      </c>
      <c r="S39" s="668">
        <f t="shared" si="12"/>
        <v>100</v>
      </c>
      <c r="T39" s="667" t="s">
        <v>14</v>
      </c>
      <c r="U39" s="668">
        <f t="shared" si="13"/>
        <v>100</v>
      </c>
      <c r="V39" s="667" t="s">
        <v>14</v>
      </c>
      <c r="W39" s="668">
        <f t="shared" si="14"/>
        <v>100</v>
      </c>
      <c r="X39" s="1265"/>
      <c r="Y39" s="34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97"/>
      <c r="Q40" s="1263" t="str">
        <f t="shared" si="11"/>
        <v>单套建筑面积</v>
      </c>
      <c r="R40" s="667" t="s">
        <v>14</v>
      </c>
      <c r="S40" s="668">
        <f t="shared" si="12"/>
        <v>100</v>
      </c>
      <c r="T40" s="667" t="s">
        <v>14</v>
      </c>
      <c r="U40" s="668">
        <f t="shared" si="13"/>
        <v>100</v>
      </c>
      <c r="V40" s="667" t="s">
        <v>14</v>
      </c>
      <c r="W40" s="668">
        <f t="shared" si="14"/>
        <v>100</v>
      </c>
      <c r="X40" s="1265"/>
      <c r="Y40" s="34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97"/>
      <c r="Q41" s="531" t="str">
        <f t="shared" si="11"/>
        <v>进深比</v>
      </c>
      <c r="R41" s="669" t="s">
        <v>14</v>
      </c>
      <c r="S41" s="670">
        <f t="shared" si="12"/>
        <v>100</v>
      </c>
      <c r="T41" s="669" t="s">
        <v>14</v>
      </c>
      <c r="U41" s="670">
        <f t="shared" si="13"/>
        <v>100</v>
      </c>
      <c r="V41" s="669" t="s">
        <v>14</v>
      </c>
      <c r="W41" s="670">
        <f t="shared" si="14"/>
        <v>100</v>
      </c>
      <c r="X41" s="671"/>
      <c r="Y41" s="34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97"/>
      <c r="Q42" s="1263" t="str">
        <f t="shared" si="11"/>
        <v>内部装修</v>
      </c>
      <c r="R42" s="667" t="s">
        <v>14</v>
      </c>
      <c r="S42" s="668">
        <f t="shared" si="12"/>
        <v>100</v>
      </c>
      <c r="T42" s="667" t="s">
        <v>14</v>
      </c>
      <c r="U42" s="668">
        <f t="shared" si="13"/>
        <v>100</v>
      </c>
      <c r="V42" s="667" t="s">
        <v>14</v>
      </c>
      <c r="W42" s="668">
        <f t="shared" si="14"/>
        <v>100</v>
      </c>
      <c r="X42" s="1265"/>
      <c r="Y42" s="34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97"/>
      <c r="Q43" s="1263" t="str">
        <f t="shared" si="11"/>
        <v>内部装修维护情况</v>
      </c>
      <c r="R43" s="667" t="s">
        <v>14</v>
      </c>
      <c r="S43" s="668">
        <f t="shared" si="12"/>
        <v>100</v>
      </c>
      <c r="T43" s="667" t="s">
        <v>14</v>
      </c>
      <c r="U43" s="668">
        <f t="shared" si="13"/>
        <v>100</v>
      </c>
      <c r="V43" s="667" t="s">
        <v>14</v>
      </c>
      <c r="W43" s="668">
        <f t="shared" si="14"/>
        <v>100</v>
      </c>
      <c r="X43" s="1265"/>
      <c r="Y43" s="34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97"/>
      <c r="Q44" s="530">
        <f t="shared" si="11"/>
        <v>111</v>
      </c>
      <c r="R44" s="664" t="s">
        <v>14</v>
      </c>
      <c r="S44" s="665">
        <f t="shared" si="12"/>
        <v>100</v>
      </c>
      <c r="T44" s="664" t="s">
        <v>14</v>
      </c>
      <c r="U44" s="665">
        <f t="shared" si="13"/>
        <v>100</v>
      </c>
      <c r="V44" s="664" t="s">
        <v>14</v>
      </c>
      <c r="W44" s="665">
        <f t="shared" si="14"/>
        <v>100</v>
      </c>
      <c r="X44" s="666"/>
      <c r="Y44" s="34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97"/>
      <c r="Q45" s="1263">
        <f t="shared" si="11"/>
        <v>111</v>
      </c>
      <c r="R45" s="667" t="s">
        <v>14</v>
      </c>
      <c r="S45" s="668">
        <f t="shared" si="12"/>
        <v>100</v>
      </c>
      <c r="T45" s="667" t="s">
        <v>14</v>
      </c>
      <c r="U45" s="668">
        <f t="shared" si="13"/>
        <v>100</v>
      </c>
      <c r="V45" s="667" t="s">
        <v>14</v>
      </c>
      <c r="W45" s="668">
        <f t="shared" si="14"/>
        <v>100</v>
      </c>
      <c r="X45" s="1265"/>
      <c r="Y45" s="34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501" t="str">
        <f>A47</f>
        <v>成交单价（元/平方米）</v>
      </c>
      <c r="Q47" s="3501"/>
      <c r="R47" s="3484">
        <f>E47</f>
        <v>0</v>
      </c>
      <c r="S47" s="3484"/>
      <c r="T47" s="3484">
        <f>G47</f>
        <v>0</v>
      </c>
      <c r="U47" s="3484"/>
      <c r="V47" s="3484">
        <f>I47</f>
        <v>0</v>
      </c>
      <c r="W47" s="348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501" t="str">
        <f>A48</f>
        <v>比较价值（元/平方米）</v>
      </c>
      <c r="Q48" s="3501"/>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557" t="s">
        <v>1775</v>
      </c>
      <c r="Q4" s="3558"/>
      <c r="R4" s="3552" t="s">
        <v>1771</v>
      </c>
      <c r="S4" s="3553"/>
      <c r="T4" s="3552" t="s">
        <v>1772</v>
      </c>
      <c r="U4" s="3553"/>
      <c r="V4" s="3561" t="s">
        <v>1773</v>
      </c>
      <c r="W4" s="3561"/>
      <c r="X4" s="1809"/>
      <c r="Y4" s="3552" t="s">
        <v>1775</v>
      </c>
      <c r="Z4" s="3553"/>
      <c r="AA4" s="3551" t="s">
        <v>1771</v>
      </c>
      <c r="AB4" s="3551" t="s">
        <v>1772</v>
      </c>
      <c r="AC4" s="3554" t="s">
        <v>1773</v>
      </c>
    </row>
    <row r="5" spans="1:29" ht="15">
      <c r="A5" s="348"/>
      <c r="B5" s="349"/>
      <c r="C5" s="3474" t="s">
        <v>1673</v>
      </c>
      <c r="D5" s="3475"/>
      <c r="E5" s="3476" t="s">
        <v>1674</v>
      </c>
      <c r="F5" s="3477"/>
      <c r="G5" s="3474" t="s">
        <v>1675</v>
      </c>
      <c r="H5" s="3475"/>
      <c r="I5" s="3474" t="s">
        <v>1676</v>
      </c>
      <c r="J5" s="3475"/>
      <c r="K5" s="537"/>
      <c r="L5" s="2486"/>
      <c r="M5" s="2487"/>
      <c r="N5" s="2487"/>
      <c r="O5" s="2487"/>
      <c r="P5" s="3559"/>
      <c r="Q5" s="3467"/>
      <c r="R5" s="3472"/>
      <c r="S5" s="3473"/>
      <c r="T5" s="3472"/>
      <c r="U5" s="3473"/>
      <c r="V5" s="3484"/>
      <c r="W5" s="3484"/>
      <c r="X5" s="1265"/>
      <c r="Y5" s="3472"/>
      <c r="Z5" s="3473"/>
      <c r="AA5" s="3458"/>
      <c r="AB5" s="3458"/>
      <c r="AC5" s="3555"/>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560"/>
      <c r="Q6" s="3469"/>
      <c r="R6" s="3472"/>
      <c r="S6" s="3473"/>
      <c r="T6" s="3482"/>
      <c r="U6" s="3483"/>
      <c r="V6" s="3484"/>
      <c r="W6" s="3484"/>
      <c r="X6" s="1265"/>
      <c r="Y6" s="3482"/>
      <c r="Z6" s="3483"/>
      <c r="AA6" s="3459"/>
      <c r="AB6" s="3459"/>
      <c r="AC6" s="3556"/>
    </row>
    <row r="7" spans="1:29" s="102" customFormat="1" ht="15.75" thickBot="1">
      <c r="A7" s="352" t="s">
        <v>1679</v>
      </c>
      <c r="B7" s="353"/>
      <c r="C7" s="354">
        <f>'数据-取费表'!B2</f>
        <v>45628</v>
      </c>
      <c r="D7" s="355">
        <v>100</v>
      </c>
      <c r="E7" s="356"/>
      <c r="F7" s="357">
        <f>SUMIF(59:59,YEAR(E7)&amp;"-"&amp;MONTH(E7),60:60)</f>
        <v>0</v>
      </c>
      <c r="G7" s="356"/>
      <c r="H7" s="355">
        <f>SUMIF(59:59,YEAR(G7)&amp;"-"&amp;MONTH(G7),60:60)</f>
        <v>0</v>
      </c>
      <c r="I7" s="356"/>
      <c r="J7" s="355">
        <f>SUMIF(59:59,YEAR(I7)&amp;"-"&amp;MONTH(I7),60:60)</f>
        <v>0</v>
      </c>
      <c r="K7" s="38"/>
      <c r="L7" s="2488"/>
      <c r="M7" s="2439"/>
      <c r="N7" s="2439"/>
      <c r="O7" s="2439"/>
      <c r="P7" s="3562"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62" t="s">
        <v>1683</v>
      </c>
      <c r="Q8" s="3487"/>
      <c r="R8" s="664" t="s">
        <v>14</v>
      </c>
      <c r="S8" s="665">
        <f t="shared" si="0"/>
        <v>100</v>
      </c>
      <c r="T8" s="664" t="s">
        <v>14</v>
      </c>
      <c r="U8" s="665">
        <f t="shared" si="1"/>
        <v>100</v>
      </c>
      <c r="V8" s="664" t="s">
        <v>14</v>
      </c>
      <c r="W8" s="665">
        <f t="shared" si="2"/>
        <v>100</v>
      </c>
      <c r="X8" s="666"/>
      <c r="Y8" s="3485" t="s">
        <v>1683</v>
      </c>
      <c r="Z8" s="34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88"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88"/>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88"/>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92" t="s">
        <v>1691</v>
      </c>
      <c r="Q15" s="1263" t="str">
        <f t="shared" si="6"/>
        <v>办公集聚程度</v>
      </c>
      <c r="R15" s="667" t="s">
        <v>14</v>
      </c>
      <c r="S15" s="668">
        <f t="shared" si="0"/>
        <v>100</v>
      </c>
      <c r="T15" s="667" t="s">
        <v>14</v>
      </c>
      <c r="U15" s="668">
        <f t="shared" si="1"/>
        <v>100</v>
      </c>
      <c r="V15" s="667" t="s">
        <v>14</v>
      </c>
      <c r="W15" s="668">
        <f t="shared" si="2"/>
        <v>100</v>
      </c>
      <c r="X15" s="1265"/>
      <c r="Y15" s="34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93"/>
      <c r="Q16" s="1263"/>
      <c r="R16" s="667"/>
      <c r="S16" s="668"/>
      <c r="T16" s="667"/>
      <c r="U16" s="668"/>
      <c r="V16" s="667"/>
      <c r="W16" s="668"/>
      <c r="X16" s="1265"/>
      <c r="Y16" s="3495"/>
      <c r="Z16" s="1264"/>
      <c r="AA16" s="1264">
        <v>1</v>
      </c>
      <c r="AB16" s="1264">
        <v>1</v>
      </c>
      <c r="AC16" s="1812">
        <v>1</v>
      </c>
    </row>
    <row r="17" spans="1:29" ht="128.25">
      <c r="A17" s="367"/>
      <c r="B17" s="556" t="s">
        <v>1259</v>
      </c>
      <c r="C17" s="1813" t="str">
        <f>估价对象房地状况!C6</f>
        <v>估价对象周边有T10路、T72路公交线路，周边5公里内无地铁站点，距离东六环路、京津高速约2.5公里，通达度一般。综合评价交通便捷度一般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93"/>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93"/>
      <c r="Q18" s="1263"/>
      <c r="R18" s="667"/>
      <c r="S18" s="668"/>
      <c r="T18" s="667"/>
      <c r="U18" s="668"/>
      <c r="V18" s="667"/>
      <c r="W18" s="668"/>
      <c r="X18" s="1265"/>
      <c r="Y18" s="3495"/>
      <c r="Z18" s="1264"/>
      <c r="AA18" s="1264">
        <v>1</v>
      </c>
      <c r="AB18" s="1264">
        <v>1</v>
      </c>
      <c r="AC18" s="1812">
        <v>1</v>
      </c>
    </row>
    <row r="19" spans="1:29" ht="171">
      <c r="A19" s="367"/>
      <c r="B19" s="556" t="s">
        <v>1812</v>
      </c>
      <c r="C19" s="1813" t="str">
        <f>估价对象房地状况!C7</f>
        <v>周边2公里内的公共服务配套设施齐备度一般，有购物场所（佳美超市等）、医院（通州区张家湾镇南火垡村卫生室等）、银行（无）、学校（通州区陆辛庄学校、南火垡小精灵幼儿园等）等公共服务配套设施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93"/>
      <c r="Q19" s="1263" t="str">
        <f>B19</f>
        <v>公共配套设施</v>
      </c>
      <c r="R19" s="667" t="s">
        <v>14</v>
      </c>
      <c r="S19" s="668">
        <f>F19</f>
        <v>100</v>
      </c>
      <c r="T19" s="667" t="s">
        <v>14</v>
      </c>
      <c r="U19" s="668">
        <f>H19</f>
        <v>100</v>
      </c>
      <c r="V19" s="667" t="s">
        <v>14</v>
      </c>
      <c r="W19" s="668">
        <f>J19</f>
        <v>100</v>
      </c>
      <c r="X19" s="1265"/>
      <c r="Y19" s="34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93"/>
      <c r="Q20" s="1263"/>
      <c r="R20" s="667"/>
      <c r="S20" s="668"/>
      <c r="T20" s="667"/>
      <c r="U20" s="668"/>
      <c r="V20" s="667"/>
      <c r="W20" s="668"/>
      <c r="X20" s="1265"/>
      <c r="Y20" s="349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93"/>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93"/>
      <c r="Q22" s="1263"/>
      <c r="R22" s="667"/>
      <c r="S22" s="668"/>
      <c r="T22" s="667"/>
      <c r="U22" s="668"/>
      <c r="V22" s="667"/>
      <c r="W22" s="668"/>
      <c r="X22" s="1265"/>
      <c r="Y22" s="3495"/>
      <c r="Z22" s="1264"/>
      <c r="AA22" s="1264">
        <v>1</v>
      </c>
      <c r="AB22" s="1264">
        <v>1</v>
      </c>
      <c r="AC22" s="1812">
        <v>1</v>
      </c>
    </row>
    <row r="23" spans="1:29" ht="71.25">
      <c r="A23" s="367"/>
      <c r="B23" s="556" t="s">
        <v>1814</v>
      </c>
      <c r="C23" s="1813" t="str">
        <f>估价对象房地状况!C9</f>
        <v>估价对象周边有凉水河等自然景观，周边无人文场所，综合评价环境状况一般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93"/>
      <c r="Q23" s="1263" t="str">
        <f>B23</f>
        <v>环境质量</v>
      </c>
      <c r="R23" s="667" t="s">
        <v>14</v>
      </c>
      <c r="S23" s="668">
        <f>F23</f>
        <v>100</v>
      </c>
      <c r="T23" s="667" t="s">
        <v>14</v>
      </c>
      <c r="U23" s="668">
        <f>H23</f>
        <v>100</v>
      </c>
      <c r="V23" s="667" t="s">
        <v>14</v>
      </c>
      <c r="W23" s="668">
        <f>J23</f>
        <v>100</v>
      </c>
      <c r="X23" s="1265"/>
      <c r="Y23" s="34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93"/>
      <c r="Q24" s="1263"/>
      <c r="R24" s="667"/>
      <c r="S24" s="668"/>
      <c r="T24" s="667"/>
      <c r="U24" s="668"/>
      <c r="V24" s="667"/>
      <c r="W24" s="668"/>
      <c r="X24" s="1265"/>
      <c r="Y24" s="349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93"/>
      <c r="Q25" s="1263" t="str">
        <f>B25</f>
        <v>毗邻道路的类型与等级</v>
      </c>
      <c r="R25" s="667" t="s">
        <v>14</v>
      </c>
      <c r="S25" s="668">
        <f>F25</f>
        <v>100</v>
      </c>
      <c r="T25" s="667" t="s">
        <v>14</v>
      </c>
      <c r="U25" s="668">
        <f>H25</f>
        <v>100</v>
      </c>
      <c r="V25" s="667" t="s">
        <v>14</v>
      </c>
      <c r="W25" s="668">
        <f>J25</f>
        <v>100</v>
      </c>
      <c r="X25" s="1265"/>
      <c r="Y25" s="34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93"/>
      <c r="Q26" s="1263"/>
      <c r="R26" s="667"/>
      <c r="S26" s="668"/>
      <c r="T26" s="667"/>
      <c r="U26" s="668"/>
      <c r="V26" s="667"/>
      <c r="W26" s="668"/>
      <c r="X26" s="1265"/>
      <c r="Y26" s="34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93"/>
      <c r="Q27" s="1263" t="str">
        <f t="shared" ref="Q27:Q47" si="11">B27</f>
        <v>楼层</v>
      </c>
      <c r="R27" s="667" t="s">
        <v>14</v>
      </c>
      <c r="S27" s="668">
        <f>F27</f>
        <v>100</v>
      </c>
      <c r="T27" s="667" t="s">
        <v>14</v>
      </c>
      <c r="U27" s="668">
        <f>H27</f>
        <v>100</v>
      </c>
      <c r="V27" s="667" t="s">
        <v>14</v>
      </c>
      <c r="W27" s="668">
        <f>J27</f>
        <v>100</v>
      </c>
      <c r="X27" s="1265"/>
      <c r="Y27" s="34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93"/>
      <c r="Q28" s="530" t="str">
        <f t="shared" si="11"/>
        <v>朝向</v>
      </c>
      <c r="R28" s="664" t="s">
        <v>14</v>
      </c>
      <c r="S28" s="665">
        <f>F28</f>
        <v>100</v>
      </c>
      <c r="T28" s="664" t="s">
        <v>14</v>
      </c>
      <c r="U28" s="665">
        <f>H28</f>
        <v>100</v>
      </c>
      <c r="V28" s="664" t="s">
        <v>14</v>
      </c>
      <c r="W28" s="665">
        <f>J28</f>
        <v>100</v>
      </c>
      <c r="X28" s="666"/>
      <c r="Y28" s="34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93"/>
      <c r="Q29" s="1263">
        <f t="shared" si="11"/>
        <v>111</v>
      </c>
      <c r="R29" s="667" t="s">
        <v>14</v>
      </c>
      <c r="S29" s="668">
        <f t="shared" ref="S29:S47" si="12">F29</f>
        <v>100</v>
      </c>
      <c r="T29" s="667" t="s">
        <v>14</v>
      </c>
      <c r="U29" s="668">
        <f t="shared" ref="U29:U47" si="13">H29</f>
        <v>100</v>
      </c>
      <c r="V29" s="667" t="s">
        <v>14</v>
      </c>
      <c r="W29" s="668">
        <f t="shared" ref="W29:W47" si="14">J29</f>
        <v>100</v>
      </c>
      <c r="X29" s="1265"/>
      <c r="Y29" s="34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93"/>
      <c r="Q30" s="1263">
        <f t="shared" si="11"/>
        <v>111</v>
      </c>
      <c r="R30" s="667" t="s">
        <v>14</v>
      </c>
      <c r="S30" s="668">
        <f t="shared" si="12"/>
        <v>100</v>
      </c>
      <c r="T30" s="667" t="s">
        <v>14</v>
      </c>
      <c r="U30" s="668">
        <f t="shared" si="13"/>
        <v>100</v>
      </c>
      <c r="V30" s="667" t="s">
        <v>14</v>
      </c>
      <c r="W30" s="668">
        <f t="shared" si="14"/>
        <v>100</v>
      </c>
      <c r="X30" s="1265"/>
      <c r="Y30" s="34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93"/>
      <c r="Q31" s="1263">
        <f t="shared" si="11"/>
        <v>111</v>
      </c>
      <c r="R31" s="667" t="s">
        <v>14</v>
      </c>
      <c r="S31" s="668">
        <f t="shared" si="12"/>
        <v>100</v>
      </c>
      <c r="T31" s="667" t="s">
        <v>14</v>
      </c>
      <c r="U31" s="668">
        <f t="shared" si="13"/>
        <v>100</v>
      </c>
      <c r="V31" s="667" t="s">
        <v>14</v>
      </c>
      <c r="W31" s="668">
        <f t="shared" si="14"/>
        <v>100</v>
      </c>
      <c r="X31" s="1265"/>
      <c r="Y31" s="34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93"/>
      <c r="Q32" s="1263">
        <f t="shared" si="11"/>
        <v>111</v>
      </c>
      <c r="R32" s="667" t="s">
        <v>14</v>
      </c>
      <c r="S32" s="668">
        <f t="shared" si="12"/>
        <v>100</v>
      </c>
      <c r="T32" s="667" t="s">
        <v>14</v>
      </c>
      <c r="U32" s="668">
        <f t="shared" si="13"/>
        <v>100</v>
      </c>
      <c r="V32" s="667" t="s">
        <v>14</v>
      </c>
      <c r="W32" s="668">
        <f t="shared" si="14"/>
        <v>100</v>
      </c>
      <c r="X32" s="1265"/>
      <c r="Y32" s="34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96" t="s">
        <v>1696</v>
      </c>
      <c r="Q33" s="1263" t="str">
        <f t="shared" si="11"/>
        <v>建筑类型</v>
      </c>
      <c r="R33" s="667" t="s">
        <v>14</v>
      </c>
      <c r="S33" s="668">
        <f t="shared" si="12"/>
        <v>100</v>
      </c>
      <c r="T33" s="667" t="s">
        <v>14</v>
      </c>
      <c r="U33" s="668">
        <f t="shared" si="13"/>
        <v>100</v>
      </c>
      <c r="V33" s="667" t="s">
        <v>14</v>
      </c>
      <c r="W33" s="668">
        <f t="shared" si="14"/>
        <v>100</v>
      </c>
      <c r="X33" s="1265"/>
      <c r="Y33" s="34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97"/>
      <c r="Q34" s="531" t="str">
        <f t="shared" si="11"/>
        <v>项目建筑规模</v>
      </c>
      <c r="R34" s="669" t="s">
        <v>14</v>
      </c>
      <c r="S34" s="670" t="e">
        <f t="shared" si="12"/>
        <v>#N/A</v>
      </c>
      <c r="T34" s="669" t="s">
        <v>14</v>
      </c>
      <c r="U34" s="670" t="e">
        <f t="shared" si="13"/>
        <v>#N/A</v>
      </c>
      <c r="V34" s="669" t="s">
        <v>14</v>
      </c>
      <c r="W34" s="670" t="e">
        <f t="shared" si="14"/>
        <v>#N/A</v>
      </c>
      <c r="X34" s="671"/>
      <c r="Y34" s="34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97"/>
      <c r="Q35" s="1263" t="str">
        <f t="shared" si="11"/>
        <v>建筑结构</v>
      </c>
      <c r="R35" s="667" t="s">
        <v>14</v>
      </c>
      <c r="S35" s="668">
        <f t="shared" si="12"/>
        <v>100</v>
      </c>
      <c r="T35" s="667" t="s">
        <v>14</v>
      </c>
      <c r="U35" s="668">
        <f t="shared" si="13"/>
        <v>100</v>
      </c>
      <c r="V35" s="667" t="s">
        <v>14</v>
      </c>
      <c r="W35" s="668">
        <f t="shared" si="14"/>
        <v>100</v>
      </c>
      <c r="X35" s="1265"/>
      <c r="Y35" s="34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97"/>
      <c r="Q36" s="1263" t="str">
        <f t="shared" si="11"/>
        <v>公共部分装修</v>
      </c>
      <c r="R36" s="667" t="s">
        <v>14</v>
      </c>
      <c r="S36" s="668">
        <f t="shared" si="12"/>
        <v>100</v>
      </c>
      <c r="T36" s="667" t="s">
        <v>14</v>
      </c>
      <c r="U36" s="668">
        <f t="shared" si="13"/>
        <v>100</v>
      </c>
      <c r="V36" s="667" t="s">
        <v>14</v>
      </c>
      <c r="W36" s="668">
        <f t="shared" si="14"/>
        <v>100</v>
      </c>
      <c r="X36" s="1265"/>
      <c r="Y36" s="34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97"/>
      <c r="Q37" s="1263" t="str">
        <f t="shared" si="11"/>
        <v>成新度</v>
      </c>
      <c r="R37" s="667" t="s">
        <v>14</v>
      </c>
      <c r="S37" s="668" t="e">
        <f t="shared" si="12"/>
        <v>#N/A</v>
      </c>
      <c r="T37" s="667" t="s">
        <v>14</v>
      </c>
      <c r="U37" s="668" t="e">
        <f t="shared" si="13"/>
        <v>#N/A</v>
      </c>
      <c r="V37" s="667" t="s">
        <v>14</v>
      </c>
      <c r="W37" s="668" t="e">
        <f t="shared" si="14"/>
        <v>#N/A</v>
      </c>
      <c r="X37" s="1265"/>
      <c r="Y37" s="34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97"/>
      <c r="Q38" s="530" t="str">
        <f t="shared" si="11"/>
        <v>写字楼等级</v>
      </c>
      <c r="R38" s="664" t="s">
        <v>14</v>
      </c>
      <c r="S38" s="665">
        <f t="shared" si="12"/>
        <v>100</v>
      </c>
      <c r="T38" s="664" t="s">
        <v>14</v>
      </c>
      <c r="U38" s="665">
        <f t="shared" si="13"/>
        <v>100</v>
      </c>
      <c r="V38" s="664" t="s">
        <v>14</v>
      </c>
      <c r="W38" s="665">
        <f t="shared" si="14"/>
        <v>100</v>
      </c>
      <c r="X38" s="666"/>
      <c r="Y38" s="34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97" t="s">
        <v>1696</v>
      </c>
      <c r="Q39" s="1263" t="str">
        <f t="shared" si="11"/>
        <v>物业管理</v>
      </c>
      <c r="R39" s="667" t="s">
        <v>14</v>
      </c>
      <c r="S39" s="668">
        <f t="shared" si="12"/>
        <v>100</v>
      </c>
      <c r="T39" s="667" t="s">
        <v>14</v>
      </c>
      <c r="U39" s="668">
        <f t="shared" si="13"/>
        <v>100</v>
      </c>
      <c r="V39" s="667" t="s">
        <v>14</v>
      </c>
      <c r="W39" s="668">
        <f t="shared" si="14"/>
        <v>100</v>
      </c>
      <c r="X39" s="1265"/>
      <c r="Y39" s="34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97"/>
      <c r="Q40" s="1263" t="str">
        <f t="shared" si="11"/>
        <v>市政基础设施</v>
      </c>
      <c r="R40" s="667" t="s">
        <v>14</v>
      </c>
      <c r="S40" s="668">
        <f t="shared" si="12"/>
        <v>100</v>
      </c>
      <c r="T40" s="667" t="s">
        <v>14</v>
      </c>
      <c r="U40" s="668">
        <f t="shared" si="13"/>
        <v>100</v>
      </c>
      <c r="V40" s="667" t="s">
        <v>14</v>
      </c>
      <c r="W40" s="668">
        <f t="shared" si="14"/>
        <v>100</v>
      </c>
      <c r="X40" s="1265"/>
      <c r="Y40" s="34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97"/>
      <c r="Q41" s="1263" t="str">
        <f t="shared" si="11"/>
        <v>层高</v>
      </c>
      <c r="R41" s="667" t="s">
        <v>14</v>
      </c>
      <c r="S41" s="668">
        <f t="shared" si="12"/>
        <v>100</v>
      </c>
      <c r="T41" s="667" t="s">
        <v>14</v>
      </c>
      <c r="U41" s="668">
        <f t="shared" si="13"/>
        <v>100</v>
      </c>
      <c r="V41" s="667" t="s">
        <v>14</v>
      </c>
      <c r="W41" s="668">
        <f t="shared" si="14"/>
        <v>100</v>
      </c>
      <c r="X41" s="1265"/>
      <c r="Y41" s="34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97"/>
      <c r="Q42" s="531" t="str">
        <f t="shared" si="11"/>
        <v>单套建筑面积</v>
      </c>
      <c r="R42" s="669" t="s">
        <v>14</v>
      </c>
      <c r="S42" s="670">
        <f t="shared" si="12"/>
        <v>100</v>
      </c>
      <c r="T42" s="669" t="s">
        <v>14</v>
      </c>
      <c r="U42" s="670">
        <f t="shared" si="13"/>
        <v>100</v>
      </c>
      <c r="V42" s="669" t="s">
        <v>14</v>
      </c>
      <c r="W42" s="670">
        <f t="shared" si="14"/>
        <v>100</v>
      </c>
      <c r="X42" s="671"/>
      <c r="Y42" s="34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97"/>
      <c r="Q43" s="1263" t="str">
        <f t="shared" si="11"/>
        <v>内部装修</v>
      </c>
      <c r="R43" s="667" t="s">
        <v>14</v>
      </c>
      <c r="S43" s="668">
        <f t="shared" si="12"/>
        <v>100</v>
      </c>
      <c r="T43" s="667" t="s">
        <v>14</v>
      </c>
      <c r="U43" s="668">
        <f t="shared" si="13"/>
        <v>100</v>
      </c>
      <c r="V43" s="667" t="s">
        <v>14</v>
      </c>
      <c r="W43" s="668">
        <f t="shared" si="14"/>
        <v>100</v>
      </c>
      <c r="X43" s="1265"/>
      <c r="Y43" s="34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97"/>
      <c r="Q44" s="1263" t="str">
        <f t="shared" si="11"/>
        <v>内部装修维护情况</v>
      </c>
      <c r="R44" s="667" t="s">
        <v>14</v>
      </c>
      <c r="S44" s="668">
        <f t="shared" si="12"/>
        <v>100</v>
      </c>
      <c r="T44" s="667" t="s">
        <v>14</v>
      </c>
      <c r="U44" s="668">
        <f t="shared" si="13"/>
        <v>100</v>
      </c>
      <c r="V44" s="667" t="s">
        <v>14</v>
      </c>
      <c r="W44" s="668">
        <f t="shared" si="14"/>
        <v>100</v>
      </c>
      <c r="X44" s="1265"/>
      <c r="Y44" s="34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97"/>
      <c r="Q45" s="530">
        <f t="shared" si="11"/>
        <v>111</v>
      </c>
      <c r="R45" s="664" t="s">
        <v>14</v>
      </c>
      <c r="S45" s="665">
        <f t="shared" si="12"/>
        <v>100</v>
      </c>
      <c r="T45" s="664" t="s">
        <v>14</v>
      </c>
      <c r="U45" s="665">
        <f t="shared" si="13"/>
        <v>100</v>
      </c>
      <c r="V45" s="664" t="s">
        <v>14</v>
      </c>
      <c r="W45" s="665">
        <f t="shared" si="14"/>
        <v>100</v>
      </c>
      <c r="X45" s="666"/>
      <c r="Y45" s="34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97"/>
      <c r="Q46" s="1263">
        <f t="shared" si="11"/>
        <v>111</v>
      </c>
      <c r="R46" s="667" t="s">
        <v>14</v>
      </c>
      <c r="S46" s="668">
        <f t="shared" si="12"/>
        <v>100</v>
      </c>
      <c r="T46" s="667" t="s">
        <v>14</v>
      </c>
      <c r="U46" s="668">
        <f t="shared" si="13"/>
        <v>100</v>
      </c>
      <c r="V46" s="667" t="s">
        <v>14</v>
      </c>
      <c r="W46" s="668">
        <f t="shared" si="14"/>
        <v>100</v>
      </c>
      <c r="X46" s="1265"/>
      <c r="Y46" s="34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98"/>
      <c r="Q47" s="1263">
        <f t="shared" si="11"/>
        <v>111</v>
      </c>
      <c r="R47" s="667" t="s">
        <v>14</v>
      </c>
      <c r="S47" s="668">
        <f t="shared" si="12"/>
        <v>100</v>
      </c>
      <c r="T47" s="667" t="s">
        <v>14</v>
      </c>
      <c r="U47" s="668">
        <f t="shared" si="13"/>
        <v>100</v>
      </c>
      <c r="V47" s="667" t="s">
        <v>14</v>
      </c>
      <c r="W47" s="668">
        <f t="shared" si="14"/>
        <v>100</v>
      </c>
      <c r="X47" s="1265"/>
      <c r="Y47" s="35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88" t="str">
        <f>A48</f>
        <v>成交单价（元/平方米）</v>
      </c>
      <c r="Q48" s="3501"/>
      <c r="R48" s="3484">
        <f>E48</f>
        <v>0</v>
      </c>
      <c r="S48" s="3484"/>
      <c r="T48" s="3484">
        <f>G48</f>
        <v>0</v>
      </c>
      <c r="U48" s="3484"/>
      <c r="V48" s="3484">
        <f>I48</f>
        <v>0</v>
      </c>
      <c r="W48" s="348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88" t="str">
        <f>A49</f>
        <v>比较价值（元/平方米）</v>
      </c>
      <c r="Q49" s="3501"/>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0" t="s">
        <v>1770</v>
      </c>
      <c r="D4" s="3461"/>
      <c r="E4" s="3462" t="s">
        <v>1771</v>
      </c>
      <c r="F4" s="3463"/>
      <c r="G4" s="3460" t="s">
        <v>1772</v>
      </c>
      <c r="H4" s="3461"/>
      <c r="I4" s="3460" t="s">
        <v>1773</v>
      </c>
      <c r="J4" s="3461"/>
      <c r="K4" s="537" t="s">
        <v>1774</v>
      </c>
      <c r="L4" s="860"/>
      <c r="M4" s="861"/>
      <c r="N4" s="861"/>
      <c r="O4" s="861"/>
      <c r="P4" s="3464" t="s">
        <v>1775</v>
      </c>
      <c r="Q4" s="3465"/>
      <c r="R4" s="3470" t="s">
        <v>1771</v>
      </c>
      <c r="S4" s="3471"/>
      <c r="T4" s="3470" t="s">
        <v>1772</v>
      </c>
      <c r="U4" s="3471"/>
      <c r="V4" s="3484" t="s">
        <v>1773</v>
      </c>
      <c r="W4" s="3484"/>
      <c r="X4" s="1265"/>
      <c r="Y4" s="3470" t="s">
        <v>1775</v>
      </c>
      <c r="Z4" s="3471"/>
      <c r="AA4" s="3457" t="s">
        <v>1771</v>
      </c>
      <c r="AB4" s="3458" t="s">
        <v>1772</v>
      </c>
      <c r="AC4" s="3457" t="s">
        <v>1773</v>
      </c>
    </row>
    <row r="5" spans="1:29" ht="15">
      <c r="A5" s="348"/>
      <c r="B5" s="349"/>
      <c r="C5" s="3474" t="s">
        <v>1673</v>
      </c>
      <c r="D5" s="3475"/>
      <c r="E5" s="3476" t="s">
        <v>1674</v>
      </c>
      <c r="F5" s="3477"/>
      <c r="G5" s="3474" t="s">
        <v>1675</v>
      </c>
      <c r="H5" s="3475"/>
      <c r="I5" s="3474" t="s">
        <v>1676</v>
      </c>
      <c r="J5" s="3475"/>
      <c r="K5" s="537"/>
      <c r="L5" s="860"/>
      <c r="M5" s="861"/>
      <c r="N5" s="861"/>
      <c r="O5" s="861"/>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537" t="s">
        <v>1678</v>
      </c>
      <c r="L6" s="860"/>
      <c r="M6" s="861"/>
      <c r="N6" s="861"/>
      <c r="O6" s="861"/>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SUMIF(52:52,YEAR(E7)&amp;"-"&amp;MONTH(E7),53:53)</f>
        <v>0</v>
      </c>
      <c r="G7" s="356"/>
      <c r="H7" s="355">
        <f>SUMIF(52:52,YEAR(G7)&amp;"-"&amp;MONTH(G7),53:53)</f>
        <v>0</v>
      </c>
      <c r="I7" s="356"/>
      <c r="J7" s="355">
        <f>SUMIF(52:52,YEAR(I7)&amp;"-"&amp;MONTH(I7),53:53)</f>
        <v>0</v>
      </c>
      <c r="K7" s="38"/>
      <c r="L7" s="862"/>
      <c r="M7" s="863"/>
      <c r="N7" s="863"/>
      <c r="O7" s="863"/>
      <c r="P7" s="3485"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5" t="s">
        <v>1683</v>
      </c>
      <c r="Q8" s="3487"/>
      <c r="R8" s="664" t="s">
        <v>14</v>
      </c>
      <c r="S8" s="665">
        <f t="shared" si="0"/>
        <v>100</v>
      </c>
      <c r="T8" s="664" t="s">
        <v>14</v>
      </c>
      <c r="U8" s="665">
        <f t="shared" si="1"/>
        <v>100</v>
      </c>
      <c r="V8" s="664" t="s">
        <v>14</v>
      </c>
      <c r="W8" s="665">
        <f t="shared" si="2"/>
        <v>100</v>
      </c>
      <c r="X8" s="666"/>
      <c r="Y8" s="3485" t="s">
        <v>1683</v>
      </c>
      <c r="Z8" s="34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1"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01"/>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1"/>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01"/>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01"/>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01"/>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4" t="s">
        <v>1691</v>
      </c>
      <c r="Q15" s="1263" t="str">
        <f t="shared" si="6"/>
        <v>产业集聚程度</v>
      </c>
      <c r="R15" s="667" t="s">
        <v>14</v>
      </c>
      <c r="S15" s="668">
        <f t="shared" si="0"/>
        <v>100</v>
      </c>
      <c r="T15" s="667" t="s">
        <v>14</v>
      </c>
      <c r="U15" s="668">
        <f t="shared" si="1"/>
        <v>100</v>
      </c>
      <c r="V15" s="667" t="s">
        <v>14</v>
      </c>
      <c r="W15" s="668">
        <f t="shared" si="2"/>
        <v>100</v>
      </c>
      <c r="X15" s="1265"/>
      <c r="Y15" s="34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5"/>
      <c r="Q16" s="1263"/>
      <c r="R16" s="667"/>
      <c r="S16" s="668"/>
      <c r="T16" s="667"/>
      <c r="U16" s="668"/>
      <c r="V16" s="667"/>
      <c r="W16" s="668"/>
      <c r="X16" s="1265"/>
      <c r="Y16" s="349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5"/>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5"/>
      <c r="Q18" s="1263"/>
      <c r="R18" s="667"/>
      <c r="S18" s="668"/>
      <c r="T18" s="667"/>
      <c r="U18" s="668"/>
      <c r="V18" s="667"/>
      <c r="W18" s="668"/>
      <c r="X18" s="1265"/>
      <c r="Y18" s="349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5"/>
      <c r="Q19" s="1263" t="str">
        <f>B19</f>
        <v>公共配套设施</v>
      </c>
      <c r="R19" s="667" t="s">
        <v>14</v>
      </c>
      <c r="S19" s="668">
        <f>F19</f>
        <v>100</v>
      </c>
      <c r="T19" s="667" t="s">
        <v>14</v>
      </c>
      <c r="U19" s="668">
        <f>H19</f>
        <v>100</v>
      </c>
      <c r="V19" s="667" t="s">
        <v>14</v>
      </c>
      <c r="W19" s="668">
        <f>J19</f>
        <v>100</v>
      </c>
      <c r="X19" s="1265"/>
      <c r="Y19" s="34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5"/>
      <c r="Q20" s="1263"/>
      <c r="R20" s="667"/>
      <c r="S20" s="668"/>
      <c r="T20" s="667"/>
      <c r="U20" s="668"/>
      <c r="V20" s="667"/>
      <c r="W20" s="668"/>
      <c r="X20" s="1265"/>
      <c r="Y20" s="349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5"/>
      <c r="Q21" s="1263" t="str">
        <f>B21</f>
        <v>基础设施水平</v>
      </c>
      <c r="R21" s="667" t="s">
        <v>14</v>
      </c>
      <c r="S21" s="668">
        <f>F21</f>
        <v>100</v>
      </c>
      <c r="T21" s="667" t="s">
        <v>14</v>
      </c>
      <c r="U21" s="668">
        <f>H21</f>
        <v>100</v>
      </c>
      <c r="V21" s="667" t="s">
        <v>14</v>
      </c>
      <c r="W21" s="668">
        <f>J21</f>
        <v>100</v>
      </c>
      <c r="X21" s="1265"/>
      <c r="Y21" s="34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5"/>
      <c r="Q22" s="1263"/>
      <c r="R22" s="667"/>
      <c r="S22" s="668"/>
      <c r="T22" s="667"/>
      <c r="U22" s="668"/>
      <c r="V22" s="667"/>
      <c r="W22" s="668"/>
      <c r="X22" s="1265"/>
      <c r="Y22" s="349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5"/>
      <c r="Q23" s="1263" t="str">
        <f>B23</f>
        <v>环境质量</v>
      </c>
      <c r="R23" s="667" t="s">
        <v>14</v>
      </c>
      <c r="S23" s="668">
        <f>F23</f>
        <v>100</v>
      </c>
      <c r="T23" s="667" t="s">
        <v>14</v>
      </c>
      <c r="U23" s="668">
        <f>H23</f>
        <v>100</v>
      </c>
      <c r="V23" s="667" t="s">
        <v>14</v>
      </c>
      <c r="W23" s="668">
        <f>J23</f>
        <v>100</v>
      </c>
      <c r="X23" s="1265"/>
      <c r="Y23" s="34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5"/>
      <c r="Q24" s="1263"/>
      <c r="R24" s="667"/>
      <c r="S24" s="668"/>
      <c r="T24" s="667"/>
      <c r="U24" s="668"/>
      <c r="V24" s="667"/>
      <c r="W24" s="668"/>
      <c r="X24" s="1265"/>
      <c r="Y24" s="34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5"/>
      <c r="Q25" s="1263">
        <f>B25</f>
        <v>111</v>
      </c>
      <c r="R25" s="667" t="s">
        <v>14</v>
      </c>
      <c r="S25" s="668">
        <f>F25</f>
        <v>100</v>
      </c>
      <c r="T25" s="667" t="s">
        <v>14</v>
      </c>
      <c r="U25" s="668">
        <f>H25</f>
        <v>100</v>
      </c>
      <c r="V25" s="667" t="s">
        <v>14</v>
      </c>
      <c r="W25" s="668">
        <f>J25</f>
        <v>100</v>
      </c>
      <c r="X25" s="1265"/>
      <c r="Y25" s="34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5"/>
      <c r="Q26" s="1263">
        <f t="shared" ref="Q26:Q40" si="11">B26</f>
        <v>111</v>
      </c>
      <c r="R26" s="667" t="s">
        <v>14</v>
      </c>
      <c r="S26" s="668">
        <f>F26</f>
        <v>100</v>
      </c>
      <c r="T26" s="667" t="s">
        <v>14</v>
      </c>
      <c r="U26" s="668">
        <f>H26</f>
        <v>100</v>
      </c>
      <c r="V26" s="667" t="s">
        <v>14</v>
      </c>
      <c r="W26" s="668">
        <f>J26</f>
        <v>100</v>
      </c>
      <c r="X26" s="1265"/>
      <c r="Y26" s="34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5"/>
      <c r="Q27" s="530">
        <f t="shared" si="11"/>
        <v>111</v>
      </c>
      <c r="R27" s="664" t="s">
        <v>14</v>
      </c>
      <c r="S27" s="665">
        <f>F27</f>
        <v>100</v>
      </c>
      <c r="T27" s="664" t="s">
        <v>14</v>
      </c>
      <c r="U27" s="665">
        <f>H27</f>
        <v>100</v>
      </c>
      <c r="V27" s="664" t="s">
        <v>14</v>
      </c>
      <c r="W27" s="665">
        <f>J27</f>
        <v>100</v>
      </c>
      <c r="X27" s="666"/>
      <c r="Y27" s="34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5"/>
      <c r="Q28" s="1263">
        <f t="shared" si="11"/>
        <v>111</v>
      </c>
      <c r="R28" s="667" t="s">
        <v>14</v>
      </c>
      <c r="S28" s="668">
        <f t="shared" ref="S28:S40" si="12">F28</f>
        <v>100</v>
      </c>
      <c r="T28" s="667" t="s">
        <v>14</v>
      </c>
      <c r="U28" s="668">
        <f t="shared" ref="U28:U40" si="13">H28</f>
        <v>100</v>
      </c>
      <c r="V28" s="667" t="s">
        <v>14</v>
      </c>
      <c r="W28" s="668">
        <f t="shared" ref="W28:W40" si="14">J28</f>
        <v>100</v>
      </c>
      <c r="X28" s="1265"/>
      <c r="Y28" s="34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66" t="s">
        <v>1696</v>
      </c>
      <c r="Q29" s="1263" t="str">
        <f t="shared" si="11"/>
        <v>建筑类型</v>
      </c>
      <c r="R29" s="667" t="s">
        <v>14</v>
      </c>
      <c r="S29" s="668">
        <f t="shared" si="12"/>
        <v>100</v>
      </c>
      <c r="T29" s="667" t="s">
        <v>14</v>
      </c>
      <c r="U29" s="668">
        <f t="shared" si="13"/>
        <v>100</v>
      </c>
      <c r="V29" s="667" t="s">
        <v>14</v>
      </c>
      <c r="W29" s="668">
        <f t="shared" si="14"/>
        <v>100</v>
      </c>
      <c r="X29" s="1265"/>
      <c r="Y29" s="34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9"/>
      <c r="Q30" s="531" t="str">
        <f t="shared" si="11"/>
        <v>项目建筑规模</v>
      </c>
      <c r="R30" s="669" t="s">
        <v>14</v>
      </c>
      <c r="S30" s="670" t="e">
        <f t="shared" si="12"/>
        <v>#N/A</v>
      </c>
      <c r="T30" s="669" t="s">
        <v>14</v>
      </c>
      <c r="U30" s="670" t="e">
        <f t="shared" si="13"/>
        <v>#N/A</v>
      </c>
      <c r="V30" s="669" t="s">
        <v>14</v>
      </c>
      <c r="W30" s="670" t="e">
        <f t="shared" si="14"/>
        <v>#N/A</v>
      </c>
      <c r="X30" s="671"/>
      <c r="Y30" s="34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9"/>
      <c r="Q31" s="1263" t="str">
        <f t="shared" si="11"/>
        <v>建筑结构</v>
      </c>
      <c r="R31" s="667" t="s">
        <v>14</v>
      </c>
      <c r="S31" s="668">
        <f t="shared" si="12"/>
        <v>100</v>
      </c>
      <c r="T31" s="667" t="s">
        <v>14</v>
      </c>
      <c r="U31" s="668">
        <f t="shared" si="13"/>
        <v>100</v>
      </c>
      <c r="V31" s="667" t="s">
        <v>14</v>
      </c>
      <c r="W31" s="668">
        <f t="shared" si="14"/>
        <v>100</v>
      </c>
      <c r="X31" s="1265"/>
      <c r="Y31" s="34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9"/>
      <c r="Q32" s="1263" t="str">
        <f t="shared" si="11"/>
        <v>公共部分装修</v>
      </c>
      <c r="R32" s="667" t="s">
        <v>14</v>
      </c>
      <c r="S32" s="668">
        <f t="shared" si="12"/>
        <v>100</v>
      </c>
      <c r="T32" s="667" t="s">
        <v>14</v>
      </c>
      <c r="U32" s="668">
        <f t="shared" si="13"/>
        <v>100</v>
      </c>
      <c r="V32" s="667" t="s">
        <v>14</v>
      </c>
      <c r="W32" s="668">
        <f t="shared" si="14"/>
        <v>100</v>
      </c>
      <c r="X32" s="1265"/>
      <c r="Y32" s="34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9"/>
      <c r="Q33" s="1263" t="str">
        <f t="shared" si="11"/>
        <v>成新度</v>
      </c>
      <c r="R33" s="667" t="s">
        <v>14</v>
      </c>
      <c r="S33" s="668" t="e">
        <f t="shared" si="12"/>
        <v>#N/A</v>
      </c>
      <c r="T33" s="667" t="s">
        <v>14</v>
      </c>
      <c r="U33" s="668" t="e">
        <f t="shared" si="13"/>
        <v>#N/A</v>
      </c>
      <c r="V33" s="667" t="s">
        <v>14</v>
      </c>
      <c r="W33" s="668" t="e">
        <f t="shared" si="14"/>
        <v>#N/A</v>
      </c>
      <c r="X33" s="1265"/>
      <c r="Y33" s="34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9"/>
      <c r="Q34" s="530" t="str">
        <f t="shared" si="11"/>
        <v>物业管理</v>
      </c>
      <c r="R34" s="664" t="s">
        <v>14</v>
      </c>
      <c r="S34" s="665">
        <f t="shared" si="12"/>
        <v>100</v>
      </c>
      <c r="T34" s="664" t="s">
        <v>14</v>
      </c>
      <c r="U34" s="665">
        <f t="shared" si="13"/>
        <v>100</v>
      </c>
      <c r="V34" s="664" t="s">
        <v>14</v>
      </c>
      <c r="W34" s="665">
        <f t="shared" si="14"/>
        <v>100</v>
      </c>
      <c r="X34" s="666"/>
      <c r="Y34" s="34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9" t="s">
        <v>1696</v>
      </c>
      <c r="Q35" s="1263" t="str">
        <f t="shared" si="11"/>
        <v>市政基础设施</v>
      </c>
      <c r="R35" s="667" t="s">
        <v>14</v>
      </c>
      <c r="S35" s="668">
        <f t="shared" si="12"/>
        <v>100</v>
      </c>
      <c r="T35" s="667" t="s">
        <v>14</v>
      </c>
      <c r="U35" s="668">
        <f t="shared" si="13"/>
        <v>100</v>
      </c>
      <c r="V35" s="667" t="s">
        <v>14</v>
      </c>
      <c r="W35" s="668">
        <f t="shared" si="14"/>
        <v>100</v>
      </c>
      <c r="X35" s="1265"/>
      <c r="Y35" s="34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9"/>
      <c r="Q36" s="1263" t="str">
        <f t="shared" si="11"/>
        <v>内部装修</v>
      </c>
      <c r="R36" s="667" t="s">
        <v>14</v>
      </c>
      <c r="S36" s="668">
        <f t="shared" si="12"/>
        <v>100</v>
      </c>
      <c r="T36" s="667" t="s">
        <v>14</v>
      </c>
      <c r="U36" s="668">
        <f t="shared" si="13"/>
        <v>100</v>
      </c>
      <c r="V36" s="667" t="s">
        <v>14</v>
      </c>
      <c r="W36" s="668">
        <f t="shared" si="14"/>
        <v>100</v>
      </c>
      <c r="X36" s="1265"/>
      <c r="Y36" s="34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9"/>
      <c r="Q37" s="1263" t="str">
        <f t="shared" si="11"/>
        <v>内部装修状况</v>
      </c>
      <c r="R37" s="667" t="s">
        <v>14</v>
      </c>
      <c r="S37" s="668">
        <f t="shared" si="12"/>
        <v>100</v>
      </c>
      <c r="T37" s="667" t="s">
        <v>14</v>
      </c>
      <c r="U37" s="668">
        <f t="shared" si="13"/>
        <v>100</v>
      </c>
      <c r="V37" s="667" t="s">
        <v>14</v>
      </c>
      <c r="W37" s="668">
        <f t="shared" si="14"/>
        <v>100</v>
      </c>
      <c r="X37" s="1265"/>
      <c r="Y37" s="34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9"/>
      <c r="Q38" s="531">
        <f t="shared" si="11"/>
        <v>111</v>
      </c>
      <c r="R38" s="669" t="s">
        <v>14</v>
      </c>
      <c r="S38" s="670">
        <f t="shared" si="12"/>
        <v>100</v>
      </c>
      <c r="T38" s="669" t="s">
        <v>14</v>
      </c>
      <c r="U38" s="670">
        <f t="shared" si="13"/>
        <v>100</v>
      </c>
      <c r="V38" s="669" t="s">
        <v>14</v>
      </c>
      <c r="W38" s="670">
        <f t="shared" si="14"/>
        <v>100</v>
      </c>
      <c r="X38" s="671"/>
      <c r="Y38" s="34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9"/>
      <c r="Q39" s="1263">
        <f t="shared" si="11"/>
        <v>111</v>
      </c>
      <c r="R39" s="667" t="s">
        <v>14</v>
      </c>
      <c r="S39" s="668">
        <f t="shared" si="12"/>
        <v>100</v>
      </c>
      <c r="T39" s="667" t="s">
        <v>14</v>
      </c>
      <c r="U39" s="668">
        <f t="shared" si="13"/>
        <v>100</v>
      </c>
      <c r="V39" s="667" t="s">
        <v>14</v>
      </c>
      <c r="W39" s="668">
        <f t="shared" si="14"/>
        <v>100</v>
      </c>
      <c r="X39" s="1265"/>
      <c r="Y39" s="34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0"/>
      <c r="Q40" s="1263">
        <f t="shared" si="11"/>
        <v>111</v>
      </c>
      <c r="R40" s="667" t="s">
        <v>14</v>
      </c>
      <c r="S40" s="668">
        <f t="shared" si="12"/>
        <v>100</v>
      </c>
      <c r="T40" s="667" t="s">
        <v>14</v>
      </c>
      <c r="U40" s="668">
        <f t="shared" si="13"/>
        <v>100</v>
      </c>
      <c r="V40" s="667" t="s">
        <v>14</v>
      </c>
      <c r="W40" s="668">
        <f t="shared" si="14"/>
        <v>100</v>
      </c>
      <c r="X40" s="1265"/>
      <c r="Y40" s="35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01" t="str">
        <f>A41</f>
        <v>成交单价（元/平方米）</v>
      </c>
      <c r="Q41" s="3501"/>
      <c r="R41" s="3484">
        <f>E41</f>
        <v>0</v>
      </c>
      <c r="S41" s="3484"/>
      <c r="T41" s="3484">
        <f>G41</f>
        <v>0</v>
      </c>
      <c r="U41" s="3484"/>
      <c r="V41" s="3484">
        <f>I41</f>
        <v>0</v>
      </c>
      <c r="W41" s="348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01" t="str">
        <f>A42</f>
        <v>比较价值（元/平方米）</v>
      </c>
      <c r="Q42" s="3501"/>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84" t="s">
        <v>1773</v>
      </c>
      <c r="W4" s="3484"/>
      <c r="X4" s="1265"/>
      <c r="Y4" s="3470" t="s">
        <v>1775</v>
      </c>
      <c r="Z4" s="3471"/>
      <c r="AA4" s="3457" t="s">
        <v>1771</v>
      </c>
      <c r="AB4" s="3458" t="s">
        <v>1772</v>
      </c>
      <c r="AC4" s="3457" t="s">
        <v>1773</v>
      </c>
    </row>
    <row r="5" spans="1:29" ht="15">
      <c r="A5" s="348"/>
      <c r="B5" s="349"/>
      <c r="C5" s="3474" t="s">
        <v>1673</v>
      </c>
      <c r="D5" s="3475"/>
      <c r="E5" s="3476" t="s">
        <v>1674</v>
      </c>
      <c r="F5" s="3477"/>
      <c r="G5" s="3474" t="s">
        <v>1675</v>
      </c>
      <c r="H5" s="3475"/>
      <c r="I5" s="3474" t="s">
        <v>1676</v>
      </c>
      <c r="J5" s="3475"/>
      <c r="K5" s="537"/>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85" t="s">
        <v>1680</v>
      </c>
      <c r="Q7" s="3486"/>
      <c r="R7" s="664" t="s">
        <v>14</v>
      </c>
      <c r="S7" s="665">
        <f t="shared" ref="S7:S14" si="0">F7</f>
        <v>0</v>
      </c>
      <c r="T7" s="664" t="s">
        <v>14</v>
      </c>
      <c r="U7" s="665">
        <f t="shared" ref="U7:U14" si="1">H7</f>
        <v>0</v>
      </c>
      <c r="V7" s="664" t="s">
        <v>14</v>
      </c>
      <c r="W7" s="665">
        <f t="shared" ref="W7:W14" si="2">J7</f>
        <v>0</v>
      </c>
      <c r="X7" s="666"/>
      <c r="Y7" s="3485" t="s">
        <v>1680</v>
      </c>
      <c r="Z7" s="34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01"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01"/>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01"/>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01"/>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01"/>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28.25">
      <c r="A14" s="345" t="s">
        <v>1690</v>
      </c>
      <c r="B14" s="554" t="s">
        <v>1833</v>
      </c>
      <c r="C14" s="1819" t="str">
        <f>IF(B1="工业",估价对象房地状况!G4,估价对象房地状况!C6)</f>
        <v>估价对象周边有T10路、T72路公交线路，周边5公里内无地铁站点，距离东六环路、京津高速约2.5公里，通达度一般。综合评价交通便捷度一般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94" t="s">
        <v>1691</v>
      </c>
      <c r="Q14" s="1263" t="str">
        <f t="shared" si="6"/>
        <v>交通便捷度</v>
      </c>
      <c r="R14" s="667" t="s">
        <v>14</v>
      </c>
      <c r="S14" s="668">
        <f t="shared" si="0"/>
        <v>100</v>
      </c>
      <c r="T14" s="667" t="s">
        <v>14</v>
      </c>
      <c r="U14" s="668">
        <f t="shared" si="1"/>
        <v>100</v>
      </c>
      <c r="V14" s="667" t="s">
        <v>14</v>
      </c>
      <c r="W14" s="668">
        <f t="shared" si="2"/>
        <v>100</v>
      </c>
      <c r="X14" s="1265"/>
      <c r="Y14" s="34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95"/>
      <c r="Q15" s="1263"/>
      <c r="R15" s="667"/>
      <c r="S15" s="668"/>
      <c r="T15" s="667"/>
      <c r="U15" s="668"/>
      <c r="V15" s="667"/>
      <c r="W15" s="668"/>
      <c r="X15" s="1265"/>
      <c r="Y15" s="3495"/>
      <c r="Z15" s="1264"/>
      <c r="AA15" s="1264">
        <v>1</v>
      </c>
      <c r="AB15" s="1264">
        <v>1</v>
      </c>
      <c r="AC15" s="1264">
        <v>1</v>
      </c>
    </row>
    <row r="16" spans="1:29" ht="199.5">
      <c r="A16" s="348"/>
      <c r="B16" s="556" t="s">
        <v>1812</v>
      </c>
      <c r="C16" s="1754" t="str">
        <f>IF(B1="工业",估价对象房地状况!G5,估价对象房地状况!C7)</f>
        <v>周边2公里内的公共服务配套设施齐备度一般，有购物场所（佳美超市等）、医院（通州区张家湾镇南火垡村卫生室等）、银行（无）、学校（通州区陆辛庄学校、南火垡小精灵幼儿园等）等公共服务配套设施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95"/>
      <c r="Q16" s="1263" t="str">
        <f>B16</f>
        <v>公共配套设施</v>
      </c>
      <c r="R16" s="667" t="s">
        <v>14</v>
      </c>
      <c r="S16" s="668">
        <f>F16</f>
        <v>100</v>
      </c>
      <c r="T16" s="667" t="s">
        <v>14</v>
      </c>
      <c r="U16" s="668">
        <f>H16</f>
        <v>100</v>
      </c>
      <c r="V16" s="667" t="s">
        <v>14</v>
      </c>
      <c r="W16" s="668">
        <f>J16</f>
        <v>100</v>
      </c>
      <c r="X16" s="1265"/>
      <c r="Y16" s="34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95"/>
      <c r="Q17" s="1263"/>
      <c r="R17" s="667"/>
      <c r="S17" s="668"/>
      <c r="T17" s="667"/>
      <c r="U17" s="668"/>
      <c r="V17" s="667"/>
      <c r="W17" s="668"/>
      <c r="X17" s="1265"/>
      <c r="Y17" s="349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95"/>
      <c r="Q18" s="1263" t="str">
        <f>B18</f>
        <v>基础设施水平</v>
      </c>
      <c r="R18" s="667" t="s">
        <v>14</v>
      </c>
      <c r="S18" s="668">
        <f>F18</f>
        <v>100</v>
      </c>
      <c r="T18" s="667" t="s">
        <v>14</v>
      </c>
      <c r="U18" s="668">
        <f>H18</f>
        <v>100</v>
      </c>
      <c r="V18" s="667" t="s">
        <v>14</v>
      </c>
      <c r="W18" s="668">
        <f>J18</f>
        <v>100</v>
      </c>
      <c r="X18" s="1265"/>
      <c r="Y18" s="34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95"/>
      <c r="Q19" s="1263"/>
      <c r="R19" s="667"/>
      <c r="S19" s="668"/>
      <c r="T19" s="667"/>
      <c r="U19" s="668"/>
      <c r="V19" s="667"/>
      <c r="W19" s="668"/>
      <c r="X19" s="1265"/>
      <c r="Y19" s="3495"/>
      <c r="Z19" s="1264"/>
      <c r="AA19" s="1264">
        <v>1</v>
      </c>
      <c r="AB19" s="1264">
        <v>1</v>
      </c>
      <c r="AC19" s="1264">
        <v>1</v>
      </c>
    </row>
    <row r="20" spans="1:29" ht="71.25">
      <c r="A20" s="348"/>
      <c r="B20" s="556" t="s">
        <v>1834</v>
      </c>
      <c r="C20" s="1754" t="str">
        <f>IF(B1="工业",估价对象房地状况!G7,估价对象房地状况!C9)</f>
        <v>估价对象周边有凉水河等自然景观，周边无人文场所，综合评价环境状况一般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95"/>
      <c r="Q20" s="1263" t="str">
        <f>B20</f>
        <v>自然及人文环境</v>
      </c>
      <c r="R20" s="667" t="s">
        <v>14</v>
      </c>
      <c r="S20" s="668">
        <f>F20</f>
        <v>100</v>
      </c>
      <c r="T20" s="667" t="s">
        <v>14</v>
      </c>
      <c r="U20" s="668">
        <f>H20</f>
        <v>100</v>
      </c>
      <c r="V20" s="667" t="s">
        <v>14</v>
      </c>
      <c r="W20" s="668">
        <f>J20</f>
        <v>100</v>
      </c>
      <c r="X20" s="1265"/>
      <c r="Y20" s="34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95"/>
      <c r="Q21" s="1263"/>
      <c r="R21" s="667"/>
      <c r="S21" s="668"/>
      <c r="T21" s="667"/>
      <c r="U21" s="668"/>
      <c r="V21" s="667"/>
      <c r="W21" s="668"/>
      <c r="X21" s="1265"/>
      <c r="Y21" s="34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95"/>
      <c r="Q22" s="1263" t="str">
        <f>B22</f>
        <v>楼层</v>
      </c>
      <c r="R22" s="667" t="s">
        <v>14</v>
      </c>
      <c r="S22" s="668">
        <f>F22</f>
        <v>100</v>
      </c>
      <c r="T22" s="667" t="s">
        <v>14</v>
      </c>
      <c r="U22" s="668">
        <f>H22</f>
        <v>100</v>
      </c>
      <c r="V22" s="667" t="s">
        <v>14</v>
      </c>
      <c r="W22" s="668">
        <f>J22</f>
        <v>100</v>
      </c>
      <c r="X22" s="1265"/>
      <c r="Y22" s="34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95"/>
      <c r="Q23" s="1263">
        <f>B23</f>
        <v>111</v>
      </c>
      <c r="R23" s="667" t="s">
        <v>14</v>
      </c>
      <c r="S23" s="668">
        <f>F23</f>
        <v>100</v>
      </c>
      <c r="T23" s="667" t="s">
        <v>14</v>
      </c>
      <c r="U23" s="668">
        <f>H23</f>
        <v>100</v>
      </c>
      <c r="V23" s="667" t="s">
        <v>14</v>
      </c>
      <c r="W23" s="668">
        <f>J23</f>
        <v>100</v>
      </c>
      <c r="X23" s="1265"/>
      <c r="Y23" s="34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95"/>
      <c r="Q24" s="1263">
        <f t="shared" ref="Q24:Q36" si="11">B24</f>
        <v>111</v>
      </c>
      <c r="R24" s="667" t="s">
        <v>14</v>
      </c>
      <c r="S24" s="668">
        <f>F24</f>
        <v>100</v>
      </c>
      <c r="T24" s="667" t="s">
        <v>14</v>
      </c>
      <c r="U24" s="668">
        <f>H24</f>
        <v>100</v>
      </c>
      <c r="V24" s="667" t="s">
        <v>14</v>
      </c>
      <c r="W24" s="668">
        <f>J24</f>
        <v>100</v>
      </c>
      <c r="X24" s="1265"/>
      <c r="Y24" s="34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95"/>
      <c r="Q25" s="530">
        <f t="shared" si="11"/>
        <v>111</v>
      </c>
      <c r="R25" s="664" t="s">
        <v>14</v>
      </c>
      <c r="S25" s="665">
        <f>F25</f>
        <v>100</v>
      </c>
      <c r="T25" s="664" t="s">
        <v>14</v>
      </c>
      <c r="U25" s="665">
        <f>H25</f>
        <v>100</v>
      </c>
      <c r="V25" s="664" t="s">
        <v>14</v>
      </c>
      <c r="W25" s="665">
        <f>J25</f>
        <v>100</v>
      </c>
      <c r="X25" s="666"/>
      <c r="Y25" s="349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99"/>
      <c r="Q27" s="531" t="str">
        <f t="shared" si="11"/>
        <v>项目停车位配比</v>
      </c>
      <c r="R27" s="669" t="s">
        <v>14</v>
      </c>
      <c r="S27" s="670">
        <f t="shared" si="12"/>
        <v>100</v>
      </c>
      <c r="T27" s="669" t="s">
        <v>14</v>
      </c>
      <c r="U27" s="670">
        <f t="shared" si="13"/>
        <v>100</v>
      </c>
      <c r="V27" s="669" t="s">
        <v>14</v>
      </c>
      <c r="W27" s="670">
        <f t="shared" si="14"/>
        <v>100</v>
      </c>
      <c r="X27" s="671"/>
      <c r="Y27" s="34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99"/>
      <c r="Q28" s="1263" t="str">
        <f t="shared" si="11"/>
        <v>公共部分装修</v>
      </c>
      <c r="R28" s="667" t="s">
        <v>14</v>
      </c>
      <c r="S28" s="668">
        <f t="shared" si="12"/>
        <v>100</v>
      </c>
      <c r="T28" s="667" t="s">
        <v>14</v>
      </c>
      <c r="U28" s="668">
        <f t="shared" si="13"/>
        <v>100</v>
      </c>
      <c r="V28" s="667" t="s">
        <v>14</v>
      </c>
      <c r="W28" s="668">
        <f t="shared" si="14"/>
        <v>100</v>
      </c>
      <c r="X28" s="1265"/>
      <c r="Y28" s="34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99"/>
      <c r="Q29" s="1263" t="str">
        <f t="shared" si="11"/>
        <v>成新率</v>
      </c>
      <c r="R29" s="667" t="s">
        <v>14</v>
      </c>
      <c r="S29" s="668" t="e">
        <f t="shared" si="12"/>
        <v>#N/A</v>
      </c>
      <c r="T29" s="667" t="s">
        <v>14</v>
      </c>
      <c r="U29" s="668" t="e">
        <f t="shared" si="13"/>
        <v>#N/A</v>
      </c>
      <c r="V29" s="667" t="s">
        <v>14</v>
      </c>
      <c r="W29" s="668" t="e">
        <f t="shared" si="14"/>
        <v>#N/A</v>
      </c>
      <c r="X29" s="1265"/>
      <c r="Y29" s="34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99"/>
      <c r="Q30" s="1263" t="str">
        <f t="shared" si="11"/>
        <v>物业等级</v>
      </c>
      <c r="R30" s="667" t="s">
        <v>14</v>
      </c>
      <c r="S30" s="668">
        <f t="shared" si="12"/>
        <v>100</v>
      </c>
      <c r="T30" s="667" t="s">
        <v>14</v>
      </c>
      <c r="U30" s="668">
        <f t="shared" si="13"/>
        <v>100</v>
      </c>
      <c r="V30" s="667" t="s">
        <v>14</v>
      </c>
      <c r="W30" s="668">
        <f t="shared" si="14"/>
        <v>100</v>
      </c>
      <c r="X30" s="1265"/>
      <c r="Y30" s="34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99"/>
      <c r="Q31" s="530" t="str">
        <f t="shared" si="11"/>
        <v>停车位面积</v>
      </c>
      <c r="R31" s="664" t="s">
        <v>14</v>
      </c>
      <c r="S31" s="665" t="e">
        <f t="shared" si="12"/>
        <v>#N/A</v>
      </c>
      <c r="T31" s="664" t="s">
        <v>14</v>
      </c>
      <c r="U31" s="665" t="e">
        <f t="shared" si="13"/>
        <v>#N/A</v>
      </c>
      <c r="V31" s="664" t="s">
        <v>14</v>
      </c>
      <c r="W31" s="665" t="e">
        <f t="shared" si="14"/>
        <v>#N/A</v>
      </c>
      <c r="X31" s="666"/>
      <c r="Y31" s="34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99" t="s">
        <v>1696</v>
      </c>
      <c r="Q32" s="1263" t="str">
        <f t="shared" si="11"/>
        <v>车位类型</v>
      </c>
      <c r="R32" s="667" t="s">
        <v>14</v>
      </c>
      <c r="S32" s="668">
        <f t="shared" si="12"/>
        <v>100</v>
      </c>
      <c r="T32" s="667" t="s">
        <v>14</v>
      </c>
      <c r="U32" s="668">
        <f t="shared" si="13"/>
        <v>100</v>
      </c>
      <c r="V32" s="667" t="s">
        <v>14</v>
      </c>
      <c r="W32" s="668">
        <f t="shared" si="14"/>
        <v>100</v>
      </c>
      <c r="X32" s="1265"/>
      <c r="Y32" s="34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99"/>
      <c r="Q33" s="1263" t="str">
        <f t="shared" si="11"/>
        <v>是否直接入户</v>
      </c>
      <c r="R33" s="667" t="s">
        <v>14</v>
      </c>
      <c r="S33" s="668">
        <f t="shared" si="12"/>
        <v>100</v>
      </c>
      <c r="T33" s="667" t="s">
        <v>14</v>
      </c>
      <c r="U33" s="668">
        <f t="shared" si="13"/>
        <v>100</v>
      </c>
      <c r="V33" s="667" t="s">
        <v>14</v>
      </c>
      <c r="W33" s="668">
        <f t="shared" si="14"/>
        <v>100</v>
      </c>
      <c r="X33" s="1265"/>
      <c r="Y33" s="34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99"/>
      <c r="Q34" s="1263">
        <f t="shared" si="11"/>
        <v>111</v>
      </c>
      <c r="R34" s="667" t="s">
        <v>14</v>
      </c>
      <c r="S34" s="668">
        <f t="shared" si="12"/>
        <v>100</v>
      </c>
      <c r="T34" s="667" t="s">
        <v>14</v>
      </c>
      <c r="U34" s="668">
        <f t="shared" si="13"/>
        <v>100</v>
      </c>
      <c r="V34" s="667" t="s">
        <v>14</v>
      </c>
      <c r="W34" s="668">
        <f t="shared" si="14"/>
        <v>100</v>
      </c>
      <c r="X34" s="1265"/>
      <c r="Y34" s="34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99"/>
      <c r="Q35" s="531">
        <f t="shared" si="11"/>
        <v>111</v>
      </c>
      <c r="R35" s="669" t="s">
        <v>14</v>
      </c>
      <c r="S35" s="670">
        <f t="shared" si="12"/>
        <v>100</v>
      </c>
      <c r="T35" s="669" t="s">
        <v>14</v>
      </c>
      <c r="U35" s="670">
        <f t="shared" si="13"/>
        <v>100</v>
      </c>
      <c r="V35" s="669" t="s">
        <v>14</v>
      </c>
      <c r="W35" s="670">
        <f t="shared" si="14"/>
        <v>100</v>
      </c>
      <c r="X35" s="671"/>
      <c r="Y35" s="34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99"/>
      <c r="Q36" s="1263">
        <f t="shared" si="11"/>
        <v>111</v>
      </c>
      <c r="R36" s="667" t="s">
        <v>14</v>
      </c>
      <c r="S36" s="668">
        <f t="shared" si="12"/>
        <v>100</v>
      </c>
      <c r="T36" s="667" t="s">
        <v>14</v>
      </c>
      <c r="U36" s="668">
        <f t="shared" si="13"/>
        <v>100</v>
      </c>
      <c r="V36" s="667" t="s">
        <v>14</v>
      </c>
      <c r="W36" s="668">
        <f t="shared" si="14"/>
        <v>100</v>
      </c>
      <c r="X36" s="1265"/>
      <c r="Y36" s="349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4"/>
      <c r="M37" s="2487"/>
      <c r="N37" s="2487"/>
      <c r="O37" s="2487"/>
      <c r="P37" s="3501" t="str">
        <f>A37</f>
        <v>成交单价</v>
      </c>
      <c r="Q37" s="3501"/>
      <c r="R37" s="3484">
        <f>E37</f>
        <v>0</v>
      </c>
      <c r="S37" s="3484"/>
      <c r="T37" s="3484">
        <f>G37</f>
        <v>0</v>
      </c>
      <c r="U37" s="3484"/>
      <c r="V37" s="3484">
        <f>I37</f>
        <v>0</v>
      </c>
      <c r="W37" s="348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501" t="str">
        <f>A38</f>
        <v>比较价值（元/平方米）</v>
      </c>
      <c r="Q38" s="3501"/>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89" t="str">
        <f>A39</f>
        <v>估价对象XX用房的比较价值（楼面单价，元/平方米）</v>
      </c>
      <c r="Q39" s="3490"/>
      <c r="R39" s="3567" t="e">
        <f>IF(F1="售价",ROUND(IF(D38="简单平均",AVERAGE(R38:W38),R38*F38+T38*H38+V38*J38),0),ROUND(IF(D38="简单平均",AVERAGE(R38:V38),R38*F38+T38*H38+V38*J38),1))</f>
        <v>#DIV/0!</v>
      </c>
      <c r="S39" s="3567"/>
      <c r="T39" s="3567"/>
      <c r="U39" s="3567"/>
      <c r="V39" s="3567"/>
      <c r="W39" s="356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84" t="s">
        <v>1773</v>
      </c>
      <c r="W4" s="3484"/>
      <c r="X4" s="1265"/>
      <c r="Y4" s="3470" t="s">
        <v>1775</v>
      </c>
      <c r="Z4" s="3471"/>
      <c r="AA4" s="3457" t="s">
        <v>1771</v>
      </c>
      <c r="AB4" s="3458" t="s">
        <v>1772</v>
      </c>
      <c r="AC4" s="3457" t="s">
        <v>1773</v>
      </c>
    </row>
    <row r="5" spans="1:29" ht="15">
      <c r="A5" s="348"/>
      <c r="B5" s="349"/>
      <c r="C5" s="3474" t="s">
        <v>1673</v>
      </c>
      <c r="D5" s="3475"/>
      <c r="E5" s="3476" t="s">
        <v>1674</v>
      </c>
      <c r="F5" s="3477"/>
      <c r="G5" s="3474" t="s">
        <v>1675</v>
      </c>
      <c r="H5" s="3475"/>
      <c r="I5" s="3474" t="s">
        <v>1676</v>
      </c>
      <c r="J5" s="3475"/>
      <c r="K5" s="537"/>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85" t="s">
        <v>1680</v>
      </c>
      <c r="Q7" s="3486"/>
      <c r="R7" s="664" t="s">
        <v>14</v>
      </c>
      <c r="S7" s="665">
        <f t="shared" ref="S7:S14" si="0">F7</f>
        <v>0</v>
      </c>
      <c r="T7" s="664" t="s">
        <v>14</v>
      </c>
      <c r="U7" s="665">
        <f t="shared" ref="U7:U14" si="1">H7</f>
        <v>0</v>
      </c>
      <c r="V7" s="664" t="s">
        <v>14</v>
      </c>
      <c r="W7" s="665">
        <f t="shared" ref="W7:W14" si="2">J7</f>
        <v>0</v>
      </c>
      <c r="X7" s="666"/>
      <c r="Y7" s="3485" t="s">
        <v>1680</v>
      </c>
      <c r="Z7" s="34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85" t="s">
        <v>1683</v>
      </c>
      <c r="Q8" s="3487"/>
      <c r="R8" s="664" t="s">
        <v>14</v>
      </c>
      <c r="S8" s="665">
        <f t="shared" si="0"/>
        <v>100</v>
      </c>
      <c r="T8" s="664" t="s">
        <v>14</v>
      </c>
      <c r="U8" s="665">
        <f t="shared" si="1"/>
        <v>100</v>
      </c>
      <c r="V8" s="664" t="s">
        <v>14</v>
      </c>
      <c r="W8" s="665">
        <f t="shared" si="2"/>
        <v>100</v>
      </c>
      <c r="X8" s="666"/>
      <c r="Y8" s="3485" t="s">
        <v>1683</v>
      </c>
      <c r="Z8" s="34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01"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01"/>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01"/>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01"/>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01"/>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28.25">
      <c r="A14" s="379" t="s">
        <v>1690</v>
      </c>
      <c r="B14" s="58" t="s">
        <v>1833</v>
      </c>
      <c r="C14" s="1819" t="str">
        <f>IF(B1="工业",估价对象房地状况!G4,估价对象房地状况!C6)</f>
        <v>估价对象周边有T10路、T72路公交线路，周边5公里内无地铁站点，距离东六环路、京津高速约2.5公里，通达度一般。综合评价交通便捷度一般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94" t="s">
        <v>1691</v>
      </c>
      <c r="Q14" s="1263" t="str">
        <f t="shared" si="6"/>
        <v>交通便捷度</v>
      </c>
      <c r="R14" s="667" t="s">
        <v>14</v>
      </c>
      <c r="S14" s="668">
        <f t="shared" si="0"/>
        <v>100</v>
      </c>
      <c r="T14" s="667" t="s">
        <v>14</v>
      </c>
      <c r="U14" s="668">
        <f t="shared" si="1"/>
        <v>100</v>
      </c>
      <c r="V14" s="667" t="s">
        <v>14</v>
      </c>
      <c r="W14" s="668">
        <f t="shared" si="2"/>
        <v>100</v>
      </c>
      <c r="X14" s="1265"/>
      <c r="Y14" s="349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95"/>
      <c r="Q15" s="1263"/>
      <c r="R15" s="667"/>
      <c r="S15" s="668"/>
      <c r="T15" s="667"/>
      <c r="U15" s="668"/>
      <c r="V15" s="667"/>
      <c r="W15" s="668"/>
      <c r="X15" s="1265"/>
      <c r="Y15" s="3495"/>
      <c r="Z15" s="1264"/>
      <c r="AA15" s="1264">
        <v>1</v>
      </c>
      <c r="AB15" s="1264">
        <v>1</v>
      </c>
      <c r="AC15" s="1264">
        <v>1</v>
      </c>
    </row>
    <row r="16" spans="1:29" ht="199.5">
      <c r="A16" s="367"/>
      <c r="B16" s="390" t="s">
        <v>1812</v>
      </c>
      <c r="C16" s="1754" t="str">
        <f>IF(B1="工业",估价对象房地状况!G5,估价对象房地状况!C7)</f>
        <v>周边2公里内的公共服务配套设施齐备度一般，有购物场所（佳美超市等）、医院（通州区张家湾镇南火垡村卫生室等）、银行（无）、学校（通州区陆辛庄学校、南火垡小精灵幼儿园等）等公共服务配套设施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95"/>
      <c r="Q16" s="1263" t="str">
        <f>B16</f>
        <v>公共配套设施</v>
      </c>
      <c r="R16" s="667" t="s">
        <v>14</v>
      </c>
      <c r="S16" s="668">
        <f>F16</f>
        <v>100</v>
      </c>
      <c r="T16" s="667" t="s">
        <v>14</v>
      </c>
      <c r="U16" s="668">
        <f>H16</f>
        <v>100</v>
      </c>
      <c r="V16" s="667" t="s">
        <v>14</v>
      </c>
      <c r="W16" s="668">
        <f>J16</f>
        <v>100</v>
      </c>
      <c r="X16" s="1265"/>
      <c r="Y16" s="34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95"/>
      <c r="Q17" s="1263"/>
      <c r="R17" s="667"/>
      <c r="S17" s="668"/>
      <c r="T17" s="667"/>
      <c r="U17" s="668"/>
      <c r="V17" s="667"/>
      <c r="W17" s="668"/>
      <c r="X17" s="1265"/>
      <c r="Y17" s="349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95"/>
      <c r="Q18" s="1263" t="str">
        <f>B18</f>
        <v>基础设施水平</v>
      </c>
      <c r="R18" s="667" t="s">
        <v>14</v>
      </c>
      <c r="S18" s="668">
        <f>F18</f>
        <v>100</v>
      </c>
      <c r="T18" s="667" t="s">
        <v>14</v>
      </c>
      <c r="U18" s="668">
        <f>H18</f>
        <v>100</v>
      </c>
      <c r="V18" s="667" t="s">
        <v>14</v>
      </c>
      <c r="W18" s="668">
        <f>J18</f>
        <v>100</v>
      </c>
      <c r="X18" s="1265"/>
      <c r="Y18" s="34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95"/>
      <c r="Q19" s="1263"/>
      <c r="R19" s="667"/>
      <c r="S19" s="668"/>
      <c r="T19" s="667"/>
      <c r="U19" s="668"/>
      <c r="V19" s="667"/>
      <c r="W19" s="668"/>
      <c r="X19" s="1265"/>
      <c r="Y19" s="3495"/>
      <c r="Z19" s="1264"/>
      <c r="AA19" s="1264">
        <v>1</v>
      </c>
      <c r="AB19" s="1264">
        <v>1</v>
      </c>
      <c r="AC19" s="1264">
        <v>1</v>
      </c>
    </row>
    <row r="20" spans="1:29" ht="71.25">
      <c r="A20" s="367"/>
      <c r="B20" s="390" t="s">
        <v>1834</v>
      </c>
      <c r="C20" s="1754" t="str">
        <f>IF(B1="工业",估价对象房地状况!G7,估价对象房地状况!C9)</f>
        <v>估价对象周边有凉水河等自然景观，周边无人文场所，综合评价环境状况一般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95"/>
      <c r="Q20" s="1263" t="str">
        <f>B20</f>
        <v>自然及人文环境</v>
      </c>
      <c r="R20" s="667" t="s">
        <v>14</v>
      </c>
      <c r="S20" s="668">
        <f>F20</f>
        <v>100</v>
      </c>
      <c r="T20" s="667" t="s">
        <v>14</v>
      </c>
      <c r="U20" s="668">
        <f>H20</f>
        <v>100</v>
      </c>
      <c r="V20" s="667" t="s">
        <v>14</v>
      </c>
      <c r="W20" s="668">
        <f>J20</f>
        <v>100</v>
      </c>
      <c r="X20" s="1265"/>
      <c r="Y20" s="34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95"/>
      <c r="Q21" s="1263"/>
      <c r="R21" s="667"/>
      <c r="S21" s="668"/>
      <c r="T21" s="667"/>
      <c r="U21" s="668"/>
      <c r="V21" s="667"/>
      <c r="W21" s="668"/>
      <c r="X21" s="1265"/>
      <c r="Y21" s="34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95"/>
      <c r="Q22" s="1263" t="str">
        <f>B22</f>
        <v>楼层</v>
      </c>
      <c r="R22" s="667" t="s">
        <v>14</v>
      </c>
      <c r="S22" s="668">
        <f>F22</f>
        <v>100</v>
      </c>
      <c r="T22" s="667" t="s">
        <v>14</v>
      </c>
      <c r="U22" s="668">
        <f>H22</f>
        <v>100</v>
      </c>
      <c r="V22" s="667" t="s">
        <v>14</v>
      </c>
      <c r="W22" s="668">
        <f>J22</f>
        <v>100</v>
      </c>
      <c r="X22" s="1265"/>
      <c r="Y22" s="34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95"/>
      <c r="Q23" s="1263">
        <f>B23</f>
        <v>111</v>
      </c>
      <c r="R23" s="667" t="s">
        <v>14</v>
      </c>
      <c r="S23" s="668">
        <f>F23</f>
        <v>100</v>
      </c>
      <c r="T23" s="667" t="s">
        <v>14</v>
      </c>
      <c r="U23" s="668">
        <f>H23</f>
        <v>100</v>
      </c>
      <c r="V23" s="667" t="s">
        <v>14</v>
      </c>
      <c r="W23" s="668">
        <f>J23</f>
        <v>100</v>
      </c>
      <c r="X23" s="1265"/>
      <c r="Y23" s="34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95"/>
      <c r="Q24" s="1263">
        <f t="shared" ref="Q24:Q34" si="11">B24</f>
        <v>111</v>
      </c>
      <c r="R24" s="667" t="s">
        <v>14</v>
      </c>
      <c r="S24" s="668">
        <f>F24</f>
        <v>100</v>
      </c>
      <c r="T24" s="667" t="s">
        <v>14</v>
      </c>
      <c r="U24" s="668">
        <f>H24</f>
        <v>100</v>
      </c>
      <c r="V24" s="667" t="s">
        <v>14</v>
      </c>
      <c r="W24" s="668">
        <f>J24</f>
        <v>100</v>
      </c>
      <c r="X24" s="1265"/>
      <c r="Y24" s="34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95"/>
      <c r="Q25" s="530">
        <f t="shared" si="11"/>
        <v>111</v>
      </c>
      <c r="R25" s="664" t="s">
        <v>14</v>
      </c>
      <c r="S25" s="665">
        <f>F25</f>
        <v>100</v>
      </c>
      <c r="T25" s="664" t="s">
        <v>14</v>
      </c>
      <c r="U25" s="665">
        <f>H25</f>
        <v>100</v>
      </c>
      <c r="V25" s="664" t="s">
        <v>14</v>
      </c>
      <c r="W25" s="665">
        <f>J25</f>
        <v>100</v>
      </c>
      <c r="X25" s="666"/>
      <c r="Y25" s="34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99"/>
      <c r="Q27" s="531" t="str">
        <f t="shared" si="11"/>
        <v>成新率</v>
      </c>
      <c r="R27" s="669" t="s">
        <v>14</v>
      </c>
      <c r="S27" s="670" t="e">
        <f t="shared" si="12"/>
        <v>#N/A</v>
      </c>
      <c r="T27" s="669" t="s">
        <v>14</v>
      </c>
      <c r="U27" s="670" t="e">
        <f t="shared" si="13"/>
        <v>#N/A</v>
      </c>
      <c r="V27" s="669" t="s">
        <v>14</v>
      </c>
      <c r="W27" s="670" t="e">
        <f t="shared" si="14"/>
        <v>#N/A</v>
      </c>
      <c r="X27" s="671"/>
      <c r="Y27" s="34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99"/>
      <c r="Q28" s="1263" t="str">
        <f t="shared" si="11"/>
        <v>物业等级</v>
      </c>
      <c r="R28" s="667" t="s">
        <v>14</v>
      </c>
      <c r="S28" s="668">
        <f t="shared" si="12"/>
        <v>100</v>
      </c>
      <c r="T28" s="667" t="s">
        <v>14</v>
      </c>
      <c r="U28" s="668">
        <f t="shared" si="13"/>
        <v>100</v>
      </c>
      <c r="V28" s="667" t="s">
        <v>14</v>
      </c>
      <c r="W28" s="668">
        <f t="shared" si="14"/>
        <v>100</v>
      </c>
      <c r="X28" s="1265"/>
      <c r="Y28" s="34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99"/>
      <c r="Q29" s="1263" t="str">
        <f t="shared" si="11"/>
        <v>有无电梯</v>
      </c>
      <c r="R29" s="667" t="s">
        <v>14</v>
      </c>
      <c r="S29" s="668">
        <f t="shared" si="12"/>
        <v>100</v>
      </c>
      <c r="T29" s="667" t="s">
        <v>14</v>
      </c>
      <c r="U29" s="668">
        <f t="shared" si="13"/>
        <v>100</v>
      </c>
      <c r="V29" s="667" t="s">
        <v>14</v>
      </c>
      <c r="W29" s="668">
        <f t="shared" si="14"/>
        <v>100</v>
      </c>
      <c r="X29" s="1265"/>
      <c r="Y29" s="34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99"/>
      <c r="Q30" s="1263" t="str">
        <f t="shared" si="11"/>
        <v>建筑面积</v>
      </c>
      <c r="R30" s="667" t="s">
        <v>14</v>
      </c>
      <c r="S30" s="668" t="e">
        <f t="shared" si="12"/>
        <v>#N/A</v>
      </c>
      <c r="T30" s="667" t="s">
        <v>14</v>
      </c>
      <c r="U30" s="668" t="e">
        <f t="shared" si="13"/>
        <v>#N/A</v>
      </c>
      <c r="V30" s="667" t="s">
        <v>14</v>
      </c>
      <c r="W30" s="668" t="e">
        <f t="shared" si="14"/>
        <v>#N/A</v>
      </c>
      <c r="X30" s="1265"/>
      <c r="Y30" s="34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99"/>
      <c r="Q31" s="530" t="str">
        <f t="shared" si="11"/>
        <v>是否封闭</v>
      </c>
      <c r="R31" s="664" t="s">
        <v>14</v>
      </c>
      <c r="S31" s="665">
        <f t="shared" si="12"/>
        <v>100</v>
      </c>
      <c r="T31" s="664" t="s">
        <v>14</v>
      </c>
      <c r="U31" s="665">
        <f t="shared" si="13"/>
        <v>100</v>
      </c>
      <c r="V31" s="664" t="s">
        <v>14</v>
      </c>
      <c r="W31" s="665">
        <f t="shared" si="14"/>
        <v>100</v>
      </c>
      <c r="X31" s="666"/>
      <c r="Y31" s="34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99" t="s">
        <v>1696</v>
      </c>
      <c r="Q32" s="1263">
        <f t="shared" si="11"/>
        <v>111</v>
      </c>
      <c r="R32" s="667" t="s">
        <v>14</v>
      </c>
      <c r="S32" s="668">
        <f t="shared" si="12"/>
        <v>100</v>
      </c>
      <c r="T32" s="667" t="s">
        <v>14</v>
      </c>
      <c r="U32" s="668">
        <f t="shared" si="13"/>
        <v>100</v>
      </c>
      <c r="V32" s="667" t="s">
        <v>14</v>
      </c>
      <c r="W32" s="668">
        <f t="shared" si="14"/>
        <v>100</v>
      </c>
      <c r="X32" s="1265"/>
      <c r="Y32" s="34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99"/>
      <c r="Q33" s="1263">
        <f t="shared" si="11"/>
        <v>111</v>
      </c>
      <c r="R33" s="667" t="s">
        <v>14</v>
      </c>
      <c r="S33" s="668">
        <f t="shared" si="12"/>
        <v>100</v>
      </c>
      <c r="T33" s="667" t="s">
        <v>14</v>
      </c>
      <c r="U33" s="668">
        <f t="shared" si="13"/>
        <v>100</v>
      </c>
      <c r="V33" s="667" t="s">
        <v>14</v>
      </c>
      <c r="W33" s="668">
        <f t="shared" si="14"/>
        <v>100</v>
      </c>
      <c r="X33" s="1265"/>
      <c r="Y33" s="34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99"/>
      <c r="Q34" s="1263">
        <f t="shared" si="11"/>
        <v>111</v>
      </c>
      <c r="R34" s="667" t="s">
        <v>14</v>
      </c>
      <c r="S34" s="668">
        <f t="shared" si="12"/>
        <v>100</v>
      </c>
      <c r="T34" s="667" t="s">
        <v>14</v>
      </c>
      <c r="U34" s="668">
        <f t="shared" si="13"/>
        <v>100</v>
      </c>
      <c r="V34" s="667" t="s">
        <v>14</v>
      </c>
      <c r="W34" s="668">
        <f t="shared" si="14"/>
        <v>100</v>
      </c>
      <c r="X34" s="1265"/>
      <c r="Y34" s="34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501" t="str">
        <f>A35</f>
        <v>成交单价（元/平方米）</v>
      </c>
      <c r="Q35" s="3501"/>
      <c r="R35" s="3484">
        <f>E35</f>
        <v>0</v>
      </c>
      <c r="S35" s="3484"/>
      <c r="T35" s="3484">
        <f>G35</f>
        <v>0</v>
      </c>
      <c r="U35" s="3484"/>
      <c r="V35" s="3484">
        <f>I35</f>
        <v>0</v>
      </c>
      <c r="W35" s="348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501" t="str">
        <f>A36</f>
        <v>比较价值（元/平方米）</v>
      </c>
      <c r="Q36" s="3501"/>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89" t="str">
        <f>A37</f>
        <v>估价对象XX用房的比较价值（楼面单价，元/平方米）</v>
      </c>
      <c r="Q37" s="3490"/>
      <c r="R37" s="3567" t="e">
        <f>IF(F1="售价",ROUND(IF(D36="简单平均",AVERAGE(R36:W36),R36*F36+T36*H36+V36*J36),0),ROUND(IF(D36="简单平均",AVERAGE(R36:V36),R36*F36+T36*H36+V36*J36),1))</f>
        <v>#DIV/0!</v>
      </c>
      <c r="S37" s="3567"/>
      <c r="T37" s="3567"/>
      <c r="U37" s="3567"/>
      <c r="V37" s="3567"/>
      <c r="W37" s="356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84" t="s">
        <v>1773</v>
      </c>
      <c r="W4" s="3484"/>
      <c r="X4" s="1265"/>
      <c r="Y4" s="3470" t="s">
        <v>1775</v>
      </c>
      <c r="Z4" s="3471"/>
      <c r="AA4" s="3457" t="s">
        <v>1771</v>
      </c>
      <c r="AB4" s="3458" t="s">
        <v>1772</v>
      </c>
      <c r="AC4" s="3457" t="s">
        <v>1773</v>
      </c>
    </row>
    <row r="5" spans="1:29" ht="15">
      <c r="A5" s="348"/>
      <c r="B5" s="349"/>
      <c r="C5" s="3474" t="s">
        <v>1673</v>
      </c>
      <c r="D5" s="3475"/>
      <c r="E5" s="3476" t="s">
        <v>1674</v>
      </c>
      <c r="F5" s="3477"/>
      <c r="G5" s="3474" t="s">
        <v>1675</v>
      </c>
      <c r="H5" s="3475"/>
      <c r="I5" s="3474" t="s">
        <v>1676</v>
      </c>
      <c r="J5" s="3475"/>
      <c r="K5" s="537"/>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478" t="s">
        <v>1677</v>
      </c>
      <c r="D6" s="3479"/>
      <c r="E6" s="3480" t="s">
        <v>1677</v>
      </c>
      <c r="F6" s="3481"/>
      <c r="G6" s="3478" t="s">
        <v>1677</v>
      </c>
      <c r="H6" s="3479"/>
      <c r="I6" s="3478" t="s">
        <v>1677</v>
      </c>
      <c r="J6" s="3479"/>
      <c r="K6" s="537"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85"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85" t="s">
        <v>1683</v>
      </c>
      <c r="Q8" s="3487"/>
      <c r="R8" s="664" t="s">
        <v>14</v>
      </c>
      <c r="S8" s="665">
        <f t="shared" si="0"/>
        <v>0</v>
      </c>
      <c r="T8" s="664" t="s">
        <v>14</v>
      </c>
      <c r="U8" s="665">
        <f t="shared" si="1"/>
        <v>0</v>
      </c>
      <c r="V8" s="664" t="s">
        <v>14</v>
      </c>
      <c r="W8" s="665">
        <f t="shared" si="2"/>
        <v>0</v>
      </c>
      <c r="X8" s="666"/>
      <c r="Y8" s="3485" t="s">
        <v>1683</v>
      </c>
      <c r="Z8" s="348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01"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501"/>
      <c r="Q10" s="530" t="str">
        <f t="shared" si="6"/>
        <v>土地使用年限（年）</v>
      </c>
      <c r="R10" s="664" t="s">
        <v>14</v>
      </c>
      <c r="S10" s="665" t="e">
        <f t="shared" si="0"/>
        <v>#DIV/0!</v>
      </c>
      <c r="T10" s="664" t="s">
        <v>14</v>
      </c>
      <c r="U10" s="665" t="e">
        <f t="shared" si="1"/>
        <v>#DIV/0!</v>
      </c>
      <c r="V10" s="664" t="s">
        <v>14</v>
      </c>
      <c r="W10" s="665" t="e">
        <f t="shared" si="2"/>
        <v>#DIV/0!</v>
      </c>
      <c r="X10" s="666"/>
      <c r="Y10" s="340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01"/>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01"/>
      <c r="Q12" s="530" t="str">
        <f t="shared" si="6"/>
        <v>配建</v>
      </c>
      <c r="R12" s="664" t="s">
        <v>14</v>
      </c>
      <c r="S12" s="665">
        <f t="shared" si="0"/>
        <v>100</v>
      </c>
      <c r="T12" s="664" t="s">
        <v>14</v>
      </c>
      <c r="U12" s="665">
        <f t="shared" si="1"/>
        <v>100</v>
      </c>
      <c r="V12" s="664" t="s">
        <v>14</v>
      </c>
      <c r="W12" s="665">
        <f t="shared" si="2"/>
        <v>100</v>
      </c>
      <c r="X12" s="666"/>
      <c r="Y12" s="34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01"/>
      <c r="Q13" s="530">
        <f t="shared" si="6"/>
        <v>111</v>
      </c>
      <c r="R13" s="664" t="s">
        <v>14</v>
      </c>
      <c r="S13" s="665">
        <f t="shared" si="0"/>
        <v>100</v>
      </c>
      <c r="T13" s="664" t="s">
        <v>14</v>
      </c>
      <c r="U13" s="665">
        <f t="shared" si="1"/>
        <v>100</v>
      </c>
      <c r="V13" s="664" t="s">
        <v>14</v>
      </c>
      <c r="W13" s="665">
        <f t="shared" si="2"/>
        <v>100</v>
      </c>
      <c r="X13" s="666"/>
      <c r="Y13" s="340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01"/>
      <c r="Q14" s="530">
        <f t="shared" si="6"/>
        <v>111</v>
      </c>
      <c r="R14" s="664" t="s">
        <v>14</v>
      </c>
      <c r="S14" s="665">
        <f t="shared" si="0"/>
        <v>100</v>
      </c>
      <c r="T14" s="664" t="s">
        <v>14</v>
      </c>
      <c r="U14" s="665">
        <f t="shared" si="1"/>
        <v>100</v>
      </c>
      <c r="V14" s="664" t="s">
        <v>14</v>
      </c>
      <c r="W14" s="665">
        <f t="shared" si="2"/>
        <v>100</v>
      </c>
      <c r="X14" s="666"/>
      <c r="Y14" s="3404"/>
      <c r="Z14" s="50">
        <f t="shared" si="7"/>
        <v>111</v>
      </c>
      <c r="AA14" s="50">
        <f>D14/F14</f>
        <v>1</v>
      </c>
      <c r="AB14" s="50">
        <f>D14/H14</f>
        <v>1</v>
      </c>
      <c r="AC14" s="50">
        <f>D14/J14</f>
        <v>1</v>
      </c>
    </row>
    <row r="15" spans="1:29" ht="57">
      <c r="A15" s="379" t="s">
        <v>1690</v>
      </c>
      <c r="B15" s="58" t="s">
        <v>1257</v>
      </c>
      <c r="C15" s="1750" t="str">
        <f>估价对象房地状况!C15</f>
        <v>估价对象周边多为民宅，无规模性小区，居住社区成熟度一般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94" t="s">
        <v>1691</v>
      </c>
      <c r="Q15" s="1263" t="str">
        <f t="shared" si="6"/>
        <v>居住社区成熟度</v>
      </c>
      <c r="R15" s="667" t="s">
        <v>14</v>
      </c>
      <c r="S15" s="668">
        <f t="shared" si="0"/>
        <v>100</v>
      </c>
      <c r="T15" s="667" t="s">
        <v>14</v>
      </c>
      <c r="U15" s="668">
        <f t="shared" si="1"/>
        <v>100</v>
      </c>
      <c r="V15" s="667" t="s">
        <v>14</v>
      </c>
      <c r="W15" s="668">
        <f t="shared" si="2"/>
        <v>100</v>
      </c>
      <c r="X15" s="1265"/>
      <c r="Y15" s="34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95"/>
      <c r="Q16" s="1263"/>
      <c r="R16" s="667"/>
      <c r="S16" s="668"/>
      <c r="T16" s="667"/>
      <c r="U16" s="668"/>
      <c r="V16" s="667"/>
      <c r="W16" s="668"/>
      <c r="X16" s="1265"/>
      <c r="Y16" s="349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95"/>
      <c r="Q17" s="1263" t="str">
        <f>B17</f>
        <v>商业繁华度</v>
      </c>
      <c r="R17" s="667" t="s">
        <v>14</v>
      </c>
      <c r="S17" s="668">
        <f>F17</f>
        <v>100</v>
      </c>
      <c r="T17" s="667" t="s">
        <v>14</v>
      </c>
      <c r="U17" s="668">
        <f>H17</f>
        <v>100</v>
      </c>
      <c r="V17" s="667" t="s">
        <v>14</v>
      </c>
      <c r="W17" s="668">
        <f>J17</f>
        <v>100</v>
      </c>
      <c r="X17" s="1265"/>
      <c r="Y17" s="34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95"/>
      <c r="Q18" s="1263"/>
      <c r="R18" s="667"/>
      <c r="S18" s="668"/>
      <c r="T18" s="667"/>
      <c r="U18" s="668"/>
      <c r="V18" s="667"/>
      <c r="W18" s="668"/>
      <c r="X18" s="1265"/>
      <c r="Y18" s="349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95"/>
      <c r="Q19" s="1263" t="str">
        <f>B19</f>
        <v>办公集聚程度</v>
      </c>
      <c r="R19" s="667" t="s">
        <v>14</v>
      </c>
      <c r="S19" s="668">
        <f>F19</f>
        <v>100</v>
      </c>
      <c r="T19" s="667" t="s">
        <v>14</v>
      </c>
      <c r="U19" s="668">
        <f>H19</f>
        <v>100</v>
      </c>
      <c r="V19" s="667" t="s">
        <v>14</v>
      </c>
      <c r="W19" s="668">
        <f>J19</f>
        <v>100</v>
      </c>
      <c r="X19" s="1265"/>
      <c r="Y19" s="34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95"/>
      <c r="Q20" s="1263"/>
      <c r="R20" s="667"/>
      <c r="S20" s="668"/>
      <c r="T20" s="667"/>
      <c r="U20" s="668"/>
      <c r="V20" s="667"/>
      <c r="W20" s="668"/>
      <c r="X20" s="1265"/>
      <c r="Y20" s="3495"/>
      <c r="Z20" s="1264"/>
      <c r="AA20" s="1264">
        <v>1</v>
      </c>
      <c r="AB20" s="1264">
        <v>1</v>
      </c>
      <c r="AC20" s="1264">
        <v>1</v>
      </c>
    </row>
    <row r="21" spans="1:29" ht="128.25">
      <c r="A21" s="367"/>
      <c r="B21" s="390" t="s">
        <v>1833</v>
      </c>
      <c r="C21" s="1754" t="str">
        <f>估价对象房地状况!C18</f>
        <v>估价对象周边有T10路、T72路公交线路，周边5公里内无地铁站点，距离东六环路、京津高速约2.5公里，通达度一般。综合评价交通便捷度一般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95"/>
      <c r="Q21" s="1263" t="str">
        <f>B21</f>
        <v>交通便捷度</v>
      </c>
      <c r="R21" s="667" t="s">
        <v>14</v>
      </c>
      <c r="S21" s="668">
        <f>F21</f>
        <v>100</v>
      </c>
      <c r="T21" s="667" t="s">
        <v>14</v>
      </c>
      <c r="U21" s="668">
        <f>H21</f>
        <v>100</v>
      </c>
      <c r="V21" s="667" t="s">
        <v>14</v>
      </c>
      <c r="W21" s="668">
        <f>J21</f>
        <v>100</v>
      </c>
      <c r="X21" s="1265"/>
      <c r="Y21" s="34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95"/>
      <c r="Q22" s="1263"/>
      <c r="R22" s="667"/>
      <c r="S22" s="668"/>
      <c r="T22" s="667"/>
      <c r="U22" s="668"/>
      <c r="V22" s="667"/>
      <c r="W22" s="668"/>
      <c r="X22" s="1265"/>
      <c r="Y22" s="34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95"/>
      <c r="Q23" s="1263" t="str">
        <f t="shared" ref="Q23:Q37" si="8">B23</f>
        <v>区域土地利用方向</v>
      </c>
      <c r="R23" s="667" t="s">
        <v>14</v>
      </c>
      <c r="S23" s="668">
        <f>F23</f>
        <v>100</v>
      </c>
      <c r="T23" s="667" t="s">
        <v>14</v>
      </c>
      <c r="U23" s="668">
        <f>H23</f>
        <v>100</v>
      </c>
      <c r="V23" s="667" t="s">
        <v>14</v>
      </c>
      <c r="W23" s="668">
        <f>J23</f>
        <v>100</v>
      </c>
      <c r="X23" s="1265"/>
      <c r="Y23" s="34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95"/>
      <c r="Q24" s="1263"/>
      <c r="R24" s="667"/>
      <c r="S24" s="668"/>
      <c r="T24" s="667"/>
      <c r="U24" s="668"/>
      <c r="V24" s="667"/>
      <c r="W24" s="668"/>
      <c r="X24" s="1265"/>
      <c r="Y24" s="3495"/>
      <c r="Z24" s="1264"/>
      <c r="AA24" s="1264"/>
      <c r="AB24" s="1264"/>
      <c r="AC24" s="1264"/>
    </row>
    <row r="25" spans="1:29" ht="71.25">
      <c r="A25" s="348"/>
      <c r="B25" s="586" t="s">
        <v>1872</v>
      </c>
      <c r="C25" s="1806" t="str">
        <f>估价对象房地状况!C20</f>
        <v>估价对象周边有凉水河等自然景观，周边无人文场所，综合评价环境状况一般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95"/>
      <c r="Q25" s="1263" t="str">
        <f t="shared" si="8"/>
        <v>自然及人文环境状况</v>
      </c>
      <c r="R25" s="667" t="s">
        <v>14</v>
      </c>
      <c r="S25" s="668">
        <f>F25</f>
        <v>100</v>
      </c>
      <c r="T25" s="667" t="s">
        <v>14</v>
      </c>
      <c r="U25" s="668">
        <f>H25</f>
        <v>100</v>
      </c>
      <c r="V25" s="667" t="s">
        <v>14</v>
      </c>
      <c r="W25" s="668">
        <f>J25</f>
        <v>100</v>
      </c>
      <c r="X25" s="1265"/>
      <c r="Y25" s="34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95"/>
      <c r="Q26" s="1263"/>
      <c r="R26" s="667"/>
      <c r="S26" s="668"/>
      <c r="T26" s="667"/>
      <c r="U26" s="668"/>
      <c r="V26" s="667"/>
      <c r="W26" s="668"/>
      <c r="X26" s="1265"/>
      <c r="Y26" s="3495"/>
      <c r="Z26" s="1264"/>
      <c r="AA26" s="1264">
        <v>1</v>
      </c>
      <c r="AB26" s="1264">
        <v>1</v>
      </c>
      <c r="AC26" s="1264">
        <v>1</v>
      </c>
    </row>
    <row r="27" spans="1:29" s="102" customFormat="1" ht="199.5">
      <c r="A27" s="443"/>
      <c r="B27" s="586" t="s">
        <v>1778</v>
      </c>
      <c r="C27" s="1754" t="str">
        <f>估价对象房地状况!C21</f>
        <v>周边2公里内的公共服务配套设施齐备度一般，有购物场所（佳美超市等）、医院（通州区张家湾镇南火垡村卫生室等）、银行（无）、学校（通州区陆辛庄学校、南火垡小精灵幼儿园等）等公共服务配套设施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95"/>
      <c r="Q27" s="530" t="str">
        <f t="shared" si="8"/>
        <v>公共配套设施</v>
      </c>
      <c r="R27" s="664" t="s">
        <v>14</v>
      </c>
      <c r="S27" s="665">
        <f>F27</f>
        <v>100</v>
      </c>
      <c r="T27" s="664" t="s">
        <v>14</v>
      </c>
      <c r="U27" s="665">
        <f>H27</f>
        <v>100</v>
      </c>
      <c r="V27" s="664" t="s">
        <v>14</v>
      </c>
      <c r="W27" s="665">
        <f>J27</f>
        <v>100</v>
      </c>
      <c r="X27" s="666"/>
      <c r="Y27" s="34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95"/>
      <c r="Q28" s="530"/>
      <c r="R28" s="664"/>
      <c r="S28" s="665"/>
      <c r="T28" s="664"/>
      <c r="U28" s="665"/>
      <c r="V28" s="664"/>
      <c r="W28" s="665"/>
      <c r="X28" s="666"/>
      <c r="Y28" s="349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95"/>
      <c r="Q29" s="530" t="str">
        <f t="shared" ref="Q29" si="9">B29</f>
        <v>基础设施水平</v>
      </c>
      <c r="R29" s="664" t="s">
        <v>14</v>
      </c>
      <c r="S29" s="665">
        <f>F29</f>
        <v>100</v>
      </c>
      <c r="T29" s="664" t="s">
        <v>14</v>
      </c>
      <c r="U29" s="665">
        <f>H29</f>
        <v>100</v>
      </c>
      <c r="V29" s="664" t="s">
        <v>14</v>
      </c>
      <c r="W29" s="665">
        <f>J29</f>
        <v>100</v>
      </c>
      <c r="X29" s="666"/>
      <c r="Y29" s="34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95"/>
      <c r="Q30" s="530"/>
      <c r="R30" s="664"/>
      <c r="S30" s="665"/>
      <c r="T30" s="664"/>
      <c r="U30" s="665"/>
      <c r="V30" s="664"/>
      <c r="W30" s="665"/>
      <c r="X30" s="666"/>
      <c r="Y30" s="34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95"/>
      <c r="Q32" s="1263" t="str">
        <f t="shared" si="8"/>
        <v>毗邻道路的类型与等级</v>
      </c>
      <c r="R32" s="667" t="s">
        <v>14</v>
      </c>
      <c r="S32" s="668">
        <f t="shared" si="10"/>
        <v>100</v>
      </c>
      <c r="T32" s="667" t="s">
        <v>14</v>
      </c>
      <c r="U32" s="668">
        <f t="shared" si="11"/>
        <v>100</v>
      </c>
      <c r="V32" s="667" t="s">
        <v>14</v>
      </c>
      <c r="W32" s="668">
        <f t="shared" si="12"/>
        <v>100</v>
      </c>
      <c r="X32" s="1265"/>
      <c r="Y32" s="34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95"/>
      <c r="Q33" s="1263"/>
      <c r="R33" s="667"/>
      <c r="S33" s="668"/>
      <c r="T33" s="667"/>
      <c r="U33" s="668"/>
      <c r="V33" s="667"/>
      <c r="W33" s="668"/>
      <c r="X33" s="1265"/>
      <c r="Y33" s="34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95"/>
      <c r="Q34" s="1263" t="str">
        <f t="shared" si="8"/>
        <v>土地级别</v>
      </c>
      <c r="R34" s="667" t="s">
        <v>14</v>
      </c>
      <c r="S34" s="668">
        <f t="shared" si="10"/>
        <v>100</v>
      </c>
      <c r="T34" s="667" t="s">
        <v>14</v>
      </c>
      <c r="U34" s="668">
        <f t="shared" si="11"/>
        <v>100</v>
      </c>
      <c r="V34" s="667" t="s">
        <v>14</v>
      </c>
      <c r="W34" s="668">
        <f t="shared" si="12"/>
        <v>100</v>
      </c>
      <c r="X34" s="1265"/>
      <c r="Y34" s="34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95"/>
      <c r="Q35" s="1263">
        <f t="shared" si="8"/>
        <v>111</v>
      </c>
      <c r="R35" s="667" t="s">
        <v>14</v>
      </c>
      <c r="S35" s="668">
        <f t="shared" si="10"/>
        <v>100</v>
      </c>
      <c r="T35" s="667" t="s">
        <v>14</v>
      </c>
      <c r="U35" s="668">
        <f t="shared" si="11"/>
        <v>100</v>
      </c>
      <c r="V35" s="667" t="s">
        <v>14</v>
      </c>
      <c r="W35" s="668">
        <f t="shared" si="12"/>
        <v>100</v>
      </c>
      <c r="X35" s="1265"/>
      <c r="Y35" s="34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66" t="s">
        <v>1696</v>
      </c>
      <c r="Q36" s="1263">
        <f t="shared" si="8"/>
        <v>111</v>
      </c>
      <c r="R36" s="667" t="s">
        <v>14</v>
      </c>
      <c r="S36" s="668">
        <f t="shared" si="10"/>
        <v>100</v>
      </c>
      <c r="T36" s="667" t="s">
        <v>14</v>
      </c>
      <c r="U36" s="668">
        <f t="shared" si="11"/>
        <v>100</v>
      </c>
      <c r="V36" s="667" t="s">
        <v>14</v>
      </c>
      <c r="W36" s="668">
        <f t="shared" si="12"/>
        <v>100</v>
      </c>
      <c r="X36" s="1265"/>
      <c r="Y36" s="34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99"/>
      <c r="Q37" s="1263">
        <f t="shared" si="8"/>
        <v>111</v>
      </c>
      <c r="R37" s="669" t="s">
        <v>14</v>
      </c>
      <c r="S37" s="670">
        <f t="shared" si="10"/>
        <v>100</v>
      </c>
      <c r="T37" s="669" t="s">
        <v>14</v>
      </c>
      <c r="U37" s="670">
        <f t="shared" si="11"/>
        <v>100</v>
      </c>
      <c r="V37" s="669" t="s">
        <v>14</v>
      </c>
      <c r="W37" s="670">
        <f t="shared" si="12"/>
        <v>100</v>
      </c>
      <c r="X37" s="671"/>
      <c r="Y37" s="34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99"/>
      <c r="Q38" s="1263" t="str">
        <f>B38</f>
        <v>宗地面积</v>
      </c>
      <c r="R38" s="667" t="s">
        <v>14</v>
      </c>
      <c r="S38" s="668" t="e">
        <f t="shared" si="10"/>
        <v>#N/A</v>
      </c>
      <c r="T38" s="667" t="s">
        <v>14</v>
      </c>
      <c r="U38" s="668" t="e">
        <f t="shared" si="11"/>
        <v>#N/A</v>
      </c>
      <c r="V38" s="667" t="s">
        <v>14</v>
      </c>
      <c r="W38" s="668" t="e">
        <f t="shared" si="12"/>
        <v>#N/A</v>
      </c>
      <c r="X38" s="1265"/>
      <c r="Y38" s="34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99"/>
      <c r="Q39" s="1263" t="str">
        <f t="shared" ref="Q39:Q45" si="14">B39</f>
        <v>宗地形状</v>
      </c>
      <c r="R39" s="667" t="s">
        <v>14</v>
      </c>
      <c r="S39" s="668">
        <f t="shared" si="10"/>
        <v>100</v>
      </c>
      <c r="T39" s="667" t="s">
        <v>14</v>
      </c>
      <c r="U39" s="668">
        <f t="shared" si="11"/>
        <v>100</v>
      </c>
      <c r="V39" s="667" t="s">
        <v>14</v>
      </c>
      <c r="W39" s="668">
        <f t="shared" si="12"/>
        <v>100</v>
      </c>
      <c r="X39" s="1265"/>
      <c r="Y39" s="34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99"/>
      <c r="Q40" s="1263" t="str">
        <f t="shared" si="14"/>
        <v>临街宽度及深度</v>
      </c>
      <c r="R40" s="667" t="s">
        <v>14</v>
      </c>
      <c r="S40" s="668">
        <f t="shared" si="10"/>
        <v>100</v>
      </c>
      <c r="T40" s="667" t="s">
        <v>14</v>
      </c>
      <c r="U40" s="668">
        <f t="shared" si="11"/>
        <v>100</v>
      </c>
      <c r="V40" s="667" t="s">
        <v>14</v>
      </c>
      <c r="W40" s="668">
        <f t="shared" si="12"/>
        <v>100</v>
      </c>
      <c r="X40" s="1265"/>
      <c r="Y40" s="34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99"/>
      <c r="Q41" s="1263" t="str">
        <f t="shared" si="14"/>
        <v>宗地开发程度</v>
      </c>
      <c r="R41" s="664" t="s">
        <v>14</v>
      </c>
      <c r="S41" s="665">
        <f t="shared" si="10"/>
        <v>100</v>
      </c>
      <c r="T41" s="664" t="s">
        <v>14</v>
      </c>
      <c r="U41" s="665">
        <f t="shared" si="11"/>
        <v>100</v>
      </c>
      <c r="V41" s="664" t="s">
        <v>14</v>
      </c>
      <c r="W41" s="665">
        <f t="shared" si="12"/>
        <v>100</v>
      </c>
      <c r="X41" s="666"/>
      <c r="Y41" s="34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99" t="s">
        <v>1696</v>
      </c>
      <c r="Q42" s="1263" t="str">
        <f t="shared" si="14"/>
        <v>工程地质条件</v>
      </c>
      <c r="R42" s="667" t="s">
        <v>14</v>
      </c>
      <c r="S42" s="668">
        <f t="shared" si="10"/>
        <v>100</v>
      </c>
      <c r="T42" s="667" t="s">
        <v>14</v>
      </c>
      <c r="U42" s="668">
        <f t="shared" si="11"/>
        <v>100</v>
      </c>
      <c r="V42" s="667" t="s">
        <v>14</v>
      </c>
      <c r="W42" s="668">
        <f t="shared" si="12"/>
        <v>100</v>
      </c>
      <c r="X42" s="1265"/>
      <c r="Y42" s="34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99"/>
      <c r="Q43" s="1263">
        <f t="shared" si="14"/>
        <v>111</v>
      </c>
      <c r="R43" s="667" t="s">
        <v>14</v>
      </c>
      <c r="S43" s="668">
        <f t="shared" si="10"/>
        <v>100</v>
      </c>
      <c r="T43" s="667" t="s">
        <v>14</v>
      </c>
      <c r="U43" s="668">
        <f t="shared" si="11"/>
        <v>100</v>
      </c>
      <c r="V43" s="667" t="s">
        <v>14</v>
      </c>
      <c r="W43" s="668">
        <f t="shared" si="12"/>
        <v>100</v>
      </c>
      <c r="X43" s="1265"/>
      <c r="Y43" s="34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99"/>
      <c r="Q44" s="1263">
        <f t="shared" si="14"/>
        <v>111</v>
      </c>
      <c r="R44" s="667" t="s">
        <v>14</v>
      </c>
      <c r="S44" s="668">
        <f t="shared" si="10"/>
        <v>100</v>
      </c>
      <c r="T44" s="667" t="s">
        <v>14</v>
      </c>
      <c r="U44" s="668">
        <f t="shared" si="11"/>
        <v>100</v>
      </c>
      <c r="V44" s="667" t="s">
        <v>14</v>
      </c>
      <c r="W44" s="668">
        <f t="shared" si="12"/>
        <v>100</v>
      </c>
      <c r="X44" s="1265"/>
      <c r="Y44" s="34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99"/>
      <c r="Q45" s="1263">
        <f t="shared" si="14"/>
        <v>111</v>
      </c>
      <c r="R45" s="669" t="s">
        <v>14</v>
      </c>
      <c r="S45" s="670">
        <f t="shared" si="10"/>
        <v>100</v>
      </c>
      <c r="T45" s="669" t="s">
        <v>14</v>
      </c>
      <c r="U45" s="670">
        <f t="shared" si="11"/>
        <v>100</v>
      </c>
      <c r="V45" s="669" t="s">
        <v>14</v>
      </c>
      <c r="W45" s="670">
        <f t="shared" si="12"/>
        <v>100</v>
      </c>
      <c r="X45" s="671"/>
      <c r="Y45" s="34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01" t="str">
        <f>A46</f>
        <v>成交单价</v>
      </c>
      <c r="Q46" s="3501"/>
      <c r="R46" s="3484">
        <f>E46</f>
        <v>0</v>
      </c>
      <c r="S46" s="3484"/>
      <c r="T46" s="3484">
        <f>G46</f>
        <v>0</v>
      </c>
      <c r="U46" s="3484"/>
      <c r="V46" s="3484">
        <f>I46</f>
        <v>0</v>
      </c>
      <c r="W46" s="348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01" t="str">
        <f>A47</f>
        <v>比较价值（元/平方米）</v>
      </c>
      <c r="Q47" s="3501"/>
      <c r="R47" s="3568" t="e">
        <f>ROUND(PRODUCT(R46,AA7:AA45),0)</f>
        <v>#DIV/0!</v>
      </c>
      <c r="S47" s="3568"/>
      <c r="T47" s="3568" t="e">
        <f>ROUND(PRODUCT(T46,AB7:AB45),0)</f>
        <v>#DIV/0!</v>
      </c>
      <c r="U47" s="3568"/>
      <c r="V47" s="3568" t="e">
        <f>ROUND(PRODUCT(V46,AC7:AC45),0)</f>
        <v>#DIV/0!</v>
      </c>
      <c r="W47" s="356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89" t="str">
        <f>A48</f>
        <v>估价对象XX用房的比较价值（楼面单价，元/平方米）</v>
      </c>
      <c r="Q48" s="3490"/>
      <c r="R48" s="3569" t="e">
        <f>ROUND(IF(D47="简单平均",AVERAGE(R47:W47),R47*F47+T47*H47+V47*J47),0)</f>
        <v>#DIV/0!</v>
      </c>
      <c r="S48" s="3569"/>
      <c r="T48" s="3569"/>
      <c r="U48" s="3569"/>
      <c r="V48" s="3569"/>
      <c r="W48" s="356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60" t="s">
        <v>1887</v>
      </c>
      <c r="H55" s="357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488"/>
      <c r="H56" s="350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928</v>
      </c>
      <c r="B2" s="3258" t="s">
        <v>929</v>
      </c>
      <c r="C2" s="3258" t="s">
        <v>930</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9" t="s">
        <v>927</v>
      </c>
      <c r="B5" s="3259"/>
      <c r="C5" s="3259"/>
      <c r="D5" s="3259" t="e">
        <f ca="1">结果表!D119</f>
        <v>#REF!</v>
      </c>
      <c r="E5" s="3259"/>
      <c r="F5" s="3259" t="e">
        <f ca="1">结果表!F119</f>
        <v>#REF!</v>
      </c>
      <c r="G5" s="3259"/>
      <c r="H5" s="3259" t="e">
        <f ca="1">结果表!H119</f>
        <v>#REF!</v>
      </c>
      <c r="I5" s="3259"/>
    </row>
    <row r="6" spans="1:9" ht="15.75">
      <c r="A6" s="3260" t="str">
        <f>结果表!A120</f>
        <v>估价师知悉的法定优先受偿款</v>
      </c>
      <c r="B6" s="3260"/>
      <c r="C6" s="3260"/>
      <c r="D6" s="3260">
        <f>结果表!D120</f>
        <v>0</v>
      </c>
      <c r="E6" s="3260"/>
      <c r="F6" s="3260"/>
      <c r="G6" s="3260"/>
      <c r="H6" s="3260"/>
      <c r="I6" s="3260"/>
    </row>
    <row r="7" spans="1:9" ht="15">
      <c r="A7" s="3259" t="s">
        <v>927</v>
      </c>
      <c r="B7" s="3259"/>
      <c r="C7" s="3259"/>
      <c r="D7" s="3261" t="str">
        <f>结果表!D121</f>
        <v>零元整</v>
      </c>
      <c r="E7" s="3262"/>
      <c r="F7" s="3262"/>
      <c r="G7" s="3262"/>
      <c r="H7" s="3262"/>
      <c r="I7" s="3263"/>
    </row>
    <row r="8" spans="1:9" ht="15.75">
      <c r="A8" s="3260" t="str">
        <f>结果表!A122</f>
        <v>房地产抵押价值</v>
      </c>
      <c r="B8" s="3260"/>
      <c r="C8" s="3260"/>
      <c r="D8" s="3260" t="e">
        <f ca="1">结果表!D122</f>
        <v>#REF!</v>
      </c>
      <c r="E8" s="3260"/>
      <c r="F8" s="3260"/>
      <c r="G8" s="3260"/>
      <c r="H8" s="3260"/>
      <c r="I8" s="3260"/>
    </row>
    <row r="9" spans="1:9" ht="15">
      <c r="A9" s="3259" t="s">
        <v>927</v>
      </c>
      <c r="B9" s="3259"/>
      <c r="C9" s="3259"/>
      <c r="D9" s="3259" t="e">
        <f ca="1">结果表!D123</f>
        <v>#REF!</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9" t="s">
        <v>927</v>
      </c>
      <c r="B11" s="3259"/>
      <c r="C11" s="3259"/>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927</v>
      </c>
      <c r="B13" s="3264"/>
      <c r="C13" s="3264"/>
      <c r="D13" s="3264" t="e">
        <f>结果表!D127</f>
        <v>#VALUE!</v>
      </c>
      <c r="E13" s="3264"/>
      <c r="F13" s="3264"/>
      <c r="G13" s="3264"/>
      <c r="H13" s="3264"/>
      <c r="I13" s="3264"/>
    </row>
    <row r="14" spans="1:9" ht="15" thickTop="1">
      <c r="A14" s="3265" t="s">
        <v>932</v>
      </c>
      <c r="B14" s="3265"/>
      <c r="C14" s="3265"/>
      <c r="D14" s="3265"/>
      <c r="E14" s="3265"/>
      <c r="F14" s="3265"/>
      <c r="G14" s="3265"/>
      <c r="H14" s="3265"/>
      <c r="I14" s="32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0" t="s">
        <v>1770</v>
      </c>
      <c r="D4" s="3461"/>
      <c r="E4" s="3462" t="s">
        <v>1771</v>
      </c>
      <c r="F4" s="3463"/>
      <c r="G4" s="3460" t="s">
        <v>1772</v>
      </c>
      <c r="H4" s="3461"/>
      <c r="I4" s="3460" t="s">
        <v>1773</v>
      </c>
      <c r="J4" s="3461"/>
      <c r="K4" s="537" t="s">
        <v>1774</v>
      </c>
      <c r="L4" s="2486"/>
      <c r="M4" s="2487"/>
      <c r="N4" s="2487"/>
      <c r="O4" s="2487"/>
      <c r="P4" s="3464" t="s">
        <v>1775</v>
      </c>
      <c r="Q4" s="3465"/>
      <c r="R4" s="3470" t="s">
        <v>1771</v>
      </c>
      <c r="S4" s="3471"/>
      <c r="T4" s="3470" t="s">
        <v>1772</v>
      </c>
      <c r="U4" s="3471"/>
      <c r="V4" s="3484" t="s">
        <v>1773</v>
      </c>
      <c r="W4" s="3484"/>
      <c r="X4" s="1265"/>
      <c r="Y4" s="3470" t="s">
        <v>1775</v>
      </c>
      <c r="Z4" s="3471"/>
      <c r="AA4" s="3457" t="s">
        <v>1771</v>
      </c>
      <c r="AB4" s="3458" t="s">
        <v>1772</v>
      </c>
      <c r="AC4" s="3457" t="s">
        <v>1773</v>
      </c>
    </row>
    <row r="5" spans="1:29" ht="15">
      <c r="A5" s="348"/>
      <c r="B5" s="349"/>
      <c r="C5" s="3474" t="s">
        <v>1673</v>
      </c>
      <c r="D5" s="3475"/>
      <c r="E5" s="3476" t="s">
        <v>1674</v>
      </c>
      <c r="F5" s="3477"/>
      <c r="G5" s="3474" t="s">
        <v>1675</v>
      </c>
      <c r="H5" s="3475"/>
      <c r="I5" s="3474" t="s">
        <v>1676</v>
      </c>
      <c r="J5" s="3475"/>
      <c r="K5" s="537"/>
      <c r="L5" s="2486"/>
      <c r="M5" s="2487"/>
      <c r="N5" s="2487"/>
      <c r="O5" s="2487"/>
      <c r="P5" s="3466"/>
      <c r="Q5" s="3467"/>
      <c r="R5" s="3472"/>
      <c r="S5" s="3473"/>
      <c r="T5" s="3472"/>
      <c r="U5" s="3473"/>
      <c r="V5" s="3484"/>
      <c r="W5" s="3484"/>
      <c r="X5" s="1265"/>
      <c r="Y5" s="3472"/>
      <c r="Z5" s="3473"/>
      <c r="AA5" s="3458"/>
      <c r="AB5" s="3458"/>
      <c r="AC5" s="3458"/>
    </row>
    <row r="6" spans="1:29" ht="15.75" thickBot="1">
      <c r="A6" s="350"/>
      <c r="B6" s="351"/>
      <c r="C6" s="3571" t="s">
        <v>1919</v>
      </c>
      <c r="D6" s="3572"/>
      <c r="E6" s="3573" t="s">
        <v>1919</v>
      </c>
      <c r="F6" s="3574"/>
      <c r="G6" s="3571" t="s">
        <v>1919</v>
      </c>
      <c r="H6" s="3572"/>
      <c r="I6" s="3571" t="s">
        <v>1919</v>
      </c>
      <c r="J6" s="3572"/>
      <c r="K6" s="537" t="s">
        <v>1678</v>
      </c>
      <c r="L6" s="2486"/>
      <c r="M6" s="2487"/>
      <c r="N6" s="2487"/>
      <c r="O6" s="2487"/>
      <c r="P6" s="3468"/>
      <c r="Q6" s="3469"/>
      <c r="R6" s="3472"/>
      <c r="S6" s="3473"/>
      <c r="T6" s="3482"/>
      <c r="U6" s="3483"/>
      <c r="V6" s="3484"/>
      <c r="W6" s="3484"/>
      <c r="X6" s="1265"/>
      <c r="Y6" s="3482"/>
      <c r="Z6" s="3483"/>
      <c r="AA6" s="3459"/>
      <c r="AB6" s="3459"/>
      <c r="AC6" s="3459"/>
    </row>
    <row r="7" spans="1:29" s="102" customFormat="1" ht="15.75" thickBot="1">
      <c r="A7" s="352" t="s">
        <v>1679</v>
      </c>
      <c r="B7" s="353"/>
      <c r="C7" s="354">
        <f>'数据-取费表'!B2</f>
        <v>45628</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85" t="s">
        <v>1680</v>
      </c>
      <c r="Q7" s="3486"/>
      <c r="R7" s="664" t="s">
        <v>14</v>
      </c>
      <c r="S7" s="665">
        <f t="shared" ref="S7:S15" si="0">F7</f>
        <v>0</v>
      </c>
      <c r="T7" s="664" t="s">
        <v>14</v>
      </c>
      <c r="U7" s="665">
        <f t="shared" ref="U7:U15" si="1">H7</f>
        <v>0</v>
      </c>
      <c r="V7" s="664" t="s">
        <v>14</v>
      </c>
      <c r="W7" s="665">
        <f t="shared" ref="W7:W15" si="2">J7</f>
        <v>0</v>
      </c>
      <c r="X7" s="666"/>
      <c r="Y7" s="3485" t="s">
        <v>1680</v>
      </c>
      <c r="Z7" s="34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85" t="s">
        <v>1683</v>
      </c>
      <c r="Q8" s="3487"/>
      <c r="R8" s="664" t="s">
        <v>14</v>
      </c>
      <c r="S8" s="665">
        <f t="shared" si="0"/>
        <v>0</v>
      </c>
      <c r="T8" s="664" t="s">
        <v>14</v>
      </c>
      <c r="U8" s="665">
        <f t="shared" si="1"/>
        <v>0</v>
      </c>
      <c r="V8" s="664" t="s">
        <v>14</v>
      </c>
      <c r="W8" s="665">
        <f t="shared" si="2"/>
        <v>0</v>
      </c>
      <c r="X8" s="666"/>
      <c r="Y8" s="3485" t="s">
        <v>1683</v>
      </c>
      <c r="Z8" s="348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01"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501"/>
      <c r="Q10" s="530" t="str">
        <f t="shared" si="6"/>
        <v>土地使用年限（年）</v>
      </c>
      <c r="R10" s="664" t="s">
        <v>14</v>
      </c>
      <c r="S10" s="665" t="e">
        <f t="shared" si="0"/>
        <v>#DIV/0!</v>
      </c>
      <c r="T10" s="664" t="s">
        <v>14</v>
      </c>
      <c r="U10" s="665" t="e">
        <f t="shared" si="1"/>
        <v>#DIV/0!</v>
      </c>
      <c r="V10" s="664" t="s">
        <v>14</v>
      </c>
      <c r="W10" s="665" t="e">
        <f t="shared" si="2"/>
        <v>#DIV/0!</v>
      </c>
      <c r="X10" s="666"/>
      <c r="Y10" s="340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01"/>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01"/>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01"/>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01"/>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94" t="s">
        <v>1691</v>
      </c>
      <c r="Q15" s="1263" t="str">
        <f t="shared" si="6"/>
        <v>产业集聚程度</v>
      </c>
      <c r="R15" s="667" t="s">
        <v>14</v>
      </c>
      <c r="S15" s="668">
        <f t="shared" si="0"/>
        <v>100</v>
      </c>
      <c r="T15" s="667" t="s">
        <v>14</v>
      </c>
      <c r="U15" s="668">
        <f t="shared" si="1"/>
        <v>100</v>
      </c>
      <c r="V15" s="667" t="s">
        <v>14</v>
      </c>
      <c r="W15" s="668">
        <f t="shared" si="2"/>
        <v>100</v>
      </c>
      <c r="X15" s="1265"/>
      <c r="Y15" s="34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95"/>
      <c r="Q16" s="1263"/>
      <c r="R16" s="667"/>
      <c r="S16" s="668"/>
      <c r="T16" s="667"/>
      <c r="U16" s="668"/>
      <c r="V16" s="667"/>
      <c r="W16" s="668"/>
      <c r="X16" s="1265"/>
      <c r="Y16" s="349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95"/>
      <c r="Q17" s="1263" t="str">
        <f>B17</f>
        <v>交通便捷度</v>
      </c>
      <c r="R17" s="667" t="s">
        <v>14</v>
      </c>
      <c r="S17" s="668">
        <f>F17</f>
        <v>100</v>
      </c>
      <c r="T17" s="667" t="s">
        <v>14</v>
      </c>
      <c r="U17" s="668">
        <f>H17</f>
        <v>100</v>
      </c>
      <c r="V17" s="667" t="s">
        <v>14</v>
      </c>
      <c r="W17" s="668">
        <f>J17</f>
        <v>100</v>
      </c>
      <c r="X17" s="1265"/>
      <c r="Y17" s="34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95"/>
      <c r="Q18" s="1263"/>
      <c r="R18" s="667"/>
      <c r="S18" s="668"/>
      <c r="T18" s="667"/>
      <c r="U18" s="668"/>
      <c r="V18" s="667"/>
      <c r="W18" s="668"/>
      <c r="X18" s="1265"/>
      <c r="Y18" s="34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95"/>
      <c r="Q19" s="1263" t="str">
        <f t="shared" ref="Q19:Q33" si="8">B19</f>
        <v>区域土地利用方向</v>
      </c>
      <c r="R19" s="667" t="s">
        <v>14</v>
      </c>
      <c r="S19" s="668">
        <f>F19</f>
        <v>100</v>
      </c>
      <c r="T19" s="667" t="s">
        <v>14</v>
      </c>
      <c r="U19" s="668">
        <f>H19</f>
        <v>100</v>
      </c>
      <c r="V19" s="667" t="s">
        <v>14</v>
      </c>
      <c r="W19" s="668">
        <f>J19</f>
        <v>100</v>
      </c>
      <c r="X19" s="1265"/>
      <c r="Y19" s="34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95"/>
      <c r="Q20" s="1263"/>
      <c r="R20" s="667"/>
      <c r="S20" s="668"/>
      <c r="T20" s="667"/>
      <c r="U20" s="668"/>
      <c r="V20" s="667"/>
      <c r="W20" s="668"/>
      <c r="X20" s="1265"/>
      <c r="Y20" s="349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95"/>
      <c r="Q21" s="1263" t="str">
        <f t="shared" si="8"/>
        <v>环境状况</v>
      </c>
      <c r="R21" s="667" t="s">
        <v>14</v>
      </c>
      <c r="S21" s="668">
        <f>F21</f>
        <v>100</v>
      </c>
      <c r="T21" s="667" t="s">
        <v>14</v>
      </c>
      <c r="U21" s="668">
        <f>H21</f>
        <v>100</v>
      </c>
      <c r="V21" s="667" t="s">
        <v>14</v>
      </c>
      <c r="W21" s="668">
        <f>J21</f>
        <v>100</v>
      </c>
      <c r="X21" s="1265"/>
      <c r="Y21" s="34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95"/>
      <c r="Q22" s="1263"/>
      <c r="R22" s="667"/>
      <c r="S22" s="668"/>
      <c r="T22" s="667"/>
      <c r="U22" s="668"/>
      <c r="V22" s="667"/>
      <c r="W22" s="668"/>
      <c r="X22" s="1265"/>
      <c r="Y22" s="349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95"/>
      <c r="Q23" s="530" t="str">
        <f t="shared" si="8"/>
        <v>公共配套设施</v>
      </c>
      <c r="R23" s="664" t="s">
        <v>14</v>
      </c>
      <c r="S23" s="665">
        <f>F23</f>
        <v>100</v>
      </c>
      <c r="T23" s="664" t="s">
        <v>14</v>
      </c>
      <c r="U23" s="665">
        <f>H23</f>
        <v>100</v>
      </c>
      <c r="V23" s="664" t="s">
        <v>14</v>
      </c>
      <c r="W23" s="665">
        <f>J23</f>
        <v>100</v>
      </c>
      <c r="X23" s="666"/>
      <c r="Y23" s="34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95"/>
      <c r="Q24" s="530"/>
      <c r="R24" s="664"/>
      <c r="S24" s="665"/>
      <c r="T24" s="664"/>
      <c r="U24" s="665"/>
      <c r="V24" s="664"/>
      <c r="W24" s="665"/>
      <c r="X24" s="666"/>
      <c r="Y24" s="349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95"/>
      <c r="Q25" s="530" t="str">
        <f t="shared" ref="Q25" si="9">B25</f>
        <v>基础设施水平</v>
      </c>
      <c r="R25" s="664" t="s">
        <v>14</v>
      </c>
      <c r="S25" s="665">
        <f>F25</f>
        <v>100</v>
      </c>
      <c r="T25" s="664" t="s">
        <v>14</v>
      </c>
      <c r="U25" s="665">
        <f>H25</f>
        <v>100</v>
      </c>
      <c r="V25" s="664" t="s">
        <v>14</v>
      </c>
      <c r="W25" s="665">
        <f>J25</f>
        <v>100</v>
      </c>
      <c r="X25" s="666"/>
      <c r="Y25" s="34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95"/>
      <c r="Q26" s="530"/>
      <c r="R26" s="664"/>
      <c r="S26" s="665"/>
      <c r="T26" s="664"/>
      <c r="U26" s="665"/>
      <c r="V26" s="664"/>
      <c r="W26" s="665"/>
      <c r="X26" s="666"/>
      <c r="Y26" s="34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95"/>
      <c r="Q28" s="1263" t="str">
        <f t="shared" si="8"/>
        <v>毗邻道路的类型与等级</v>
      </c>
      <c r="R28" s="667" t="s">
        <v>14</v>
      </c>
      <c r="S28" s="668">
        <f t="shared" si="10"/>
        <v>100</v>
      </c>
      <c r="T28" s="667" t="s">
        <v>14</v>
      </c>
      <c r="U28" s="668">
        <f t="shared" si="11"/>
        <v>100</v>
      </c>
      <c r="V28" s="667" t="s">
        <v>14</v>
      </c>
      <c r="W28" s="668">
        <f t="shared" si="12"/>
        <v>100</v>
      </c>
      <c r="X28" s="1265"/>
      <c r="Y28" s="34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95"/>
      <c r="Q29" s="1263"/>
      <c r="R29" s="667"/>
      <c r="S29" s="668"/>
      <c r="T29" s="667"/>
      <c r="U29" s="668"/>
      <c r="V29" s="667"/>
      <c r="W29" s="668"/>
      <c r="X29" s="1265"/>
      <c r="Y29" s="34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95"/>
      <c r="Q30" s="1263" t="str">
        <f t="shared" si="8"/>
        <v>土地级别</v>
      </c>
      <c r="R30" s="667" t="s">
        <v>14</v>
      </c>
      <c r="S30" s="668">
        <f t="shared" si="10"/>
        <v>100</v>
      </c>
      <c r="T30" s="667" t="s">
        <v>14</v>
      </c>
      <c r="U30" s="668">
        <f t="shared" si="11"/>
        <v>100</v>
      </c>
      <c r="V30" s="667" t="s">
        <v>14</v>
      </c>
      <c r="W30" s="668">
        <f t="shared" si="12"/>
        <v>100</v>
      </c>
      <c r="X30" s="1265"/>
      <c r="Y30" s="34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95"/>
      <c r="Q31" s="1263">
        <f t="shared" si="8"/>
        <v>111</v>
      </c>
      <c r="R31" s="667" t="s">
        <v>14</v>
      </c>
      <c r="S31" s="668">
        <f t="shared" si="10"/>
        <v>100</v>
      </c>
      <c r="T31" s="667" t="s">
        <v>14</v>
      </c>
      <c r="U31" s="668">
        <f t="shared" si="11"/>
        <v>100</v>
      </c>
      <c r="V31" s="667" t="s">
        <v>14</v>
      </c>
      <c r="W31" s="668">
        <f t="shared" si="12"/>
        <v>100</v>
      </c>
      <c r="X31" s="1265"/>
      <c r="Y31" s="34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66" t="s">
        <v>1696</v>
      </c>
      <c r="Q32" s="1263">
        <f t="shared" si="8"/>
        <v>111</v>
      </c>
      <c r="R32" s="667" t="s">
        <v>14</v>
      </c>
      <c r="S32" s="668">
        <f t="shared" si="10"/>
        <v>100</v>
      </c>
      <c r="T32" s="667" t="s">
        <v>14</v>
      </c>
      <c r="U32" s="668">
        <f t="shared" si="11"/>
        <v>100</v>
      </c>
      <c r="V32" s="667" t="s">
        <v>14</v>
      </c>
      <c r="W32" s="668">
        <f t="shared" si="12"/>
        <v>100</v>
      </c>
      <c r="X32" s="1265"/>
      <c r="Y32" s="34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99"/>
      <c r="Q33" s="1263">
        <f t="shared" si="8"/>
        <v>111</v>
      </c>
      <c r="R33" s="669" t="s">
        <v>14</v>
      </c>
      <c r="S33" s="670">
        <f t="shared" si="10"/>
        <v>100</v>
      </c>
      <c r="T33" s="669" t="s">
        <v>14</v>
      </c>
      <c r="U33" s="670">
        <f t="shared" si="11"/>
        <v>100</v>
      </c>
      <c r="V33" s="669" t="s">
        <v>14</v>
      </c>
      <c r="W33" s="670">
        <f t="shared" si="12"/>
        <v>100</v>
      </c>
      <c r="X33" s="671"/>
      <c r="Y33" s="34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99"/>
      <c r="Q34" s="1263" t="str">
        <f>B34</f>
        <v>宗地面积</v>
      </c>
      <c r="R34" s="667" t="s">
        <v>14</v>
      </c>
      <c r="S34" s="668" t="e">
        <f t="shared" si="10"/>
        <v>#N/A</v>
      </c>
      <c r="T34" s="667" t="s">
        <v>14</v>
      </c>
      <c r="U34" s="668" t="e">
        <f t="shared" si="11"/>
        <v>#N/A</v>
      </c>
      <c r="V34" s="667" t="s">
        <v>14</v>
      </c>
      <c r="W34" s="668" t="e">
        <f t="shared" si="12"/>
        <v>#N/A</v>
      </c>
      <c r="X34" s="1265"/>
      <c r="Y34" s="34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99"/>
      <c r="Q35" s="1263" t="str">
        <f t="shared" ref="Q35:Q40" si="14">B35</f>
        <v>宗地形状</v>
      </c>
      <c r="R35" s="667" t="s">
        <v>14</v>
      </c>
      <c r="S35" s="668">
        <f t="shared" si="10"/>
        <v>100</v>
      </c>
      <c r="T35" s="667" t="s">
        <v>14</v>
      </c>
      <c r="U35" s="668">
        <f t="shared" si="11"/>
        <v>100</v>
      </c>
      <c r="V35" s="667" t="s">
        <v>14</v>
      </c>
      <c r="W35" s="668">
        <f t="shared" si="12"/>
        <v>100</v>
      </c>
      <c r="X35" s="1265"/>
      <c r="Y35" s="34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99"/>
      <c r="Q36" s="1263" t="str">
        <f t="shared" si="14"/>
        <v>宗地开发程度</v>
      </c>
      <c r="R36" s="664" t="s">
        <v>14</v>
      </c>
      <c r="S36" s="665">
        <f t="shared" si="10"/>
        <v>100</v>
      </c>
      <c r="T36" s="664" t="s">
        <v>14</v>
      </c>
      <c r="U36" s="665">
        <f t="shared" si="11"/>
        <v>100</v>
      </c>
      <c r="V36" s="664" t="s">
        <v>14</v>
      </c>
      <c r="W36" s="665">
        <f t="shared" si="12"/>
        <v>100</v>
      </c>
      <c r="X36" s="666"/>
      <c r="Y36" s="34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99" t="s">
        <v>1696</v>
      </c>
      <c r="Q37" s="1263" t="str">
        <f t="shared" si="14"/>
        <v>工程地质条件</v>
      </c>
      <c r="R37" s="667" t="s">
        <v>14</v>
      </c>
      <c r="S37" s="668">
        <f t="shared" si="10"/>
        <v>100</v>
      </c>
      <c r="T37" s="667" t="s">
        <v>14</v>
      </c>
      <c r="U37" s="668">
        <f t="shared" si="11"/>
        <v>100</v>
      </c>
      <c r="V37" s="667" t="s">
        <v>14</v>
      </c>
      <c r="W37" s="668">
        <f t="shared" si="12"/>
        <v>100</v>
      </c>
      <c r="X37" s="1265"/>
      <c r="Y37" s="34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99"/>
      <c r="Q38" s="1263">
        <f t="shared" si="14"/>
        <v>111</v>
      </c>
      <c r="R38" s="667" t="s">
        <v>14</v>
      </c>
      <c r="S38" s="668">
        <f t="shared" si="10"/>
        <v>100</v>
      </c>
      <c r="T38" s="667" t="s">
        <v>14</v>
      </c>
      <c r="U38" s="668">
        <f t="shared" si="11"/>
        <v>100</v>
      </c>
      <c r="V38" s="667" t="s">
        <v>14</v>
      </c>
      <c r="W38" s="668">
        <f t="shared" si="12"/>
        <v>100</v>
      </c>
      <c r="X38" s="1265"/>
      <c r="Y38" s="34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99"/>
      <c r="Q39" s="1263">
        <f t="shared" si="14"/>
        <v>111</v>
      </c>
      <c r="R39" s="667" t="s">
        <v>14</v>
      </c>
      <c r="S39" s="668">
        <f t="shared" si="10"/>
        <v>100</v>
      </c>
      <c r="T39" s="667" t="s">
        <v>14</v>
      </c>
      <c r="U39" s="668">
        <f t="shared" si="11"/>
        <v>100</v>
      </c>
      <c r="V39" s="667" t="s">
        <v>14</v>
      </c>
      <c r="W39" s="668">
        <f t="shared" si="12"/>
        <v>100</v>
      </c>
      <c r="X39" s="1265"/>
      <c r="Y39" s="34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99"/>
      <c r="Q40" s="1263">
        <f t="shared" si="14"/>
        <v>111</v>
      </c>
      <c r="R40" s="669" t="s">
        <v>14</v>
      </c>
      <c r="S40" s="670">
        <f t="shared" si="10"/>
        <v>100</v>
      </c>
      <c r="T40" s="669" t="s">
        <v>14</v>
      </c>
      <c r="U40" s="670">
        <f t="shared" si="11"/>
        <v>100</v>
      </c>
      <c r="V40" s="669" t="s">
        <v>14</v>
      </c>
      <c r="W40" s="670">
        <f t="shared" si="12"/>
        <v>100</v>
      </c>
      <c r="X40" s="671"/>
      <c r="Y40" s="34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01" t="str">
        <f>A41</f>
        <v>成交单价</v>
      </c>
      <c r="Q41" s="3501"/>
      <c r="R41" s="3484">
        <f>E41</f>
        <v>0</v>
      </c>
      <c r="S41" s="3484"/>
      <c r="T41" s="3484">
        <f>G41</f>
        <v>0</v>
      </c>
      <c r="U41" s="3484"/>
      <c r="V41" s="3484">
        <f>I41</f>
        <v>0</v>
      </c>
      <c r="W41" s="348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01" t="str">
        <f>A42</f>
        <v>比较价值（元/平方米）</v>
      </c>
      <c r="Q42" s="3501"/>
      <c r="R42" s="3568" t="e">
        <f>ROUND(PRODUCT(R41,AA7:AA40),0)</f>
        <v>#DIV/0!</v>
      </c>
      <c r="S42" s="3568"/>
      <c r="T42" s="3568" t="e">
        <f>ROUND(PRODUCT(T41,AB7:AB40),0)</f>
        <v>#DIV/0!</v>
      </c>
      <c r="U42" s="3568"/>
      <c r="V42" s="3568" t="e">
        <f>ROUND(PRODUCT(V41,AC7:AC40),0)</f>
        <v>#DIV/0!</v>
      </c>
      <c r="W42" s="356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89" t="str">
        <f>A43</f>
        <v>估价对象XX用房的比较价值（楼面单价，元/平方米）</v>
      </c>
      <c r="Q43" s="3490"/>
      <c r="R43" s="3569" t="e">
        <f>ROUND(IF(D42="简单平均",AVERAGE(R42:W42),R42*F42+T42*H42+V42*J42),0)</f>
        <v>#DIV/0!</v>
      </c>
      <c r="S43" s="3569"/>
      <c r="T43" s="3569"/>
      <c r="U43" s="3569"/>
      <c r="V43" s="3569"/>
      <c r="W43" s="356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60" t="s">
        <v>1887</v>
      </c>
      <c r="H50" s="357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488"/>
      <c r="H51" s="350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78" t="s">
        <v>2084</v>
      </c>
      <c r="D1" s="3579"/>
      <c r="E1" s="3579"/>
      <c r="F1" s="3579"/>
      <c r="G1" s="3579"/>
      <c r="H1" s="3579"/>
      <c r="I1" s="3579"/>
      <c r="J1" s="3579"/>
      <c r="K1" s="3579"/>
      <c r="L1" s="3579"/>
      <c r="M1" s="3579"/>
      <c r="N1" s="3579"/>
      <c r="O1" s="3579"/>
      <c r="P1" s="3579"/>
      <c r="Q1" s="3579"/>
      <c r="R1" s="3579"/>
      <c r="S1" s="35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75" t="s">
        <v>27</v>
      </c>
      <c r="D22" s="3576"/>
      <c r="E22" s="3576"/>
      <c r="F22" s="3576"/>
      <c r="G22" s="3576"/>
      <c r="H22" s="3576"/>
      <c r="I22" s="3576"/>
      <c r="J22" s="3576"/>
      <c r="K22" s="3576"/>
      <c r="L22" s="3576"/>
      <c r="M22" s="3576"/>
      <c r="N22" s="3576"/>
      <c r="O22" s="3576"/>
      <c r="P22" s="3576"/>
      <c r="Q22" s="35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88"/>
      <c r="B4" s="3589"/>
      <c r="C4" s="3589"/>
      <c r="D4" s="3590"/>
      <c r="E4" s="3590"/>
      <c r="F4" s="3590"/>
      <c r="G4" s="3590"/>
      <c r="H4" s="3590"/>
      <c r="I4" s="3590"/>
      <c r="J4" s="359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85" t="s">
        <v>1960</v>
      </c>
      <c r="X8" s="358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8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8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92" t="s">
        <v>3254</v>
      </c>
      <c r="B20" s="159" t="s">
        <v>1994</v>
      </c>
      <c r="C20" s="3031" t="e">
        <f>ROUND(IF(F21="与级别开发程度一致",0,(G21-E21)/C21),0)</f>
        <v>#DIV/0!</v>
      </c>
      <c r="D20" s="3046" t="s">
        <v>1998</v>
      </c>
      <c r="E20" s="3047"/>
      <c r="F20" s="3598" t="s">
        <v>1995</v>
      </c>
      <c r="G20" s="359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9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45628</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估价对象周边有T10路、T72路公交线路，周边5公里内无地铁站点，距离东六环路、京津高速约2.5公里，通达度一般。综合评价交通便捷度一般</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02">
      <c r="A56" s="1976" t="s">
        <v>2059</v>
      </c>
      <c r="B56" s="1240" t="str">
        <f>估价对象房地状况!C21</f>
        <v>周边2公里内的公共服务配套设施齐备度一般，有购物场所（佳美超市等）、医院（通州区张家湾镇南火垡村卫生室等）、银行（无）、学校（通州区陆辛庄学校、南火垡小精灵幼儿园等）等公共服务配套设施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估价对象周边有凉水河等自然景观，周边无人文场所，综合评价环境状况一般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估价对象周边有T10路、T72路公交线路，周边5公里内无地铁站点，距离东六环路、京津高速约2.5公里，通达度一般。综合评价交通便捷度一般</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02">
      <c r="A67" s="1970" t="s">
        <v>2059</v>
      </c>
      <c r="B67" s="1240" t="str">
        <f>估价对象房地状况!C21</f>
        <v>周边2公里内的公共服务配套设施齐备度一般，有购物场所（佳美超市等）、医院（通州区张家湾镇南火垡村卫生室等）、银行（无）、学校（通州区陆辛庄学校、南火垡小精灵幼儿园等）等公共服务配套设施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估价对象周边有凉水河等自然景观，周边无人文场所，综合评价环境状况一般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38.25">
      <c r="A72" s="1970" t="s">
        <v>2066</v>
      </c>
      <c r="B72" s="1973" t="str">
        <f>估价对象房地状况!C15</f>
        <v>估价对象周边多为民宅，无规模性小区，居住社区成熟度一般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估价对象周边有T10路、T72路公交线路，周边5公里内无地铁站点，距离东六环路、京津高速约2.5公里，通达度一般。综合评价交通便捷度一般</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02">
      <c r="A76" s="1970" t="s">
        <v>2059</v>
      </c>
      <c r="B76" s="1240" t="str">
        <f>估价对象房地状况!C21</f>
        <v>周边2公里内的公共服务配套设施齐备度一般，有购物场所（佳美超市等）、医院（通州区张家湾镇南火垡村卫生室等）、银行（无）、学校（通州区陆辛庄学校、南火垡小精灵幼儿园等）等公共服务配套设施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估价对象周边有凉水河等自然景观，周边无人文场所，综合评价环境状况一般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63.75">
      <c r="A94" s="3080" t="s">
        <v>3273</v>
      </c>
      <c r="B94" s="3071" t="str">
        <f>估价对象房地状况!C18</f>
        <v>估价对象周边有T10路、T72路公交线路，周边5公里内无地铁站点，距离东六环路、京津高速约2.5公里，通达度一般。综合评价交通便捷度一般</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02">
      <c r="A99" s="3080" t="s">
        <v>3277</v>
      </c>
      <c r="B99" s="3071" t="str">
        <f>估价对象房地状况!C21</f>
        <v>周边2公里内的公共服务配套设施齐备度一般，有购物场所（佳美超市等）、医院（通州区张家湾镇南火垡村卫生室等）、银行（无）、学校（通州区陆辛庄学校、南火垡小精灵幼儿园等）等公共服务配套设施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3279</v>
      </c>
      <c r="B101" s="3088" t="str">
        <f>估价对象房地状况!C20</f>
        <v>估价对象周边有凉水河等自然景观，周边无人文场所，综合评价环境状况一般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94" t="s">
        <v>3294</v>
      </c>
      <c r="B103" s="3594"/>
      <c r="C103" s="3594"/>
      <c r="D103" s="3594"/>
      <c r="E103" s="3594"/>
      <c r="F103" s="3594"/>
      <c r="G103" s="3594"/>
      <c r="H103" s="3594"/>
      <c r="I103" s="3594"/>
      <c r="J103" s="3594"/>
      <c r="K103" s="1667"/>
      <c r="L103" s="1667"/>
      <c r="M103" s="1667"/>
      <c r="N103" s="1667"/>
    </row>
    <row r="104" spans="1:14">
      <c r="A104" s="3595" t="s">
        <v>3295</v>
      </c>
      <c r="B104" s="3595" t="s">
        <v>3296</v>
      </c>
      <c r="C104" s="3090" t="s">
        <v>3297</v>
      </c>
      <c r="D104" s="3091"/>
      <c r="E104" s="3091"/>
      <c r="F104" s="3091"/>
      <c r="G104" s="3091"/>
      <c r="H104" s="3091"/>
      <c r="I104" s="3091"/>
      <c r="J104" s="3092"/>
      <c r="K104" s="3093"/>
      <c r="L104" s="3093"/>
      <c r="M104" s="3093"/>
      <c r="N104" s="3093"/>
    </row>
    <row r="105" spans="1:14">
      <c r="A105" s="3595"/>
      <c r="B105" s="359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8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8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8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8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8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8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4" t="s">
        <v>3311</v>
      </c>
      <c r="B113" s="3584"/>
      <c r="C113" s="3584"/>
      <c r="D113" s="3584"/>
      <c r="E113" s="3584"/>
      <c r="F113" s="3584"/>
      <c r="G113" s="3584"/>
      <c r="H113" s="3584"/>
      <c r="I113" s="3584"/>
      <c r="J113" s="358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607" t="s">
        <v>2607</v>
      </c>
      <c r="B20" s="3600" t="s">
        <v>2628</v>
      </c>
      <c r="C20" s="2842" t="s">
        <v>2439</v>
      </c>
      <c r="D20" s="2843"/>
      <c r="E20" s="2844">
        <v>1</v>
      </c>
      <c r="F20" s="2845" t="s">
        <v>2440</v>
      </c>
      <c r="G20" s="2845"/>
    </row>
    <row r="21" spans="1:13" ht="19.5" customHeight="1">
      <c r="A21" s="3608"/>
      <c r="B21" s="3601"/>
      <c r="C21" s="2846" t="s">
        <v>2441</v>
      </c>
      <c r="D21" s="2847"/>
      <c r="E21" s="2848">
        <v>1</v>
      </c>
      <c r="F21" s="2845" t="s">
        <v>2442</v>
      </c>
      <c r="G21" s="2845"/>
    </row>
    <row r="22" spans="1:13" ht="19.5" customHeight="1">
      <c r="A22" s="3608"/>
      <c r="B22" s="3601"/>
      <c r="C22" s="2846" t="s">
        <v>2443</v>
      </c>
      <c r="D22" s="2847"/>
      <c r="E22" s="2848">
        <v>0.9</v>
      </c>
      <c r="F22" s="2845" t="s">
        <v>2444</v>
      </c>
      <c r="G22" s="2845"/>
    </row>
    <row r="23" spans="1:13" ht="19.5" customHeight="1">
      <c r="A23" s="3608"/>
      <c r="B23" s="3601"/>
      <c r="C23" s="2846" t="s">
        <v>2445</v>
      </c>
      <c r="D23" s="2847"/>
      <c r="E23" s="2848">
        <v>0.9</v>
      </c>
      <c r="F23" s="2845" t="s">
        <v>2446</v>
      </c>
      <c r="G23" s="2845"/>
    </row>
    <row r="24" spans="1:13" ht="19.5" customHeight="1">
      <c r="A24" s="3608"/>
      <c r="B24" s="3601"/>
      <c r="C24" s="2846" t="s">
        <v>2447</v>
      </c>
      <c r="D24" s="2847"/>
      <c r="E24" s="2848">
        <v>0.8</v>
      </c>
      <c r="F24" s="2845" t="s">
        <v>2448</v>
      </c>
      <c r="G24" s="2845"/>
    </row>
    <row r="25" spans="1:13" ht="19.5" customHeight="1" thickBot="1">
      <c r="A25" s="3609"/>
      <c r="B25" s="360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603" t="s">
        <v>2631</v>
      </c>
      <c r="B27" s="3600" t="s">
        <v>2612</v>
      </c>
      <c r="C27" s="2842" t="s">
        <v>2452</v>
      </c>
      <c r="D27" s="2843"/>
      <c r="E27" s="2844">
        <v>1</v>
      </c>
      <c r="F27" s="2845" t="s">
        <v>2453</v>
      </c>
      <c r="G27" s="2845"/>
    </row>
    <row r="28" spans="1:13" ht="19.5" customHeight="1">
      <c r="A28" s="3604"/>
      <c r="B28" s="3601"/>
      <c r="C28" s="2846" t="s">
        <v>2454</v>
      </c>
      <c r="D28" s="2847"/>
      <c r="E28" s="2848">
        <v>1</v>
      </c>
      <c r="F28" s="2845" t="s">
        <v>2455</v>
      </c>
      <c r="G28" s="2845"/>
    </row>
    <row r="29" spans="1:13" ht="19.5" customHeight="1">
      <c r="A29" s="3604"/>
      <c r="B29" s="3601"/>
      <c r="C29" s="2846" t="s">
        <v>2456</v>
      </c>
      <c r="D29" s="2847"/>
      <c r="E29" s="2848">
        <v>0.8</v>
      </c>
      <c r="F29" s="2845" t="s">
        <v>2457</v>
      </c>
      <c r="G29" s="2845"/>
    </row>
    <row r="30" spans="1:13" ht="19.5" customHeight="1">
      <c r="A30" s="3604"/>
      <c r="B30" s="3601"/>
      <c r="C30" s="2846" t="s">
        <v>2458</v>
      </c>
      <c r="D30" s="2847"/>
      <c r="E30" s="2848">
        <v>0.8</v>
      </c>
      <c r="F30" s="2845" t="s">
        <v>2459</v>
      </c>
      <c r="G30" s="2845"/>
    </row>
    <row r="31" spans="1:13" ht="19.5" customHeight="1">
      <c r="A31" s="3604"/>
      <c r="B31" s="3601"/>
      <c r="C31" s="2846" t="s">
        <v>2460</v>
      </c>
      <c r="D31" s="2847"/>
      <c r="E31" s="2848">
        <v>0.8</v>
      </c>
      <c r="F31" s="2845" t="s">
        <v>2461</v>
      </c>
      <c r="G31" s="2845"/>
    </row>
    <row r="32" spans="1:13" ht="19.5" customHeight="1">
      <c r="A32" s="3604"/>
      <c r="B32" s="3601"/>
      <c r="C32" s="2846" t="s">
        <v>2462</v>
      </c>
      <c r="D32" s="2847"/>
      <c r="E32" s="2848">
        <v>0.7</v>
      </c>
      <c r="F32" s="2845" t="s">
        <v>2463</v>
      </c>
      <c r="G32" s="2845"/>
    </row>
    <row r="33" spans="1:7" ht="19.5" customHeight="1">
      <c r="A33" s="3604"/>
      <c r="B33" s="3601"/>
      <c r="C33" s="2846" t="s">
        <v>2464</v>
      </c>
      <c r="D33" s="2847"/>
      <c r="E33" s="2848">
        <v>0.8</v>
      </c>
      <c r="F33" s="2845" t="s">
        <v>2465</v>
      </c>
      <c r="G33" s="2845"/>
    </row>
    <row r="34" spans="1:7" ht="19.5" customHeight="1">
      <c r="A34" s="3604"/>
      <c r="B34" s="3601"/>
      <c r="C34" s="2846" t="s">
        <v>2466</v>
      </c>
      <c r="D34" s="2847"/>
      <c r="E34" s="2848">
        <v>0.6</v>
      </c>
      <c r="F34" s="2845" t="s">
        <v>2467</v>
      </c>
      <c r="G34" s="2845"/>
    </row>
    <row r="35" spans="1:7" ht="19.5" customHeight="1">
      <c r="A35" s="3604"/>
      <c r="B35" s="3601"/>
      <c r="C35" s="2846" t="s">
        <v>2468</v>
      </c>
      <c r="D35" s="2847"/>
      <c r="E35" s="2848">
        <v>0.2</v>
      </c>
      <c r="F35" s="2845" t="s">
        <v>2469</v>
      </c>
      <c r="G35" s="2845"/>
    </row>
    <row r="36" spans="1:7" ht="19.5" customHeight="1">
      <c r="A36" s="3604"/>
      <c r="B36" s="3601"/>
      <c r="C36" s="2846" t="s">
        <v>2470</v>
      </c>
      <c r="D36" s="2847"/>
      <c r="E36" s="2848">
        <v>0.2</v>
      </c>
      <c r="F36" s="2845" t="s">
        <v>2471</v>
      </c>
      <c r="G36" s="2845"/>
    </row>
    <row r="37" spans="1:7" ht="19.5" customHeight="1">
      <c r="A37" s="3604"/>
      <c r="B37" s="3606" t="s">
        <v>2632</v>
      </c>
      <c r="C37" s="2846" t="s">
        <v>2472</v>
      </c>
      <c r="D37" s="2847"/>
      <c r="E37" s="2848">
        <v>0.6</v>
      </c>
      <c r="F37" s="2845" t="s">
        <v>2473</v>
      </c>
      <c r="G37" s="2845"/>
    </row>
    <row r="38" spans="1:7" ht="19.5" customHeight="1">
      <c r="A38" s="3604"/>
      <c r="B38" s="3601"/>
      <c r="C38" s="2846" t="s">
        <v>2474</v>
      </c>
      <c r="D38" s="2847"/>
      <c r="E38" s="2848">
        <v>0.6</v>
      </c>
      <c r="F38" s="2845" t="s">
        <v>2475</v>
      </c>
      <c r="G38" s="2845"/>
    </row>
    <row r="39" spans="1:7" ht="19.5" customHeight="1" thickBot="1">
      <c r="A39" s="3605"/>
      <c r="B39" s="360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607" t="s">
        <v>2610</v>
      </c>
      <c r="B41" s="3600" t="s">
        <v>2634</v>
      </c>
      <c r="C41" s="2842" t="s">
        <v>2479</v>
      </c>
      <c r="D41" s="2843"/>
      <c r="E41" s="2844">
        <v>1</v>
      </c>
      <c r="F41" s="2845" t="s">
        <v>2480</v>
      </c>
      <c r="G41" s="2845"/>
    </row>
    <row r="42" spans="1:7" ht="19.5" customHeight="1">
      <c r="A42" s="3608"/>
      <c r="B42" s="3601"/>
      <c r="C42" s="2846" t="s">
        <v>2481</v>
      </c>
      <c r="D42" s="2847"/>
      <c r="E42" s="2848">
        <v>1</v>
      </c>
      <c r="F42" s="2845" t="s">
        <v>2482</v>
      </c>
      <c r="G42" s="2845"/>
    </row>
    <row r="43" spans="1:7" ht="19.5" customHeight="1">
      <c r="A43" s="3608"/>
      <c r="B43" s="3610"/>
      <c r="C43" s="2846" t="s">
        <v>2483</v>
      </c>
      <c r="D43" s="2847"/>
      <c r="E43" s="2848">
        <v>1.5</v>
      </c>
      <c r="F43" s="2845" t="s">
        <v>2484</v>
      </c>
      <c r="G43" s="2845"/>
    </row>
    <row r="44" spans="1:7" ht="19.5" customHeight="1">
      <c r="A44" s="3608"/>
      <c r="B44" s="2857" t="s">
        <v>2635</v>
      </c>
      <c r="C44" s="2846" t="s">
        <v>2636</v>
      </c>
      <c r="D44" s="2847"/>
      <c r="E44" s="2848">
        <v>2</v>
      </c>
      <c r="F44" s="2845" t="s">
        <v>2485</v>
      </c>
      <c r="G44" s="2845"/>
    </row>
    <row r="45" spans="1:7" ht="19.5" customHeight="1">
      <c r="A45" s="3608"/>
      <c r="B45" s="3606" t="s">
        <v>2637</v>
      </c>
      <c r="C45" s="2846" t="s">
        <v>2486</v>
      </c>
      <c r="D45" s="2847"/>
      <c r="E45" s="2848">
        <v>1</v>
      </c>
      <c r="F45" s="2845" t="s">
        <v>2487</v>
      </c>
      <c r="G45" s="2845"/>
    </row>
    <row r="46" spans="1:7" ht="19.5" customHeight="1">
      <c r="A46" s="3608"/>
      <c r="B46" s="3601"/>
      <c r="C46" s="2846" t="s">
        <v>2488</v>
      </c>
      <c r="D46" s="2847"/>
      <c r="E46" s="2848">
        <v>1</v>
      </c>
      <c r="F46" s="2845" t="s">
        <v>2489</v>
      </c>
      <c r="G46" s="2845"/>
    </row>
    <row r="47" spans="1:7" ht="19.5" customHeight="1">
      <c r="A47" s="3608"/>
      <c r="B47" s="3601"/>
      <c r="C47" s="2846" t="s">
        <v>2490</v>
      </c>
      <c r="D47" s="2847"/>
      <c r="E47" s="2848">
        <v>1</v>
      </c>
      <c r="F47" s="2845" t="s">
        <v>2491</v>
      </c>
      <c r="G47" s="2845"/>
    </row>
    <row r="48" spans="1:7" ht="19.5" customHeight="1">
      <c r="A48" s="3608"/>
      <c r="B48" s="3601"/>
      <c r="C48" s="2846" t="s">
        <v>2492</v>
      </c>
      <c r="D48" s="2847"/>
      <c r="E48" s="2848">
        <v>1</v>
      </c>
      <c r="F48" s="2845" t="s">
        <v>2493</v>
      </c>
      <c r="G48" s="2845"/>
    </row>
    <row r="49" spans="1:7" ht="19.5" customHeight="1">
      <c r="A49" s="3608"/>
      <c r="B49" s="3601"/>
      <c r="C49" s="2846" t="s">
        <v>2494</v>
      </c>
      <c r="D49" s="2847"/>
      <c r="E49" s="2848">
        <v>1</v>
      </c>
      <c r="F49" s="2845" t="s">
        <v>2495</v>
      </c>
      <c r="G49" s="2845"/>
    </row>
    <row r="50" spans="1:7" ht="19.5" customHeight="1">
      <c r="A50" s="3608"/>
      <c r="B50" s="3601"/>
      <c r="C50" s="2846" t="s">
        <v>2496</v>
      </c>
      <c r="D50" s="2847"/>
      <c r="E50" s="2848">
        <v>1</v>
      </c>
      <c r="F50" s="2845" t="s">
        <v>2497</v>
      </c>
      <c r="G50" s="2845"/>
    </row>
    <row r="51" spans="1:7" ht="19.5" customHeight="1" thickBot="1">
      <c r="A51" s="3609"/>
      <c r="B51" s="360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606" t="s">
        <v>2651</v>
      </c>
      <c r="C73" s="2831" t="s">
        <v>2652</v>
      </c>
      <c r="D73" s="2831" t="s">
        <v>2653</v>
      </c>
      <c r="E73" s="2857">
        <v>0.2</v>
      </c>
      <c r="F73" s="2857">
        <v>25</v>
      </c>
    </row>
    <row r="74" spans="1:7" ht="24">
      <c r="A74" s="2857">
        <v>2</v>
      </c>
      <c r="B74" s="3601"/>
      <c r="C74" s="2831" t="s">
        <v>2654</v>
      </c>
      <c r="D74" s="2831" t="s">
        <v>2655</v>
      </c>
      <c r="E74" s="2857">
        <v>0.2</v>
      </c>
      <c r="F74" s="2857">
        <v>25</v>
      </c>
    </row>
    <row r="75" spans="1:7" ht="24">
      <c r="A75" s="2857">
        <v>3</v>
      </c>
      <c r="B75" s="3601"/>
      <c r="C75" s="2831" t="s">
        <v>2656</v>
      </c>
      <c r="D75" s="2831" t="s">
        <v>2657</v>
      </c>
      <c r="E75" s="2857">
        <v>0.2</v>
      </c>
      <c r="F75" s="2857">
        <v>25</v>
      </c>
    </row>
    <row r="76" spans="1:7" ht="13.5">
      <c r="A76" s="2857">
        <v>4</v>
      </c>
      <c r="B76" s="3601"/>
      <c r="C76" s="2831" t="s">
        <v>2658</v>
      </c>
      <c r="D76" s="2831" t="s">
        <v>2659</v>
      </c>
      <c r="E76" s="2857">
        <v>0.15</v>
      </c>
      <c r="F76" s="2857">
        <v>20</v>
      </c>
    </row>
    <row r="77" spans="1:7" ht="24">
      <c r="A77" s="2857">
        <v>5</v>
      </c>
      <c r="B77" s="3601"/>
      <c r="C77" s="2831" t="s">
        <v>2660</v>
      </c>
      <c r="D77" s="2831" t="s">
        <v>2661</v>
      </c>
      <c r="E77" s="2857">
        <v>0.15</v>
      </c>
      <c r="F77" s="2857">
        <v>20</v>
      </c>
    </row>
    <row r="78" spans="1:7" ht="24">
      <c r="A78" s="2857">
        <v>6</v>
      </c>
      <c r="B78" s="3601"/>
      <c r="C78" s="2831" t="s">
        <v>2662</v>
      </c>
      <c r="D78" s="2831" t="s">
        <v>2663</v>
      </c>
      <c r="E78" s="2857">
        <v>0.15</v>
      </c>
      <c r="F78" s="2857">
        <v>20</v>
      </c>
    </row>
    <row r="79" spans="1:7" ht="24">
      <c r="A79" s="2857">
        <v>7</v>
      </c>
      <c r="B79" s="3601"/>
      <c r="C79" s="2831" t="s">
        <v>2664</v>
      </c>
      <c r="D79" s="2831" t="s">
        <v>2665</v>
      </c>
      <c r="E79" s="2857">
        <v>0.15</v>
      </c>
      <c r="F79" s="2857">
        <v>20</v>
      </c>
    </row>
    <row r="80" spans="1:7" ht="24">
      <c r="A80" s="2857">
        <v>8</v>
      </c>
      <c r="B80" s="3601"/>
      <c r="C80" s="2831" t="s">
        <v>2666</v>
      </c>
      <c r="D80" s="2831" t="s">
        <v>2667</v>
      </c>
      <c r="E80" s="2857">
        <v>0.1</v>
      </c>
      <c r="F80" s="2857">
        <v>15</v>
      </c>
    </row>
    <row r="81" spans="1:6" ht="24">
      <c r="A81" s="2857">
        <v>9</v>
      </c>
      <c r="B81" s="3601"/>
      <c r="C81" s="2831" t="s">
        <v>2668</v>
      </c>
      <c r="D81" s="2831" t="s">
        <v>2669</v>
      </c>
      <c r="E81" s="2857">
        <v>0.1</v>
      </c>
      <c r="F81" s="2857">
        <v>15</v>
      </c>
    </row>
    <row r="82" spans="1:6" ht="24">
      <c r="A82" s="2857">
        <v>10</v>
      </c>
      <c r="B82" s="3601"/>
      <c r="C82" s="2831" t="s">
        <v>2670</v>
      </c>
      <c r="D82" s="2831" t="s">
        <v>2671</v>
      </c>
      <c r="E82" s="2857">
        <v>0.1</v>
      </c>
      <c r="F82" s="2857">
        <v>15</v>
      </c>
    </row>
    <row r="83" spans="1:6" ht="24">
      <c r="A83" s="2857">
        <v>11</v>
      </c>
      <c r="B83" s="3601"/>
      <c r="C83" s="2831" t="s">
        <v>2672</v>
      </c>
      <c r="D83" s="2831" t="s">
        <v>2673</v>
      </c>
      <c r="E83" s="2857">
        <v>0.1</v>
      </c>
      <c r="F83" s="2857">
        <v>15</v>
      </c>
    </row>
    <row r="84" spans="1:6" ht="24">
      <c r="A84" s="2857">
        <v>12</v>
      </c>
      <c r="B84" s="3601"/>
      <c r="C84" s="2831" t="s">
        <v>2674</v>
      </c>
      <c r="D84" s="2831" t="s">
        <v>2675</v>
      </c>
      <c r="E84" s="2857">
        <v>0.1</v>
      </c>
      <c r="F84" s="2857">
        <v>15</v>
      </c>
    </row>
    <row r="85" spans="1:6" ht="13.5">
      <c r="A85" s="2857">
        <v>13</v>
      </c>
      <c r="B85" s="3601"/>
      <c r="C85" s="2831" t="s">
        <v>2676</v>
      </c>
      <c r="D85" s="2831" t="s">
        <v>2677</v>
      </c>
      <c r="E85" s="2857">
        <v>0.1</v>
      </c>
      <c r="F85" s="2857">
        <v>15</v>
      </c>
    </row>
    <row r="86" spans="1:6" ht="13.5">
      <c r="A86" s="2857">
        <v>14</v>
      </c>
      <c r="B86" s="3601"/>
      <c r="C86" s="2831" t="s">
        <v>2678</v>
      </c>
      <c r="D86" s="2831" t="s">
        <v>2679</v>
      </c>
      <c r="E86" s="2857">
        <v>0.1</v>
      </c>
      <c r="F86" s="2857">
        <v>15</v>
      </c>
    </row>
    <row r="87" spans="1:6" ht="13.5">
      <c r="A87" s="2857">
        <v>15</v>
      </c>
      <c r="B87" s="3601"/>
      <c r="C87" s="2831" t="s">
        <v>2680</v>
      </c>
      <c r="D87" s="2831" t="s">
        <v>2681</v>
      </c>
      <c r="E87" s="2857">
        <v>0.1</v>
      </c>
      <c r="F87" s="2857">
        <v>15</v>
      </c>
    </row>
    <row r="88" spans="1:6" ht="24">
      <c r="A88" s="2857">
        <v>16</v>
      </c>
      <c r="B88" s="3601"/>
      <c r="C88" s="2831" t="s">
        <v>2682</v>
      </c>
      <c r="D88" s="2831" t="s">
        <v>2683</v>
      </c>
      <c r="E88" s="2857">
        <v>0.1</v>
      </c>
      <c r="F88" s="2857">
        <v>15</v>
      </c>
    </row>
    <row r="89" spans="1:6" ht="24">
      <c r="A89" s="2857">
        <v>17</v>
      </c>
      <c r="B89" s="3610"/>
      <c r="C89" s="2831" t="s">
        <v>2684</v>
      </c>
      <c r="D89" s="2831" t="s">
        <v>2685</v>
      </c>
      <c r="E89" s="2857">
        <v>0.1</v>
      </c>
      <c r="F89" s="2857">
        <v>15</v>
      </c>
    </row>
    <row r="90" spans="1:6" ht="13.5">
      <c r="A90" s="2857">
        <v>18</v>
      </c>
      <c r="B90" s="3606" t="s">
        <v>2686</v>
      </c>
      <c r="C90" s="2831" t="s">
        <v>2687</v>
      </c>
      <c r="D90" s="2831" t="s">
        <v>2688</v>
      </c>
      <c r="E90" s="2857">
        <v>0.2</v>
      </c>
      <c r="F90" s="2857">
        <v>25</v>
      </c>
    </row>
    <row r="91" spans="1:6" ht="24">
      <c r="A91" s="2857">
        <v>19</v>
      </c>
      <c r="B91" s="3601"/>
      <c r="C91" s="2831" t="s">
        <v>2689</v>
      </c>
      <c r="D91" s="2831" t="s">
        <v>2690</v>
      </c>
      <c r="E91" s="2857">
        <v>0.2</v>
      </c>
      <c r="F91" s="2857">
        <v>25</v>
      </c>
    </row>
    <row r="92" spans="1:6" ht="13.5">
      <c r="A92" s="2857">
        <v>20</v>
      </c>
      <c r="B92" s="3601"/>
      <c r="C92" s="2831" t="s">
        <v>2691</v>
      </c>
      <c r="D92" s="2831" t="s">
        <v>2692</v>
      </c>
      <c r="E92" s="2857">
        <v>0.15</v>
      </c>
      <c r="F92" s="2857">
        <v>20</v>
      </c>
    </row>
    <row r="93" spans="1:6" ht="13.5">
      <c r="A93" s="2857">
        <v>21</v>
      </c>
      <c r="B93" s="3601"/>
      <c r="C93" s="2831" t="s">
        <v>2693</v>
      </c>
      <c r="D93" s="2831" t="s">
        <v>2694</v>
      </c>
      <c r="E93" s="2857">
        <v>0.15</v>
      </c>
      <c r="F93" s="2857">
        <v>20</v>
      </c>
    </row>
    <row r="94" spans="1:6" ht="13.5">
      <c r="A94" s="2857">
        <v>22</v>
      </c>
      <c r="B94" s="3601"/>
      <c r="C94" s="2831" t="s">
        <v>2695</v>
      </c>
      <c r="D94" s="2831" t="s">
        <v>2696</v>
      </c>
      <c r="E94" s="2857">
        <v>0.15</v>
      </c>
      <c r="F94" s="2857">
        <v>20</v>
      </c>
    </row>
    <row r="95" spans="1:6" ht="36">
      <c r="A95" s="2857">
        <v>23</v>
      </c>
      <c r="B95" s="3601"/>
      <c r="C95" s="2831" t="s">
        <v>2697</v>
      </c>
      <c r="D95" s="2831" t="s">
        <v>2698</v>
      </c>
      <c r="E95" s="2857">
        <v>0.15</v>
      </c>
      <c r="F95" s="2857">
        <v>20</v>
      </c>
    </row>
    <row r="96" spans="1:6" ht="13.5">
      <c r="A96" s="2857">
        <v>24</v>
      </c>
      <c r="B96" s="3601"/>
      <c r="C96" s="2831" t="s">
        <v>2699</v>
      </c>
      <c r="D96" s="2831" t="s">
        <v>2700</v>
      </c>
      <c r="E96" s="2857">
        <v>0.1</v>
      </c>
      <c r="F96" s="2857">
        <v>15</v>
      </c>
    </row>
    <row r="97" spans="1:6" ht="13.5">
      <c r="A97" s="2857">
        <v>25</v>
      </c>
      <c r="B97" s="3601"/>
      <c r="C97" s="2831" t="s">
        <v>2701</v>
      </c>
      <c r="D97" s="2831" t="s">
        <v>2702</v>
      </c>
      <c r="E97" s="2857">
        <v>0.1</v>
      </c>
      <c r="F97" s="2857">
        <v>15</v>
      </c>
    </row>
    <row r="98" spans="1:6" ht="24">
      <c r="A98" s="2857">
        <v>26</v>
      </c>
      <c r="B98" s="3601"/>
      <c r="C98" s="2831" t="s">
        <v>2703</v>
      </c>
      <c r="D98" s="2831" t="s">
        <v>2704</v>
      </c>
      <c r="E98" s="2857">
        <v>0.1</v>
      </c>
      <c r="F98" s="2857">
        <v>15</v>
      </c>
    </row>
    <row r="99" spans="1:6" ht="24">
      <c r="A99" s="2857">
        <v>27</v>
      </c>
      <c r="B99" s="3601"/>
      <c r="C99" s="2831" t="s">
        <v>2705</v>
      </c>
      <c r="D99" s="2831" t="s">
        <v>2706</v>
      </c>
      <c r="E99" s="2857">
        <v>0.1</v>
      </c>
      <c r="F99" s="2857">
        <v>15</v>
      </c>
    </row>
    <row r="100" spans="1:6" ht="13.5">
      <c r="A100" s="2857">
        <v>28</v>
      </c>
      <c r="B100" s="3601"/>
      <c r="C100" s="2831" t="s">
        <v>2707</v>
      </c>
      <c r="D100" s="2831" t="s">
        <v>2708</v>
      </c>
      <c r="E100" s="2857">
        <v>0.1</v>
      </c>
      <c r="F100" s="2857">
        <v>15</v>
      </c>
    </row>
    <row r="101" spans="1:6" ht="13.5">
      <c r="A101" s="2857">
        <v>29</v>
      </c>
      <c r="B101" s="3601"/>
      <c r="C101" s="2831" t="s">
        <v>2709</v>
      </c>
      <c r="D101" s="2831" t="s">
        <v>2710</v>
      </c>
      <c r="E101" s="2857">
        <v>0.1</v>
      </c>
      <c r="F101" s="2857">
        <v>15</v>
      </c>
    </row>
    <row r="102" spans="1:6" ht="13.5">
      <c r="A102" s="2857">
        <v>30</v>
      </c>
      <c r="B102" s="3601"/>
      <c r="C102" s="2831" t="s">
        <v>2711</v>
      </c>
      <c r="D102" s="2831" t="s">
        <v>2712</v>
      </c>
      <c r="E102" s="2857">
        <v>0.1</v>
      </c>
      <c r="F102" s="2857">
        <v>15</v>
      </c>
    </row>
    <row r="103" spans="1:6" ht="24">
      <c r="A103" s="2857">
        <v>31</v>
      </c>
      <c r="B103" s="3601"/>
      <c r="C103" s="2831" t="s">
        <v>2713</v>
      </c>
      <c r="D103" s="2831" t="s">
        <v>2714</v>
      </c>
      <c r="E103" s="2857">
        <v>0.1</v>
      </c>
      <c r="F103" s="2857">
        <v>15</v>
      </c>
    </row>
    <row r="104" spans="1:6" ht="24">
      <c r="A104" s="2857">
        <v>32</v>
      </c>
      <c r="B104" s="3601"/>
      <c r="C104" s="2831" t="s">
        <v>2715</v>
      </c>
      <c r="D104" s="2831" t="s">
        <v>2716</v>
      </c>
      <c r="E104" s="2857">
        <v>0.1</v>
      </c>
      <c r="F104" s="2857">
        <v>15</v>
      </c>
    </row>
    <row r="105" spans="1:6" ht="24">
      <c r="A105" s="2857">
        <v>33</v>
      </c>
      <c r="B105" s="3601"/>
      <c r="C105" s="2831" t="s">
        <v>2717</v>
      </c>
      <c r="D105" s="2831" t="s">
        <v>2718</v>
      </c>
      <c r="E105" s="2857">
        <v>0.1</v>
      </c>
      <c r="F105" s="2857">
        <v>15</v>
      </c>
    </row>
    <row r="106" spans="1:6" ht="24">
      <c r="A106" s="2857">
        <v>34</v>
      </c>
      <c r="B106" s="3610"/>
      <c r="C106" s="2831" t="s">
        <v>2719</v>
      </c>
      <c r="D106" s="2831" t="s">
        <v>2720</v>
      </c>
      <c r="E106" s="2857">
        <v>0.1</v>
      </c>
      <c r="F106" s="2857">
        <v>15</v>
      </c>
    </row>
    <row r="107" spans="1:6" ht="24">
      <c r="A107" s="2857">
        <v>35</v>
      </c>
      <c r="B107" s="3606" t="s">
        <v>2721</v>
      </c>
      <c r="C107" s="2857" t="s">
        <v>2722</v>
      </c>
      <c r="D107" s="2831" t="s">
        <v>2723</v>
      </c>
      <c r="E107" s="2857">
        <v>0.15</v>
      </c>
      <c r="F107" s="2857">
        <v>20</v>
      </c>
    </row>
    <row r="108" spans="1:6" ht="13.5">
      <c r="A108" s="2857">
        <v>36</v>
      </c>
      <c r="B108" s="3601"/>
      <c r="C108" s="2857" t="s">
        <v>2724</v>
      </c>
      <c r="D108" s="2831" t="s">
        <v>2725</v>
      </c>
      <c r="E108" s="2857">
        <v>0.15</v>
      </c>
      <c r="F108" s="2857">
        <v>20</v>
      </c>
    </row>
    <row r="109" spans="1:6" ht="13.5">
      <c r="A109" s="2857">
        <v>37</v>
      </c>
      <c r="B109" s="3601"/>
      <c r="C109" s="2857" t="s">
        <v>2726</v>
      </c>
      <c r="D109" s="2831" t="s">
        <v>2727</v>
      </c>
      <c r="E109" s="2857">
        <v>0.15</v>
      </c>
      <c r="F109" s="2857">
        <v>20</v>
      </c>
    </row>
    <row r="110" spans="1:6" ht="13.5">
      <c r="A110" s="2857">
        <v>38</v>
      </c>
      <c r="B110" s="3601"/>
      <c r="C110" s="2857" t="s">
        <v>2728</v>
      </c>
      <c r="D110" s="2831" t="s">
        <v>2729</v>
      </c>
      <c r="E110" s="2857">
        <v>0.1</v>
      </c>
      <c r="F110" s="2857">
        <v>15</v>
      </c>
    </row>
    <row r="111" spans="1:6" ht="24">
      <c r="A111" s="2857">
        <v>39</v>
      </c>
      <c r="B111" s="3601"/>
      <c r="C111" s="2857" t="s">
        <v>2730</v>
      </c>
      <c r="D111" s="2831" t="s">
        <v>2731</v>
      </c>
      <c r="E111" s="2857">
        <v>0.1</v>
      </c>
      <c r="F111" s="2857">
        <v>15</v>
      </c>
    </row>
    <row r="112" spans="1:6" ht="24">
      <c r="A112" s="2857">
        <v>40</v>
      </c>
      <c r="B112" s="3610"/>
      <c r="C112" s="2857" t="s">
        <v>2732</v>
      </c>
      <c r="D112" s="2831" t="s">
        <v>2733</v>
      </c>
      <c r="E112" s="2857">
        <v>0.1</v>
      </c>
      <c r="F112" s="2857">
        <v>15</v>
      </c>
    </row>
    <row r="113" spans="1:6" ht="13.5">
      <c r="A113" s="2857">
        <v>41</v>
      </c>
      <c r="B113" s="3611" t="s">
        <v>2734</v>
      </c>
      <c r="C113" s="2857" t="s">
        <v>2735</v>
      </c>
      <c r="D113" s="2831" t="s">
        <v>2736</v>
      </c>
      <c r="E113" s="2857">
        <v>0.1</v>
      </c>
      <c r="F113" s="2857">
        <v>15</v>
      </c>
    </row>
    <row r="114" spans="1:6" ht="13.5">
      <c r="A114" s="2857">
        <v>42</v>
      </c>
      <c r="B114" s="3611"/>
      <c r="C114" s="2857" t="s">
        <v>2737</v>
      </c>
      <c r="D114" s="2831" t="s">
        <v>2738</v>
      </c>
      <c r="E114" s="2857">
        <v>0.1</v>
      </c>
      <c r="F114" s="2857">
        <v>15</v>
      </c>
    </row>
    <row r="115" spans="1:6" ht="24">
      <c r="A115" s="2857">
        <v>43</v>
      </c>
      <c r="B115" s="3611"/>
      <c r="C115" s="2857" t="s">
        <v>2739</v>
      </c>
      <c r="D115" s="2831" t="s">
        <v>2740</v>
      </c>
      <c r="E115" s="2857">
        <v>0.1</v>
      </c>
      <c r="F115" s="2857">
        <v>15</v>
      </c>
    </row>
    <row r="116" spans="1:6" ht="13.5">
      <c r="A116" s="2857">
        <v>44</v>
      </c>
      <c r="B116" s="3606" t="s">
        <v>2741</v>
      </c>
      <c r="C116" s="2857" t="s">
        <v>2742</v>
      </c>
      <c r="D116" s="2831" t="s">
        <v>2743</v>
      </c>
      <c r="E116" s="2857">
        <v>0.1</v>
      </c>
      <c r="F116" s="2857">
        <v>15</v>
      </c>
    </row>
    <row r="117" spans="1:6" ht="24">
      <c r="A117" s="2857">
        <v>45</v>
      </c>
      <c r="B117" s="3610"/>
      <c r="C117" s="2831" t="s">
        <v>2744</v>
      </c>
      <c r="D117" s="2831" t="s">
        <v>2745</v>
      </c>
      <c r="E117" s="2857">
        <v>0.1</v>
      </c>
      <c r="F117" s="2857">
        <v>15</v>
      </c>
    </row>
    <row r="118" spans="1:6" ht="24">
      <c r="A118" s="2857">
        <v>46</v>
      </c>
      <c r="B118" s="3606" t="s">
        <v>2746</v>
      </c>
      <c r="C118" s="2857" t="s">
        <v>2747</v>
      </c>
      <c r="D118" s="2831" t="s">
        <v>2748</v>
      </c>
      <c r="E118" s="2857">
        <v>0.1</v>
      </c>
      <c r="F118" s="2857">
        <v>15</v>
      </c>
    </row>
    <row r="119" spans="1:6" ht="24">
      <c r="A119" s="2857">
        <v>47</v>
      </c>
      <c r="B119" s="3610"/>
      <c r="C119" s="2857" t="s">
        <v>2749</v>
      </c>
      <c r="D119" s="2831" t="s">
        <v>2750</v>
      </c>
      <c r="E119" s="2857">
        <v>0.1</v>
      </c>
      <c r="F119" s="2857">
        <v>15</v>
      </c>
    </row>
    <row r="120" spans="1:6" ht="13.5">
      <c r="A120" s="2857">
        <v>48</v>
      </c>
      <c r="B120" s="3606" t="s">
        <v>2751</v>
      </c>
      <c r="C120" s="2857" t="s">
        <v>2752</v>
      </c>
      <c r="D120" s="2831" t="s">
        <v>2753</v>
      </c>
      <c r="E120" s="2857">
        <v>0.1</v>
      </c>
      <c r="F120" s="2857">
        <v>15</v>
      </c>
    </row>
    <row r="121" spans="1:6" ht="13.5">
      <c r="A121" s="2857">
        <v>49</v>
      </c>
      <c r="B121" s="3610"/>
      <c r="C121" s="2857" t="s">
        <v>2754</v>
      </c>
      <c r="D121" s="2831" t="s">
        <v>2755</v>
      </c>
      <c r="E121" s="2857">
        <v>0.1</v>
      </c>
      <c r="F121" s="2857">
        <v>15</v>
      </c>
    </row>
    <row r="122" spans="1:6" ht="24">
      <c r="A122" s="2857">
        <v>50</v>
      </c>
      <c r="B122" s="3611" t="s">
        <v>2756</v>
      </c>
      <c r="C122" s="2857" t="s">
        <v>2757</v>
      </c>
      <c r="D122" s="2831" t="s">
        <v>2758</v>
      </c>
      <c r="E122" s="2857">
        <v>0.1</v>
      </c>
      <c r="F122" s="2857">
        <v>15</v>
      </c>
    </row>
    <row r="123" spans="1:6" ht="24">
      <c r="A123" s="2857">
        <v>51</v>
      </c>
      <c r="B123" s="3611"/>
      <c r="C123" s="2857" t="s">
        <v>2759</v>
      </c>
      <c r="D123" s="2831" t="s">
        <v>2760</v>
      </c>
      <c r="E123" s="2857">
        <v>0.1</v>
      </c>
      <c r="F123" s="2857">
        <v>15</v>
      </c>
    </row>
    <row r="124" spans="1:6" ht="24">
      <c r="A124" s="2857">
        <v>52</v>
      </c>
      <c r="B124" s="3611" t="s">
        <v>2761</v>
      </c>
      <c r="C124" s="2857" t="s">
        <v>2762</v>
      </c>
      <c r="D124" s="2831" t="s">
        <v>2763</v>
      </c>
      <c r="E124" s="2857">
        <v>0.1</v>
      </c>
      <c r="F124" s="2857">
        <v>15</v>
      </c>
    </row>
    <row r="125" spans="1:6" ht="24">
      <c r="A125" s="2857">
        <v>53</v>
      </c>
      <c r="B125" s="3611"/>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611" t="s">
        <v>2769</v>
      </c>
      <c r="C127" s="2857" t="s">
        <v>2770</v>
      </c>
      <c r="D127" s="2831" t="s">
        <v>2771</v>
      </c>
      <c r="E127" s="2857">
        <v>0.1</v>
      </c>
      <c r="F127" s="2857">
        <v>15</v>
      </c>
    </row>
    <row r="128" spans="1:6" ht="13.5">
      <c r="A128" s="2857">
        <v>56</v>
      </c>
      <c r="B128" s="3611"/>
      <c r="C128" s="2857" t="s">
        <v>2772</v>
      </c>
      <c r="D128" s="2831" t="s">
        <v>2773</v>
      </c>
      <c r="E128" s="2857">
        <v>0.1</v>
      </c>
      <c r="F128" s="2857">
        <v>15</v>
      </c>
    </row>
    <row r="129" spans="1:6" ht="24">
      <c r="A129" s="2857">
        <v>57</v>
      </c>
      <c r="B129" s="3611"/>
      <c r="C129" s="2857" t="s">
        <v>2774</v>
      </c>
      <c r="D129" s="2831" t="s">
        <v>2775</v>
      </c>
      <c r="E129" s="2857">
        <v>0.1</v>
      </c>
      <c r="F129" s="2857">
        <v>15</v>
      </c>
    </row>
    <row r="130" spans="1:6" ht="24">
      <c r="A130" s="2857">
        <v>58</v>
      </c>
      <c r="B130" s="3611" t="s">
        <v>2776</v>
      </c>
      <c r="C130" s="2857" t="s">
        <v>2777</v>
      </c>
      <c r="D130" s="2831" t="s">
        <v>2778</v>
      </c>
      <c r="E130" s="2857">
        <v>0.1</v>
      </c>
      <c r="F130" s="2857">
        <v>15</v>
      </c>
    </row>
    <row r="131" spans="1:6" ht="13.5">
      <c r="A131" s="2857">
        <v>59</v>
      </c>
      <c r="B131" s="3611"/>
      <c r="C131" s="2857" t="s">
        <v>2779</v>
      </c>
      <c r="D131" s="2831" t="s">
        <v>2780</v>
      </c>
      <c r="E131" s="2857">
        <v>0.1</v>
      </c>
      <c r="F131" s="2857">
        <v>15</v>
      </c>
    </row>
    <row r="132" spans="1:6" ht="13.5">
      <c r="A132" s="2857">
        <v>60</v>
      </c>
      <c r="B132" s="3606" t="s">
        <v>2781</v>
      </c>
      <c r="C132" s="2857" t="s">
        <v>2782</v>
      </c>
      <c r="D132" s="2831" t="s">
        <v>2783</v>
      </c>
      <c r="E132" s="2857">
        <v>0.1</v>
      </c>
      <c r="F132" s="2857">
        <v>15</v>
      </c>
    </row>
    <row r="133" spans="1:6" ht="13.5">
      <c r="A133" s="2857">
        <v>61</v>
      </c>
      <c r="B133" s="3610"/>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611" t="s">
        <v>2789</v>
      </c>
      <c r="C135" s="2857" t="s">
        <v>2790</v>
      </c>
      <c r="D135" s="2831" t="s">
        <v>2791</v>
      </c>
      <c r="E135" s="2857">
        <v>0.1</v>
      </c>
      <c r="F135" s="2857">
        <v>15</v>
      </c>
    </row>
    <row r="136" spans="1:6" ht="13.5">
      <c r="A136" s="2857">
        <v>64</v>
      </c>
      <c r="B136" s="3611"/>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428" t="s">
        <v>94</v>
      </c>
    </row>
    <row r="43" spans="1:7" ht="13.5" customHeight="1">
      <c r="A43" s="734" t="s">
        <v>347</v>
      </c>
      <c r="B43" s="207" t="s">
        <v>426</v>
      </c>
      <c r="C43" s="230" t="e">
        <f ca="1">ROUND(IF('数据-取费表'!B22&lt;=1,C39*F22*'数据-取费表'!B21/2,C39*(POWER((1+F22),'数据-取费表'!B21/2)-1)),0)</f>
        <v>#VALUE!</v>
      </c>
      <c r="D43" s="230"/>
      <c r="E43" s="230"/>
      <c r="F43" s="231"/>
      <c r="G43" s="3429"/>
    </row>
    <row r="44" spans="1:7" ht="13.5" customHeight="1">
      <c r="A44" s="734" t="s">
        <v>348</v>
      </c>
      <c r="B44" s="207" t="s">
        <v>428</v>
      </c>
      <c r="C44" s="230" t="e">
        <f ca="1">ROUND(IF('数据-取费表'!B22&lt;=1,C40*F22*'数据-取费表'!B21/2,C40*(POWER((1+F22),'数据-取费表'!B21/2)-1)),4)</f>
        <v>#VALUE!</v>
      </c>
      <c r="D44" s="230"/>
      <c r="E44" s="230"/>
      <c r="F44" s="231"/>
      <c r="G44" s="343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14" t="s">
        <v>2839</v>
      </c>
      <c r="B1" s="3614"/>
      <c r="C1" s="3614"/>
      <c r="D1" s="3614"/>
      <c r="E1" s="3614"/>
      <c r="F1" s="3614"/>
      <c r="G1" s="361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61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61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16" t="s">
        <v>3181</v>
      </c>
      <c r="B1" s="3616"/>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617" t="s">
        <v>3232</v>
      </c>
      <c r="B1" s="3617"/>
      <c r="C1" s="3617"/>
      <c r="D1" s="3617"/>
      <c r="E1" s="3617"/>
      <c r="F1" s="3618"/>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6" t="s">
        <v>949</v>
      </c>
      <c r="B1" s="3266"/>
      <c r="C1" s="3266"/>
      <c r="D1" s="3266"/>
    </row>
    <row r="2" spans="1:4" ht="18">
      <c r="A2" s="3267" t="s">
        <v>933</v>
      </c>
      <c r="B2" s="3267"/>
      <c r="C2" s="3267"/>
      <c r="D2" s="326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7" t="s">
        <v>939</v>
      </c>
      <c r="B6" s="3267"/>
      <c r="C6" s="3267"/>
      <c r="D6" s="326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68" t="s">
        <v>942</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0"/>
      <c r="C12" s="3270"/>
      <c r="D12" s="3270"/>
    </row>
    <row r="13" spans="1:4" ht="30" customHeight="1">
      <c r="A13" s="3269" t="str">
        <f>IF(项目基本情况!B8="抵押","3.抵押双方在办理抵押登记手续时，应使用本公司出具的正式《房地产评估报告》，特提醒报告使用者注意。","——")</f>
        <v>——</v>
      </c>
      <c r="B13" s="3270"/>
      <c r="C13" s="3270"/>
      <c r="D13" s="3270"/>
    </row>
    <row r="14" spans="1:4" ht="15.75" customHeight="1">
      <c r="A14" s="3269" t="str">
        <f>IF(项目基本情况!B8="抵押","4.本次评估估价师所知悉的法定优先受偿款情况说明如下：","——")</f>
        <v>——</v>
      </c>
      <c r="B14" s="3270"/>
      <c r="C14" s="3270"/>
      <c r="D14" s="3270"/>
    </row>
    <row r="15" spans="1:4" ht="42" customHeight="1">
      <c r="A15" s="3269" t="str">
        <f>IF(项目基本情况!B8="抵押","（1）"&amp;CONCATENATE(项目基本情况!L20,项目基本情况!L21,项目基本情况!L22),"——")</f>
        <v>——</v>
      </c>
      <c r="B15" s="3269"/>
      <c r="C15" s="3269"/>
      <c r="D15" s="3269"/>
    </row>
    <row r="16" spans="1:4" ht="30" customHeight="1">
      <c r="A16" s="3272" t="s">
        <v>943</v>
      </c>
      <c r="B16" s="3272"/>
      <c r="C16" s="3272"/>
      <c r="D16" s="3272"/>
    </row>
    <row r="17" spans="1:4" ht="144" customHeight="1">
      <c r="A17" s="3272" t="s">
        <v>944</v>
      </c>
      <c r="B17" s="3272"/>
      <c r="C17" s="3272"/>
      <c r="D17" s="3272"/>
    </row>
    <row r="18" spans="1:4" ht="15.75" customHeight="1">
      <c r="A18" s="3269" t="str">
        <f>IF(项目基本情况!B8="抵押",结果表!K120,"——")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945</v>
      </c>
      <c r="B22" s="3274"/>
      <c r="C22" s="3274"/>
      <c r="D22" s="327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7">
        <f>基准地价修正!G23</f>
        <v>45628</v>
      </c>
      <c r="B1" s="2929" t="s">
        <v>3382</v>
      </c>
      <c r="C1" s="2930"/>
      <c r="D1" s="2930"/>
      <c r="E1" s="2930"/>
      <c r="F1" s="2930"/>
      <c r="G1" s="2930"/>
      <c r="H1" s="2930"/>
      <c r="I1" s="2930"/>
      <c r="J1" s="2896"/>
      <c r="K1" s="2930" t="s">
        <v>454</v>
      </c>
      <c r="L1" s="2930"/>
      <c r="M1" s="2930"/>
      <c r="N1" s="2930"/>
      <c r="O1" s="2930"/>
      <c r="P1" s="2930"/>
      <c r="Q1" s="2896"/>
      <c r="R1" s="3619" t="s">
        <v>456</v>
      </c>
      <c r="S1" s="3620"/>
      <c r="T1" s="3620"/>
      <c r="U1" s="3620"/>
      <c r="V1" s="3620"/>
      <c r="W1" s="3620"/>
      <c r="X1" s="2896"/>
      <c r="Y1" s="3619" t="s">
        <v>457</v>
      </c>
      <c r="Z1" s="3620"/>
      <c r="AA1" s="3620"/>
      <c r="AB1" s="3620"/>
      <c r="AC1" s="3620"/>
      <c r="AD1" s="3620"/>
    </row>
    <row r="2" spans="1:30" s="2010" customFormat="1" ht="14.2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2.75">
      <c r="A3" s="2884" t="s">
        <v>2819</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3378</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3387</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2.75">
      <c r="A7" s="2040" t="s">
        <v>3386</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5" t="s">
        <v>3379</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2.75">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2.75">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2.75">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2.75">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2.75">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3385</v>
      </c>
    </row>
    <row r="24" spans="1:30">
      <c r="I24" s="1405" t="s">
        <v>2825</v>
      </c>
    </row>
    <row r="26" spans="1:30" s="2009" customFormat="1" ht="12.75">
      <c r="B26" s="2929" t="s">
        <v>3383</v>
      </c>
      <c r="C26" s="2930"/>
      <c r="D26" s="2930"/>
      <c r="E26" s="2930"/>
      <c r="F26" s="2930"/>
      <c r="G26" s="2930"/>
      <c r="H26" s="2930"/>
      <c r="I26" s="2930"/>
      <c r="J26" s="2896"/>
      <c r="K26" s="2930" t="s">
        <v>2826</v>
      </c>
      <c r="L26" s="2930"/>
      <c r="M26" s="2930"/>
      <c r="N26" s="2930"/>
      <c r="O26" s="2930"/>
      <c r="P26" s="2930"/>
      <c r="Q26" s="2896"/>
      <c r="R26" s="3619" t="s">
        <v>2827</v>
      </c>
      <c r="S26" s="3620"/>
      <c r="T26" s="3620"/>
      <c r="U26" s="3620"/>
      <c r="V26" s="3620"/>
      <c r="W26" s="3620"/>
      <c r="X26" s="2896"/>
      <c r="Y26" s="3619" t="s">
        <v>2828</v>
      </c>
      <c r="Z26" s="3620"/>
      <c r="AA26" s="3620"/>
      <c r="AB26" s="3620"/>
      <c r="AC26" s="3620"/>
      <c r="AD26" s="3620"/>
    </row>
    <row r="27" spans="1:30" s="2010" customFormat="1" ht="14.2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2.75">
      <c r="A28" s="2884" t="s">
        <v>2834</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2.75">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2.75">
      <c r="A30" s="2040" t="s">
        <v>3378</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2.75">
      <c r="A31" s="2907" t="s">
        <v>3380</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2.75">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2.75">
      <c r="A33" s="2905" t="s">
        <v>3381</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2.75">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2.75">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2.75">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2.75">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2.75">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2.75">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2.75">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2.75">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2.75">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2.75">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2.75">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2.75">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24" t="s">
        <v>452</v>
      </c>
      <c r="C1" s="3624"/>
      <c r="D1" s="3624"/>
      <c r="E1" s="3624"/>
      <c r="F1" s="3624"/>
      <c r="G1" s="3620" t="s">
        <v>453</v>
      </c>
      <c r="H1" s="3620"/>
      <c r="I1" s="3620"/>
      <c r="J1" s="3620"/>
      <c r="K1" s="3620"/>
      <c r="L1" s="3620"/>
      <c r="N1" s="3620" t="s">
        <v>454</v>
      </c>
      <c r="O1" s="3620"/>
      <c r="P1" s="3620"/>
      <c r="Q1" s="3620"/>
      <c r="S1" s="3620" t="s">
        <v>455</v>
      </c>
      <c r="T1" s="3620"/>
      <c r="U1" s="3620"/>
      <c r="V1" s="3620"/>
      <c r="X1" s="3619" t="s">
        <v>456</v>
      </c>
      <c r="Y1" s="3620"/>
      <c r="Z1" s="3620"/>
      <c r="AA1" s="3620"/>
      <c r="AB1" s="3620"/>
      <c r="AD1" s="3619" t="s">
        <v>457</v>
      </c>
      <c r="AE1" s="3620"/>
      <c r="AF1" s="3620"/>
      <c r="AG1" s="3620"/>
      <c r="AH1" s="362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45628</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0" t="s">
        <v>956</v>
      </c>
      <c r="B15" s="3275" t="s">
        <v>109</v>
      </c>
      <c r="C15" s="3276"/>
    </row>
    <row r="16" spans="1:7" ht="13.5">
      <c r="A16" s="3281"/>
      <c r="B16" s="3275" t="s">
        <v>42</v>
      </c>
      <c r="C16" s="3276"/>
    </row>
    <row r="17" spans="1:3" ht="13.5">
      <c r="A17" s="3281"/>
      <c r="B17" s="3278" t="s">
        <v>957</v>
      </c>
      <c r="C17" s="1429" t="s">
        <v>956</v>
      </c>
    </row>
    <row r="18" spans="1:3" ht="13.5">
      <c r="A18" s="3281"/>
      <c r="B18" s="3278"/>
      <c r="C18" s="1429" t="s">
        <v>958</v>
      </c>
    </row>
    <row r="19" spans="1:3" ht="13.5">
      <c r="A19" s="3281"/>
      <c r="B19" s="3278"/>
      <c r="C19" s="1429" t="s">
        <v>959</v>
      </c>
    </row>
    <row r="20" spans="1:3" ht="13.5">
      <c r="A20" s="3282"/>
      <c r="B20" s="3277" t="s">
        <v>960</v>
      </c>
      <c r="C20" s="3276"/>
    </row>
    <row r="21" spans="1:3" ht="13.5">
      <c r="A21" s="1430" t="s">
        <v>961</v>
      </c>
      <c r="B21" s="1431"/>
      <c r="C21" s="1432"/>
    </row>
    <row r="22" spans="1:3" ht="13.5">
      <c r="A22" s="3279" t="s">
        <v>962</v>
      </c>
      <c r="B22" s="3277" t="s">
        <v>963</v>
      </c>
      <c r="C22" s="3276"/>
    </row>
    <row r="23" spans="1:3" ht="13.5">
      <c r="A23" s="3279"/>
      <c r="B23" s="3277" t="s">
        <v>964</v>
      </c>
      <c r="C23" s="3276"/>
    </row>
    <row r="24" spans="1:3" ht="13.5">
      <c r="A24" s="3279"/>
      <c r="B24" s="3277" t="s">
        <v>965</v>
      </c>
      <c r="C24" s="3276"/>
    </row>
    <row r="25" spans="1:3" ht="13.5">
      <c r="A25" s="3279"/>
      <c r="B25" s="3278" t="s">
        <v>966</v>
      </c>
      <c r="C25" s="1429" t="s">
        <v>967</v>
      </c>
    </row>
    <row r="26" spans="1:3" ht="13.5">
      <c r="A26" s="3279"/>
      <c r="B26" s="3278"/>
      <c r="C26" s="1429" t="s">
        <v>968</v>
      </c>
    </row>
    <row r="27" spans="1:3" ht="13.5">
      <c r="A27" s="3279"/>
      <c r="B27" s="3278"/>
      <c r="C27" s="1429" t="s">
        <v>969</v>
      </c>
    </row>
    <row r="28" spans="1:3" ht="13.5">
      <c r="A28" s="3279"/>
      <c r="B28" s="3278"/>
      <c r="C28" s="1429" t="s">
        <v>970</v>
      </c>
    </row>
    <row r="29" spans="1:3" ht="13.5">
      <c r="A29" s="3279"/>
      <c r="B29" s="3278"/>
      <c r="C29" s="1429" t="s">
        <v>971</v>
      </c>
    </row>
    <row r="30" spans="1:3" ht="13.5">
      <c r="A30" s="3279"/>
      <c r="B30" s="3278"/>
      <c r="C30" s="1429" t="s">
        <v>972</v>
      </c>
    </row>
    <row r="31" spans="1:3" ht="13.5">
      <c r="A31" s="3279"/>
      <c r="B31" s="3278"/>
      <c r="C31" s="1429" t="s">
        <v>973</v>
      </c>
    </row>
    <row r="32" spans="1:3" ht="13.5">
      <c r="A32" s="3279"/>
      <c r="B32" s="3278"/>
      <c r="C32" s="1429" t="s">
        <v>974</v>
      </c>
    </row>
    <row r="33" spans="1:3" ht="13.5">
      <c r="A33" s="3279"/>
      <c r="B33" s="327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3" t="s">
        <v>2160</v>
      </c>
      <c r="B17" s="3283"/>
      <c r="C17" s="3283"/>
      <c r="D17" s="3283"/>
      <c r="E17" s="3283"/>
      <c r="F17" s="3283"/>
      <c r="G17" s="3283"/>
      <c r="H17" s="3283"/>
    </row>
    <row r="18" spans="1:8" ht="24" customHeight="1">
      <c r="A18" s="3284" t="s">
        <v>2161</v>
      </c>
      <c r="B18" s="3284"/>
      <c r="C18" s="3284"/>
      <c r="D18" s="2160"/>
      <c r="E18" s="3285" t="s">
        <v>2162</v>
      </c>
      <c r="F18" s="3284"/>
      <c r="G18" s="32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318" priority="32" stopIfTrue="1" operator="equal">
      <formula>"已过期"</formula>
    </cfRule>
  </conditionalFormatting>
  <conditionalFormatting sqref="B4:B15">
    <cfRule type="cellIs" dxfId="317" priority="4" stopIfTrue="1" operator="equal">
      <formula>"已过期"</formula>
    </cfRule>
  </conditionalFormatting>
  <conditionalFormatting sqref="C7:C12">
    <cfRule type="expression" dxfId="316" priority="22">
      <formula>AND($C7-TODAY()&lt;30,TODAY()&lt;$C7)</formula>
    </cfRule>
    <cfRule type="cellIs" dxfId="315" priority="23" stopIfTrue="1" operator="lessThan">
      <formula>$B$2</formula>
    </cfRule>
  </conditionalFormatting>
  <conditionalFormatting sqref="C14:C15">
    <cfRule type="expression" dxfId="314" priority="7">
      <formula>AND($C14-TODAY()&lt;30,TODAY()&lt;$C14)</formula>
    </cfRule>
    <cfRule type="cellIs" dxfId="313" priority="8" stopIfTrue="1" operator="lessThan">
      <formula>$B$2</formula>
    </cfRule>
  </conditionalFormatting>
  <conditionalFormatting sqref="C4:D6 D14">
    <cfRule type="cellIs" dxfId="312" priority="50" stopIfTrue="1" operator="lessThan">
      <formula>$B$2</formula>
    </cfRule>
  </conditionalFormatting>
  <conditionalFormatting sqref="C12:D13">
    <cfRule type="expression" dxfId="311" priority="47">
      <formula>AND($C12-TODAY()&lt;30,TODAY()&lt;$C12)</formula>
    </cfRule>
  </conditionalFormatting>
  <conditionalFormatting sqref="C13:D14">
    <cfRule type="expression" dxfId="310" priority="18">
      <formula>AND($C13-TODAY()&lt;30,TODAY()&lt;$C13)</formula>
    </cfRule>
    <cfRule type="cellIs" dxfId="309" priority="19" stopIfTrue="1" operator="lessThan">
      <formula>$B$2</formula>
    </cfRule>
  </conditionalFormatting>
  <conditionalFormatting sqref="C15:D15">
    <cfRule type="expression" dxfId="308" priority="5">
      <formula>AND($C15-TODAY()&lt;30,TODAY()&lt;$C15)</formula>
    </cfRule>
    <cfRule type="cellIs" dxfId="307" priority="6" stopIfTrue="1" operator="lessThan">
      <formula>$B$2</formula>
    </cfRule>
  </conditionalFormatting>
  <conditionalFormatting sqref="C20:D20 C13:D13">
    <cfRule type="cellIs" dxfId="306" priority="54" stopIfTrue="1" operator="lessThan">
      <formula>$B$2</formula>
    </cfRule>
  </conditionalFormatting>
  <conditionalFormatting sqref="C20:D20">
    <cfRule type="expression" dxfId="305" priority="52">
      <formula>AND($C20-TODAY()&lt;30,TODAY()&lt;$C20)</formula>
    </cfRule>
  </conditionalFormatting>
  <conditionalFormatting sqref="D7:D12 D16">
    <cfRule type="expression" dxfId="304" priority="53">
      <formula>AND($C7-TODAY()&lt;30,TODAY()&lt;$C7)</formula>
    </cfRule>
  </conditionalFormatting>
  <conditionalFormatting sqref="D7:D12">
    <cfRule type="cellIs" dxfId="303" priority="48" stopIfTrue="1" operator="lessThan">
      <formula>$B$2</formula>
    </cfRule>
  </conditionalFormatting>
  <conditionalFormatting sqref="D14 C4:D6">
    <cfRule type="expression" dxfId="302" priority="49">
      <formula>AND($C4-TODAY()&lt;30,TODAY()&lt;$C4)</formula>
    </cfRule>
  </conditionalFormatting>
  <conditionalFormatting sqref="D15:D16">
    <cfRule type="expression" dxfId="301" priority="12">
      <formula>AND($C15-TODAY()&lt;30,TODAY()&lt;$C15)</formula>
    </cfRule>
    <cfRule type="cellIs" dxfId="300" priority="13" stopIfTrue="1" operator="lessThan">
      <formula>$B$2</formula>
    </cfRule>
  </conditionalFormatting>
  <conditionalFormatting sqref="E16:G16">
    <cfRule type="cellIs" dxfId="299" priority="31" stopIfTrue="1" operator="equal">
      <formula>"已过期"</formula>
    </cfRule>
  </conditionalFormatting>
  <conditionalFormatting sqref="F4:F15">
    <cfRule type="cellIs" dxfId="298" priority="9" stopIfTrue="1" operator="equal">
      <formula>"已过期"</formula>
    </cfRule>
  </conditionalFormatting>
  <conditionalFormatting sqref="G4:G15">
    <cfRule type="cellIs" dxfId="297" priority="3" stopIfTrue="1" operator="lessThan">
      <formula>$B$2</formula>
    </cfRule>
  </conditionalFormatting>
  <conditionalFormatting sqref="G20:G21">
    <cfRule type="expression" dxfId="296" priority="1" stopIfTrue="1">
      <formula>AND(#REF!-TODAY()&lt;30,TODAY()&lt;#REF!)</formula>
    </cfRule>
    <cfRule type="cellIs" dxfId="2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306</vt:i4>
      </vt:variant>
    </vt:vector>
  </HeadingPairs>
  <TitlesOfParts>
    <vt:vector size="36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比较法-住宅-开间</vt:lpstr>
      <vt:lpstr>比较法-住宅-一居</vt:lpstr>
      <vt:lpstr>比较法-住宅-开间、一居</vt:lpstr>
      <vt:lpstr>比较法-住宅 -60一居</vt:lpstr>
      <vt:lpstr>比较法-住宅-二居</vt:lpstr>
      <vt:lpstr>比较法-住宅 -60二居 </vt:lpstr>
      <vt:lpstr>比较法-住宅 -90二居</vt:lpstr>
      <vt:lpstr>比较法-住宅-二居90</vt:lpstr>
      <vt:lpstr>比较法-住宅 -90三居</vt:lpstr>
      <vt:lpstr>比较法-住宅-三居90)</vt:lpstr>
      <vt:lpstr>比较法-住宅-三居120</vt:lpstr>
      <vt:lpstr>比较法-住宅 -120</vt:lpstr>
      <vt:lpstr>案例选取及结果</vt:lpstr>
      <vt:lpstr>房测结果户型面积统计0512</vt:lpstr>
      <vt:lpstr>案例</vt:lpstr>
      <vt:lpstr>权属</vt:lpstr>
      <vt:lpstr>2024户型</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 -120'!Print_Area</vt:lpstr>
      <vt:lpstr>'比较法-住宅 -60二居 '!Print_Area</vt:lpstr>
      <vt:lpstr>'比较法-住宅 -60一居'!Print_Area</vt:lpstr>
      <vt:lpstr>'比较法-住宅 -90二居'!Print_Area</vt:lpstr>
      <vt:lpstr>'比较法-住宅 -90三居'!Print_Area</vt:lpstr>
      <vt:lpstr>'比较法-住宅-二居'!Print_Area</vt:lpstr>
      <vt:lpstr>'比较法-住宅-二居90'!Print_Area</vt:lpstr>
      <vt:lpstr>'比较法-住宅-开间'!Print_Area</vt:lpstr>
      <vt:lpstr>'比较法-住宅-开间、一居'!Print_Area</vt:lpstr>
      <vt:lpstr>'比较法-住宅-三居120'!Print_Area</vt:lpstr>
      <vt:lpstr>'比较法-住宅-三居90)'!Print_Area</vt:lpstr>
      <vt:lpstr>'比较法-住宅-一居'!Print_Area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-120'!住宅朝向</vt:lpstr>
      <vt:lpstr>'比较法-住宅 -60二居 '!住宅朝向</vt:lpstr>
      <vt:lpstr>'比较法-住宅 -60一居'!住宅朝向</vt:lpstr>
      <vt:lpstr>'比较法-住宅 -90二居'!住宅朝向</vt:lpstr>
      <vt:lpstr>'比较法-住宅 -90三居'!住宅朝向</vt:lpstr>
      <vt:lpstr>'比较法-住宅-二居'!住宅朝向</vt:lpstr>
      <vt:lpstr>'比较法-住宅-二居90'!住宅朝向</vt:lpstr>
      <vt:lpstr>'比较法-住宅-开间'!住宅朝向</vt:lpstr>
      <vt:lpstr>'比较法-住宅-三居120'!住宅朝向</vt:lpstr>
      <vt:lpstr>'比较法-住宅-三居90)'!住宅朝向</vt:lpstr>
      <vt:lpstr>'比较法-住宅-一居'!住宅朝向</vt:lpstr>
      <vt:lpstr>住宅朝向</vt:lpstr>
      <vt:lpstr>'比较法-住宅 -120'!住宅房型</vt:lpstr>
      <vt:lpstr>'比较法-住宅 -60二居 '!住宅房型</vt:lpstr>
      <vt:lpstr>'比较法-住宅 -60一居'!住宅房型</vt:lpstr>
      <vt:lpstr>'比较法-住宅 -90二居'!住宅房型</vt:lpstr>
      <vt:lpstr>'比较法-住宅 -90三居'!住宅房型</vt:lpstr>
      <vt:lpstr>'比较法-住宅-二居'!住宅房型</vt:lpstr>
      <vt:lpstr>'比较法-住宅-二居90'!住宅房型</vt:lpstr>
      <vt:lpstr>'比较法-住宅-开间'!住宅房型</vt:lpstr>
      <vt:lpstr>'比较法-住宅-三居120'!住宅房型</vt:lpstr>
      <vt:lpstr>'比较法-住宅-三居90)'!住宅房型</vt:lpstr>
      <vt:lpstr>'比较法-住宅-一居'!住宅房型</vt:lpstr>
      <vt:lpstr>住宅房型</vt:lpstr>
      <vt:lpstr>'比较法-住宅 -120'!住宅公共部分装修</vt:lpstr>
      <vt:lpstr>'比较法-住宅 -60二居 '!住宅公共部分装修</vt:lpstr>
      <vt:lpstr>'比较法-住宅 -60一居'!住宅公共部分装修</vt:lpstr>
      <vt:lpstr>'比较法-住宅 -90二居'!住宅公共部分装修</vt:lpstr>
      <vt:lpstr>'比较法-住宅 -90三居'!住宅公共部分装修</vt:lpstr>
      <vt:lpstr>'比较法-住宅-二居'!住宅公共部分装修</vt:lpstr>
      <vt:lpstr>'比较法-住宅-二居90'!住宅公共部分装修</vt:lpstr>
      <vt:lpstr>'比较法-住宅-开间'!住宅公共部分装修</vt:lpstr>
      <vt:lpstr>'比较法-住宅-三居120'!住宅公共部分装修</vt:lpstr>
      <vt:lpstr>'比较法-住宅-三居90)'!住宅公共部分装修</vt:lpstr>
      <vt:lpstr>'比较法-住宅-一居'!住宅公共部分装修</vt:lpstr>
      <vt:lpstr>住宅公共部分装修</vt:lpstr>
      <vt:lpstr>'比较法-住宅 -120'!住宅基础设施水平</vt:lpstr>
      <vt:lpstr>'比较法-住宅 -60二居 '!住宅基础设施水平</vt:lpstr>
      <vt:lpstr>'比较法-住宅 -60一居'!住宅基础设施水平</vt:lpstr>
      <vt:lpstr>'比较法-住宅 -90二居'!住宅基础设施水平</vt:lpstr>
      <vt:lpstr>'比较法-住宅 -90三居'!住宅基础设施水平</vt:lpstr>
      <vt:lpstr>'比较法-住宅-二居'!住宅基础设施水平</vt:lpstr>
      <vt:lpstr>'比较法-住宅-二居90'!住宅基础设施水平</vt:lpstr>
      <vt:lpstr>'比较法-住宅-开间'!住宅基础设施水平</vt:lpstr>
      <vt:lpstr>'比较法-住宅-三居120'!住宅基础设施水平</vt:lpstr>
      <vt:lpstr>'比较法-住宅-三居90)'!住宅基础设施水平</vt:lpstr>
      <vt:lpstr>'比较法-住宅-一居'!住宅基础设施水平</vt:lpstr>
      <vt:lpstr>住宅基础设施水平</vt:lpstr>
      <vt:lpstr>'比较法-住宅 -120'!住宅建筑结构</vt:lpstr>
      <vt:lpstr>'比较法-住宅 -60二居 '!住宅建筑结构</vt:lpstr>
      <vt:lpstr>'比较法-住宅 -60一居'!住宅建筑结构</vt:lpstr>
      <vt:lpstr>'比较法-住宅 -90二居'!住宅建筑结构</vt:lpstr>
      <vt:lpstr>'比较法-住宅 -90三居'!住宅建筑结构</vt:lpstr>
      <vt:lpstr>'比较法-住宅-二居'!住宅建筑结构</vt:lpstr>
      <vt:lpstr>'比较法-住宅-二居90'!住宅建筑结构</vt:lpstr>
      <vt:lpstr>'比较法-住宅-开间'!住宅建筑结构</vt:lpstr>
      <vt:lpstr>'比较法-住宅-三居120'!住宅建筑结构</vt:lpstr>
      <vt:lpstr>'比较法-住宅-三居90)'!住宅建筑结构</vt:lpstr>
      <vt:lpstr>'比较法-住宅-一居'!住宅建筑结构</vt:lpstr>
      <vt:lpstr>住宅建筑结构</vt:lpstr>
      <vt:lpstr>'比较法-住宅 -120'!住宅建筑类型</vt:lpstr>
      <vt:lpstr>'比较法-住宅 -60二居 '!住宅建筑类型</vt:lpstr>
      <vt:lpstr>'比较法-住宅 -60一居'!住宅建筑类型</vt:lpstr>
      <vt:lpstr>'比较法-住宅 -90二居'!住宅建筑类型</vt:lpstr>
      <vt:lpstr>'比较法-住宅 -90三居'!住宅建筑类型</vt:lpstr>
      <vt:lpstr>'比较法-住宅-二居'!住宅建筑类型</vt:lpstr>
      <vt:lpstr>'比较法-住宅-二居90'!住宅建筑类型</vt:lpstr>
      <vt:lpstr>'比较法-住宅-开间'!住宅建筑类型</vt:lpstr>
      <vt:lpstr>'比较法-住宅-三居120'!住宅建筑类型</vt:lpstr>
      <vt:lpstr>'比较法-住宅-三居90)'!住宅建筑类型</vt:lpstr>
      <vt:lpstr>'比较法-住宅-一居'!住宅建筑类型</vt:lpstr>
      <vt:lpstr>住宅建筑类型</vt:lpstr>
      <vt:lpstr>'比较法-住宅 -120'!住宅建筑品质</vt:lpstr>
      <vt:lpstr>'比较法-住宅 -60二居 '!住宅建筑品质</vt:lpstr>
      <vt:lpstr>'比较法-住宅 -60一居'!住宅建筑品质</vt:lpstr>
      <vt:lpstr>'比较法-住宅 -90二居'!住宅建筑品质</vt:lpstr>
      <vt:lpstr>'比较法-住宅 -90三居'!住宅建筑品质</vt:lpstr>
      <vt:lpstr>'比较法-住宅-二居'!住宅建筑品质</vt:lpstr>
      <vt:lpstr>'比较法-住宅-二居90'!住宅建筑品质</vt:lpstr>
      <vt:lpstr>'比较法-住宅-开间'!住宅建筑品质</vt:lpstr>
      <vt:lpstr>'比较法-住宅-三居120'!住宅建筑品质</vt:lpstr>
      <vt:lpstr>'比较法-住宅-三居90)'!住宅建筑品质</vt:lpstr>
      <vt:lpstr>'比较法-住宅-一居'!住宅建筑品质</vt:lpstr>
      <vt:lpstr>住宅建筑品质</vt:lpstr>
      <vt:lpstr>'比较法-住宅 -120'!住宅交易情况</vt:lpstr>
      <vt:lpstr>'比较法-住宅 -60二居 '!住宅交易情况</vt:lpstr>
      <vt:lpstr>'比较法-住宅 -60一居'!住宅交易情况</vt:lpstr>
      <vt:lpstr>'比较法-住宅 -90二居'!住宅交易情况</vt:lpstr>
      <vt:lpstr>'比较法-住宅 -90三居'!住宅交易情况</vt:lpstr>
      <vt:lpstr>'比较法-住宅-二居'!住宅交易情况</vt:lpstr>
      <vt:lpstr>'比较法-住宅-二居90'!住宅交易情况</vt:lpstr>
      <vt:lpstr>'比较法-住宅-开间'!住宅交易情况</vt:lpstr>
      <vt:lpstr>'比较法-住宅-三居120'!住宅交易情况</vt:lpstr>
      <vt:lpstr>'比较法-住宅-三居90)'!住宅交易情况</vt:lpstr>
      <vt:lpstr>'比较法-住宅-一居'!住宅交易情况</vt:lpstr>
      <vt:lpstr>住宅交易情况</vt:lpstr>
      <vt:lpstr>'比较法-住宅 -120'!住宅楼层</vt:lpstr>
      <vt:lpstr>'比较法-住宅 -60二居 '!住宅楼层</vt:lpstr>
      <vt:lpstr>'比较法-住宅 -60一居'!住宅楼层</vt:lpstr>
      <vt:lpstr>'比较法-住宅 -90二居'!住宅楼层</vt:lpstr>
      <vt:lpstr>'比较法-住宅 -90三居'!住宅楼层</vt:lpstr>
      <vt:lpstr>'比较法-住宅-二居'!住宅楼层</vt:lpstr>
      <vt:lpstr>'比较法-住宅-二居90'!住宅楼层</vt:lpstr>
      <vt:lpstr>'比较法-住宅-开间'!住宅楼层</vt:lpstr>
      <vt:lpstr>'比较法-住宅-三居120'!住宅楼层</vt:lpstr>
      <vt:lpstr>'比较法-住宅-三居90)'!住宅楼层</vt:lpstr>
      <vt:lpstr>'比较法-住宅-一居'!住宅楼层</vt:lpstr>
      <vt:lpstr>住宅楼层</vt:lpstr>
      <vt:lpstr>'比较法-住宅 -120'!住宅内部装修</vt:lpstr>
      <vt:lpstr>'比较法-住宅 -60二居 '!住宅内部装修</vt:lpstr>
      <vt:lpstr>'比较法-住宅 -60一居'!住宅内部装修</vt:lpstr>
      <vt:lpstr>'比较法-住宅 -90二居'!住宅内部装修</vt:lpstr>
      <vt:lpstr>'比较法-住宅 -90三居'!住宅内部装修</vt:lpstr>
      <vt:lpstr>'比较法-住宅-二居'!住宅内部装修</vt:lpstr>
      <vt:lpstr>'比较法-住宅-二居90'!住宅内部装修</vt:lpstr>
      <vt:lpstr>'比较法-住宅-开间'!住宅内部装修</vt:lpstr>
      <vt:lpstr>'比较法-住宅-三居120'!住宅内部装修</vt:lpstr>
      <vt:lpstr>'比较法-住宅-三居90)'!住宅内部装修</vt:lpstr>
      <vt:lpstr>'比较法-住宅-一居'!住宅内部装修</vt:lpstr>
      <vt:lpstr>住宅内部装修</vt:lpstr>
      <vt:lpstr>'比较法-住宅 -120'!住宅物业管理</vt:lpstr>
      <vt:lpstr>'比较法-住宅 -60二居 '!住宅物业管理</vt:lpstr>
      <vt:lpstr>'比较法-住宅 -60一居'!住宅物业管理</vt:lpstr>
      <vt:lpstr>'比较法-住宅 -90二居'!住宅物业管理</vt:lpstr>
      <vt:lpstr>'比较法-住宅 -90三居'!住宅物业管理</vt:lpstr>
      <vt:lpstr>'比较法-住宅-二居'!住宅物业管理</vt:lpstr>
      <vt:lpstr>'比较法-住宅-二居90'!住宅物业管理</vt:lpstr>
      <vt:lpstr>'比较法-住宅-开间'!住宅物业管理</vt:lpstr>
      <vt:lpstr>'比较法-住宅-三居120'!住宅物业管理</vt:lpstr>
      <vt:lpstr>'比较法-住宅-三居90)'!住宅物业管理</vt:lpstr>
      <vt:lpstr>'比较法-住宅-一居'!住宅物业管理</vt:lpstr>
      <vt:lpstr>住宅物业管理</vt:lpstr>
      <vt:lpstr>'比较法-住宅 -120'!住宅用途</vt:lpstr>
      <vt:lpstr>'比较法-住宅 -60二居 '!住宅用途</vt:lpstr>
      <vt:lpstr>'比较法-住宅 -60一居'!住宅用途</vt:lpstr>
      <vt:lpstr>'比较法-住宅 -90二居'!住宅用途</vt:lpstr>
      <vt:lpstr>'比较法-住宅 -90三居'!住宅用途</vt:lpstr>
      <vt:lpstr>'比较法-住宅-二居'!住宅用途</vt:lpstr>
      <vt:lpstr>'比较法-住宅-二居90'!住宅用途</vt:lpstr>
      <vt:lpstr>'比较法-住宅-开间'!住宅用途</vt:lpstr>
      <vt:lpstr>'比较法-住宅-三居120'!住宅用途</vt:lpstr>
      <vt:lpstr>'比较法-住宅-三居90)'!住宅用途</vt:lpstr>
      <vt:lpstr>'比较法-住宅-一居'!住宅用途</vt:lpstr>
      <vt:lpstr>住宅用途</vt:lpstr>
      <vt:lpstr>'比较法-住宅 -120'!住宅主力户型面积</vt:lpstr>
      <vt:lpstr>'比较法-住宅 -60二居 '!住宅主力户型面积</vt:lpstr>
      <vt:lpstr>'比较法-住宅 -60一居'!住宅主力户型面积</vt:lpstr>
      <vt:lpstr>'比较法-住宅 -90二居'!住宅主力户型面积</vt:lpstr>
      <vt:lpstr>'比较法-住宅 -90三居'!住宅主力户型面积</vt:lpstr>
      <vt:lpstr>'比较法-住宅-二居'!住宅主力户型面积</vt:lpstr>
      <vt:lpstr>'比较法-住宅-二居90'!住宅主力户型面积</vt:lpstr>
      <vt:lpstr>'比较法-住宅-开间'!住宅主力户型面积</vt:lpstr>
      <vt:lpstr>'比较法-住宅-三居120'!住宅主力户型面积</vt:lpstr>
      <vt:lpstr>'比较法-住宅-三居90)'!住宅主力户型面积</vt:lpstr>
      <vt:lpstr>'比较法-住宅-一居'!住宅主力户型面积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2025-05-13T03:25:56Z</dcterms:modified>
</cp:coreProperties>
</file>