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activeTab="1"/>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 name="Sheet1" sheetId="18" r:id="rId9"/>
    <sheet name="Sheet2" sheetId="19" r:id="rId10"/>
    <sheet name="Sheet3" sheetId="20" r:id="rId11"/>
    <sheet name="Sheet4" sheetId="21" r:id="rId12"/>
  </sheets>
  <externalReferences>
    <externalReference r:id="rId13"/>
    <externalReference r:id="rId14"/>
  </externalReferences>
  <definedNames>
    <definedName name="_xlnm._FilterDatabase" localSheetId="5" hidden="1">怡美家园!$A$74:$I$106</definedName>
    <definedName name="_xlnm._FilterDatabase" localSheetId="3" hidden="1">智学苑!$L$1:$L$111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C1" i="21" l="1"/>
  <c r="B1" i="21"/>
  <c r="K33" i="21"/>
  <c r="K32" i="21"/>
  <c r="L32" i="21" s="1"/>
  <c r="K31" i="21"/>
  <c r="K30" i="21"/>
  <c r="K29" i="21"/>
  <c r="K28" i="21"/>
  <c r="K27" i="21"/>
  <c r="K26" i="21"/>
  <c r="K25" i="21"/>
  <c r="K24" i="21"/>
  <c r="K23" i="21"/>
  <c r="K22" i="21"/>
  <c r="K21" i="21"/>
  <c r="K20" i="21"/>
  <c r="K19" i="21"/>
  <c r="L19" i="21" s="1"/>
  <c r="K18" i="21"/>
  <c r="L18" i="21" s="1"/>
  <c r="K17" i="21"/>
  <c r="K16" i="21"/>
  <c r="K15" i="21"/>
  <c r="K14" i="21"/>
  <c r="K13" i="21"/>
  <c r="K12" i="21"/>
  <c r="K11" i="21"/>
  <c r="K10" i="21"/>
  <c r="K9" i="21"/>
  <c r="K8" i="21"/>
  <c r="K7" i="21"/>
  <c r="K6" i="21"/>
  <c r="K5" i="21"/>
  <c r="K4" i="21"/>
  <c r="K3" i="21"/>
  <c r="K2" i="21"/>
  <c r="L2" i="21" s="1"/>
  <c r="C1" i="20"/>
  <c r="B1" i="20"/>
  <c r="K125" i="20"/>
  <c r="K124" i="20"/>
  <c r="K123" i="20"/>
  <c r="K122" i="20"/>
  <c r="K121" i="20"/>
  <c r="K120" i="20"/>
  <c r="K119" i="20"/>
  <c r="K118" i="20"/>
  <c r="L117" i="20"/>
  <c r="K117" i="20"/>
  <c r="K116" i="20"/>
  <c r="K115" i="20"/>
  <c r="K114" i="20"/>
  <c r="K113" i="20"/>
  <c r="K112" i="20"/>
  <c r="K111" i="20"/>
  <c r="K110" i="20"/>
  <c r="K109" i="20"/>
  <c r="L108" i="20"/>
  <c r="K108" i="20"/>
  <c r="K107" i="20"/>
  <c r="K106" i="20"/>
  <c r="K105" i="20"/>
  <c r="K104" i="20"/>
  <c r="K103" i="20"/>
  <c r="K102" i="20"/>
  <c r="K101" i="20"/>
  <c r="K100" i="20"/>
  <c r="L99" i="20"/>
  <c r="K99" i="20"/>
  <c r="K98" i="20"/>
  <c r="K97" i="20"/>
  <c r="K96" i="20"/>
  <c r="K95" i="20"/>
  <c r="L94" i="20"/>
  <c r="K94" i="20"/>
  <c r="K93" i="20"/>
  <c r="K92" i="20"/>
  <c r="K91" i="20"/>
  <c r="K90" i="20"/>
  <c r="K89" i="20"/>
  <c r="K88" i="20"/>
  <c r="K87" i="20"/>
  <c r="K86" i="20"/>
  <c r="K85" i="20"/>
  <c r="K84" i="20"/>
  <c r="L83" i="20"/>
  <c r="K83" i="20"/>
  <c r="K82" i="20"/>
  <c r="K81" i="20"/>
  <c r="K80" i="20"/>
  <c r="K79" i="20"/>
  <c r="L78"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L53" i="20" s="1"/>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2" i="20"/>
  <c r="M59" i="19"/>
  <c r="K59" i="19"/>
  <c r="M58" i="19"/>
  <c r="K58" i="19"/>
  <c r="M57" i="19"/>
  <c r="K57" i="19"/>
  <c r="M56" i="19"/>
  <c r="K56" i="19"/>
  <c r="M55" i="19"/>
  <c r="K55" i="19"/>
  <c r="L55" i="19" s="1"/>
  <c r="M54" i="19"/>
  <c r="K54" i="19"/>
  <c r="M53" i="19"/>
  <c r="K53" i="19"/>
  <c r="M52" i="19"/>
  <c r="K52" i="19"/>
  <c r="M51" i="19"/>
  <c r="M50" i="19"/>
  <c r="K50" i="19"/>
  <c r="M49" i="19"/>
  <c r="K49" i="19"/>
  <c r="M48" i="19"/>
  <c r="K48" i="19"/>
  <c r="M47" i="19"/>
  <c r="K47" i="19"/>
  <c r="M46" i="19"/>
  <c r="K46" i="19"/>
  <c r="M45" i="19"/>
  <c r="K45" i="19"/>
  <c r="L45" i="19" s="1"/>
  <c r="M44" i="19"/>
  <c r="K44" i="19"/>
  <c r="M43" i="19"/>
  <c r="K43" i="19"/>
  <c r="L43" i="19" s="1"/>
  <c r="M42" i="19"/>
  <c r="K42" i="19"/>
  <c r="M41" i="19"/>
  <c r="K41" i="19"/>
  <c r="M40" i="19"/>
  <c r="K40" i="19"/>
  <c r="M39" i="19"/>
  <c r="K39" i="19"/>
  <c r="M38" i="19"/>
  <c r="K38" i="19"/>
  <c r="L38" i="19" s="1"/>
  <c r="M37" i="19"/>
  <c r="K37" i="19"/>
  <c r="M36" i="19"/>
  <c r="K36" i="19"/>
  <c r="M35" i="19"/>
  <c r="K35" i="19"/>
  <c r="M34" i="19"/>
  <c r="K34" i="19"/>
  <c r="M33" i="19"/>
  <c r="K33" i="19"/>
  <c r="L33" i="19" s="1"/>
  <c r="M32" i="19"/>
  <c r="K32" i="19"/>
  <c r="M31" i="19"/>
  <c r="K31" i="19"/>
  <c r="M30" i="19"/>
  <c r="K30" i="19"/>
  <c r="M29" i="19"/>
  <c r="M28" i="19"/>
  <c r="K28" i="19"/>
  <c r="M27" i="19"/>
  <c r="K27" i="19"/>
  <c r="M26" i="19"/>
  <c r="K26" i="19"/>
  <c r="L26" i="19" s="1"/>
  <c r="M25" i="19"/>
  <c r="K25" i="19"/>
  <c r="M24" i="19"/>
  <c r="K24" i="19"/>
  <c r="M23" i="19"/>
  <c r="K23" i="19"/>
  <c r="M22" i="19"/>
  <c r="K22" i="19"/>
  <c r="M21" i="19"/>
  <c r="K21" i="19"/>
  <c r="L21" i="19" s="1"/>
  <c r="M20" i="19"/>
  <c r="K20" i="19"/>
  <c r="M19" i="19"/>
  <c r="K19" i="19"/>
  <c r="M18" i="19"/>
  <c r="K18" i="19"/>
  <c r="M17" i="19"/>
  <c r="K17" i="19"/>
  <c r="L17" i="19" s="1"/>
  <c r="M16" i="19"/>
  <c r="K16" i="19"/>
  <c r="M15" i="19"/>
  <c r="K15" i="19"/>
  <c r="M14" i="19"/>
  <c r="K14" i="19"/>
  <c r="L14" i="19" s="1"/>
  <c r="M13" i="19"/>
  <c r="K13" i="19"/>
  <c r="M12" i="19"/>
  <c r="L12" i="19"/>
  <c r="K12" i="19"/>
  <c r="M11" i="19"/>
  <c r="K11" i="19"/>
  <c r="M10" i="19"/>
  <c r="K10" i="19"/>
  <c r="M9" i="19"/>
  <c r="K9" i="19"/>
  <c r="M8" i="19"/>
  <c r="K8" i="19"/>
  <c r="M7" i="19"/>
  <c r="K7" i="19"/>
  <c r="M6" i="19"/>
  <c r="K6" i="19"/>
  <c r="M5" i="19"/>
  <c r="K5" i="19"/>
  <c r="M4" i="19"/>
  <c r="K4" i="19"/>
  <c r="M3" i="19"/>
  <c r="K3" i="19"/>
  <c r="M2" i="19"/>
  <c r="K2" i="19"/>
  <c r="L2" i="19" s="1"/>
  <c r="L8" i="21" l="1"/>
  <c r="L12" i="21"/>
  <c r="L20" i="21"/>
  <c r="L24" i="21"/>
  <c r="L4" i="21"/>
  <c r="L15" i="21"/>
  <c r="L28" i="21"/>
  <c r="L2" i="20"/>
  <c r="L24" i="20"/>
  <c r="L40" i="20"/>
  <c r="L64" i="20"/>
  <c r="L72" i="20"/>
  <c r="L50" i="19"/>
  <c r="F6" i="5"/>
  <c r="E6" i="5"/>
  <c r="E9" i="5" l="1"/>
  <c r="F8" i="5"/>
  <c r="O16" i="1" l="1"/>
  <c r="O15" i="1"/>
  <c r="I19" i="1"/>
  <c r="G19" i="1"/>
  <c r="G17" i="1"/>
  <c r="J15" i="1"/>
  <c r="I15" i="1"/>
  <c r="L16" i="1"/>
  <c r="L15" i="1"/>
  <c r="L14" i="1"/>
  <c r="L8" i="11" l="1"/>
  <c r="M8" i="10"/>
  <c r="N8" i="6"/>
  <c r="M8" i="11" s="1"/>
  <c r="N8" i="10" l="1"/>
  <c r="E45" i="10"/>
  <c r="E42" i="10"/>
  <c r="E39" i="10"/>
  <c r="E36" i="10"/>
  <c r="D47" i="10"/>
  <c r="D46" i="10"/>
  <c r="D45" i="10"/>
  <c r="D44" i="10"/>
  <c r="D43" i="10"/>
  <c r="D42" i="10"/>
  <c r="D41" i="10"/>
  <c r="D40" i="10"/>
  <c r="D39" i="10"/>
  <c r="D38" i="10"/>
  <c r="D37" i="10"/>
  <c r="D36" i="10"/>
  <c r="E191" i="10"/>
  <c r="E182" i="10"/>
  <c r="E173" i="10"/>
  <c r="E168" i="10"/>
  <c r="E157" i="10"/>
  <c r="E152" i="10"/>
  <c r="E146" i="10"/>
  <c r="E138" i="10"/>
  <c r="E127" i="10"/>
  <c r="E114" i="10"/>
  <c r="E98" i="10"/>
  <c r="E76" i="10"/>
  <c r="F45" i="10" l="1"/>
  <c r="F39" i="10"/>
  <c r="F42" i="10"/>
  <c r="F36"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l="1"/>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E45" i="11" l="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J8"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E13" i="1" l="1"/>
  <c r="F2" i="5" l="1"/>
  <c r="C5" i="5" l="1"/>
  <c r="C2" i="5"/>
  <c r="G9" i="5" s="1"/>
  <c r="C9" i="5" s="1"/>
  <c r="D103" i="10" l="1"/>
  <c r="D102" i="10"/>
  <c r="D101" i="10"/>
  <c r="F32" i="11" l="1"/>
  <c r="F16" i="6"/>
  <c r="F32" i="10"/>
  <c r="F32" i="6" l="1"/>
  <c r="F16" i="11"/>
  <c r="C6" i="5"/>
  <c r="F4" i="5" l="1"/>
  <c r="C4" i="5" s="1"/>
  <c r="D111" i="6"/>
  <c r="D110" i="6"/>
  <c r="D109" i="6"/>
  <c r="D108" i="6"/>
  <c r="D107" i="6"/>
  <c r="D106" i="6"/>
  <c r="D105" i="6"/>
  <c r="D104" i="6"/>
  <c r="D103" i="6"/>
  <c r="D102"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D97" i="10"/>
  <c r="D96" i="10"/>
  <c r="D95" i="10"/>
  <c r="D94" i="10"/>
  <c r="D93" i="10"/>
  <c r="D92" i="10"/>
  <c r="D91" i="10"/>
  <c r="D90" i="10"/>
  <c r="C2" i="10"/>
  <c r="C2" i="11"/>
  <c r="D106" i="11"/>
  <c r="E93" i="6" l="1"/>
  <c r="D39" i="6" s="1"/>
  <c r="E110" i="6"/>
  <c r="E67" i="6"/>
  <c r="D44" i="6" s="1"/>
  <c r="E71" i="6"/>
  <c r="D43" i="6" s="1"/>
  <c r="E88" i="6"/>
  <c r="D40" i="6" s="1"/>
  <c r="E100" i="6"/>
  <c r="D37" i="6" s="1"/>
  <c r="E62" i="6"/>
  <c r="D46" i="6" s="1"/>
  <c r="E64" i="6"/>
  <c r="D45" i="6" s="1"/>
  <c r="E76" i="6"/>
  <c r="D42" i="6" s="1"/>
  <c r="E83" i="6"/>
  <c r="D41" i="6" s="1"/>
  <c r="E105" i="6"/>
  <c r="D36" i="6" s="1"/>
  <c r="E95"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E93" i="11"/>
  <c r="D39" i="11" s="1"/>
  <c r="G39" i="11" s="1"/>
  <c r="F39" i="11" s="1"/>
  <c r="E97" i="11"/>
  <c r="D38" i="11" s="1"/>
  <c r="E101" i="11"/>
  <c r="D37" i="11" s="1"/>
  <c r="G36" i="11" s="1"/>
  <c r="F36" i="11" s="1"/>
  <c r="G36" i="10"/>
  <c r="G42" i="6"/>
  <c r="F42" i="6" s="1"/>
  <c r="G39" i="6"/>
  <c r="F39" i="6" s="1"/>
  <c r="G36" i="6"/>
  <c r="F36" i="6" s="1"/>
  <c r="G39" i="10"/>
  <c r="G42" i="11"/>
  <c r="F42" i="11" s="1"/>
  <c r="J21" i="1"/>
  <c r="H21" i="1"/>
  <c r="F21" i="1"/>
  <c r="I14" i="1"/>
  <c r="G14" i="1"/>
  <c r="E14" i="1"/>
  <c r="I13" i="1"/>
  <c r="G13" i="1"/>
  <c r="C3" i="5" l="1"/>
  <c r="J22" i="1"/>
  <c r="H22" i="1"/>
  <c r="D82" i="11"/>
  <c r="D81" i="11"/>
  <c r="D80" i="11"/>
  <c r="D79" i="11"/>
  <c r="D78" i="11"/>
  <c r="D77" i="11"/>
  <c r="D76" i="11"/>
  <c r="D75" i="11"/>
  <c r="E71" i="11"/>
  <c r="F70" i="11"/>
  <c r="E70" i="11"/>
  <c r="F69" i="11"/>
  <c r="E69" i="11"/>
  <c r="F68"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F71" i="10" s="1"/>
  <c r="E52" i="6"/>
  <c r="F68" i="10"/>
  <c r="F54" i="10"/>
  <c r="F55" i="10"/>
  <c r="F53" i="10"/>
  <c r="F54" i="11"/>
  <c r="F61" i="11"/>
  <c r="F63" i="10"/>
  <c r="F60" i="10"/>
  <c r="F62" i="10"/>
  <c r="F64" i="10"/>
  <c r="F63" i="11"/>
  <c r="F62" i="11"/>
  <c r="F59" i="11"/>
  <c r="F51" i="11"/>
  <c r="F67" i="11"/>
  <c r="A19" i="11"/>
  <c r="F19" i="11"/>
  <c r="E19" i="11"/>
  <c r="F52" i="10"/>
  <c r="A19" i="10"/>
  <c r="F19" i="10"/>
  <c r="E19" i="10"/>
  <c r="G45" i="10" l="1"/>
  <c r="F71" i="11"/>
  <c r="F72" i="11" s="1"/>
  <c r="G48" i="11"/>
  <c r="D47" i="6"/>
  <c r="G45" i="6" s="1"/>
  <c r="F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27" i="1"/>
  <c r="C8" i="5" l="1"/>
  <c r="C10" i="5" s="1"/>
  <c r="C7" i="5" l="1"/>
  <c r="C11" i="5" s="1"/>
  <c r="C12" i="5" s="1"/>
</calcChain>
</file>

<file path=xl/sharedStrings.xml><?xml version="1.0" encoding="utf-8"?>
<sst xmlns="http://schemas.openxmlformats.org/spreadsheetml/2006/main" count="3281" uniqueCount="440">
  <si>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</si>
  <si>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</si>
  <si>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</si>
  <si>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</si>
  <si>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</si>
  <si>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</si>
  <si>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</si>
  <si>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</si>
  <si>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</si>
  <si>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</si>
  <si>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</si>
  <si>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</si>
  <si>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</si>
  <si>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</si>
  <si>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</si>
  <si>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</si>
  <si>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</si>
  <si>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</si>
  <si>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</si>
  <si>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</si>
  <si>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</si>
  <si>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</si>
  <si>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</si>
  <si>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</si>
  <si>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</si>
  <si>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</si>
  <si>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</si>
  <si>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</si>
  <si>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</si>
  <si>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</si>
  <si>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</si>
  <si>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</si>
  <si>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</si>
  <si>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</si>
  <si>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</si>
  <si>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</si>
  <si>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</si>
  <si>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</si>
  <si>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</si>
  <si>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</si>
  <si>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</si>
  <si>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</si>
  <si>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</si>
  <si>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</si>
  <si>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</si>
  <si>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</si>
  <si>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</si>
  <si>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</si>
  <si>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</si>
  <si>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</si>
  <si>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</si>
  <si>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</si>
  <si>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</si>
  <si>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</si>
  <si>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</si>
  <si>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</si>
  <si>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</si>
  <si>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</si>
  <si>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</si>
  <si>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</si>
  <si>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</si>
  <si>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</si>
  <si>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</si>
  <si>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</si>
  <si>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</si>
  <si>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</si>
  <si>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</si>
  <si>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</si>
  <si>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</si>
  <si>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</si>
  <si>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</si>
  <si>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</si>
  <si>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</si>
  <si>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</si>
  <si>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</si>
  <si>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</si>
  <si>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</si>
  <si>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</si>
  <si>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</si>
  <si>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</si>
  <si>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</si>
  <si>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</si>
  <si>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</si>
  <si>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</si>
  <si>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</si>
  <si>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</si>
  <si>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</si>
  <si>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</si>
  <si>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</si>
  <si>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</si>
  <si>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</si>
  <si>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</si>
  <si>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</si>
  <si>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</si>
  <si>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</si>
  <si>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</si>
  <si>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</si>
  <si>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</si>
  <si>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</si>
  <si>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</si>
  <si>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</si>
  <si>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</si>
  <si>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</si>
  <si>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</si>
  <si>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</si>
  <si>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</si>
  <si>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</si>
  <si>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</si>
  <si>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</si>
  <si>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</si>
  <si>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</si>
  <si>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</si>
  <si>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</si>
  <si>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</si>
  <si>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</si>
  <si>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</si>
  <si>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</si>
  <si>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</si>
  <si>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</si>
  <si>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</si>
  <si>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</si>
  <si>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</si>
  <si>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</si>
  <si>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</si>
  <si>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</si>
  <si>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</si>
  <si>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</si>
  <si>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</si>
  <si>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</si>
  <si>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</si>
  <si>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</si>
  <si>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</si>
  <si>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</si>
  <si>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</si>
  <si>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</si>
  <si>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</si>
  <si>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</si>
  <si>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</si>
  <si>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</si>
  <si>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</si>
  <si>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</si>
  <si>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</si>
  <si>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</si>
  <si>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</si>
  <si>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</si>
  <si>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</si>
  <si>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</si>
  <si>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</si>
  <si>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</si>
  <si>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</si>
  <si>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</si>
  <si>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</si>
  <si>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</si>
  <si>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</si>
  <si>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</si>
  <si>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</si>
  <si>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</si>
  <si>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</si>
  <si>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</si>
  <si>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</si>
  <si>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</si>
  <si>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</si>
  <si>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</si>
  <si>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</si>
  <si>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</si>
  <si>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</si>
  <si>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</si>
  <si>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</si>
  <si>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</si>
  <si>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</si>
  <si>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</si>
  <si>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</si>
  <si>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</si>
  <si>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</si>
  <si>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</si>
  <si>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</si>
  <si>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</si>
  <si>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</si>
  <si>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</si>
  <si>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</si>
  <si>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</si>
  <si>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</si>
  <si>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</si>
  <si>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</si>
  <si>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</si>
  <si>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</si>
  <si>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</si>
  <si>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</si>
  <si>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</si>
  <si>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</si>
  <si>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</si>
  <si>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</si>
  <si>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</si>
  <si>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</si>
  <si>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</si>
  <si>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</si>
  <si>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</si>
  <si>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</si>
  <si>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</si>
  <si>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</si>
  <si>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</si>
  <si>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</si>
  <si>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</si>
  <si>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</si>
  <si>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</si>
  <si>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</si>
  <si>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</si>
  <si>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</si>
  <si>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</si>
  <si>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</si>
  <si>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</si>
  <si>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</si>
  <si>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</si>
  <si>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</si>
  <si>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</si>
  <si>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</si>
  <si>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</si>
  <si>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</si>
  <si>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</si>
  <si>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</si>
  <si>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</si>
  <si>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</si>
  <si>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</si>
  <si>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</si>
  <si>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</si>
  <si>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</si>
  <si>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</si>
  <si>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</si>
  <si>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</si>
  <si>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</si>
  <si>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</si>
  <si>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</si>
  <si>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</si>
  <si>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</si>
  <si>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</si>
  <si>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</si>
  <si>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</si>
  <si>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</si>
  <si>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</si>
  <si>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</si>
  <si>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</si>
  <si>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</si>
  <si>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</si>
  <si>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</si>
  <si>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</si>
  <si>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</si>
  <si>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</si>
  <si>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</si>
  <si>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</si>
  <si>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</si>
  <si>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</si>
  <si>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</si>
  <si>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</si>
  <si>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</si>
  <si>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</si>
  <si>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</si>
  <si>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</si>
  <si>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</si>
  <si>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</si>
  <si>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</si>
  <si>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</si>
  <si>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</si>
  <si>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</si>
  <si>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</si>
  <si>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</si>
  <si>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</si>
  <si>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</si>
  <si>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</si>
  <si>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</si>
  <si>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</si>
  <si>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</si>
  <si>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</si>
  <si>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</si>
  <si>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</si>
  <si>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</si>
  <si>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</si>
  <si>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</si>
  <si>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</si>
  <si>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</si>
  <si>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</si>
  <si>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</si>
  <si>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</si>
  <si>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</si>
  <si>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</si>
  <si>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</si>
  <si>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</si>
  <si>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</si>
  <si>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</si>
  <si>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</si>
  <si>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</si>
  <si>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</si>
  <si>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</si>
  <si>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</si>
  <si>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</si>
  <si>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</si>
  <si>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</si>
  <si>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</si>
  <si>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</si>
  <si>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</si>
  <si>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</si>
  <si>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</si>
  <si>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</si>
  <si>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</si>
  <si>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</si>
  <si>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</si>
  <si>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</si>
  <si>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</si>
  <si>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</si>
  <si>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</si>
  <si>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</si>
  <si>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</si>
  <si>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</si>
  <si>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</si>
  <si>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</si>
  <si>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</si>
  <si>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</si>
  <si>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</si>
  <si>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</si>
  <si>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</si>
  <si>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</si>
  <si>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</si>
  <si>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</si>
  <si>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</si>
  <si>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</si>
  <si>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</si>
  <si>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</si>
  <si>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</si>
  <si>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</si>
  <si>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</si>
  <si>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</si>
  <si>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</si>
  <si>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</si>
  <si>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</si>
  <si>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</si>
  <si>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</si>
  <si>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</si>
  <si>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</si>
  <si>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</si>
  <si>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</si>
  <si>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</si>
  <si>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</si>
  <si>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</si>
  <si>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</si>
  <si>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</si>
  <si>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</si>
  <si>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</si>
  <si>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</si>
  <si>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</si>
  <si>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</si>
  <si>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</si>
  <si>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</si>
  <si>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</si>
  <si>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</si>
  <si>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</si>
  <si>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t>西南</t>
  </si>
  <si>
    <t>南北西</t>
  </si>
  <si>
    <t>东西</t>
  </si>
  <si>
    <t>西</t>
  </si>
  <si>
    <t>东南</t>
  </si>
  <si>
    <t>西北</t>
  </si>
  <si>
    <t>东北</t>
  </si>
  <si>
    <t>南</t>
  </si>
  <si>
    <t>东西南</t>
  </si>
  <si>
    <t>中/6</t>
  </si>
  <si>
    <t>高/24</t>
  </si>
  <si>
    <t>中/24</t>
  </si>
  <si>
    <t>低/24</t>
  </si>
  <si>
    <t>低/6</t>
  </si>
  <si>
    <t>高/6</t>
  </si>
  <si>
    <t>高/22</t>
  </si>
  <si>
    <t>低/14</t>
  </si>
  <si>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</si>
  <si>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</si>
  <si>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</si>
  <si>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</si>
  <si>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</si>
  <si>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</si>
  <si>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</si>
  <si>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</si>
  <si>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</si>
  <si>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</si>
  <si>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</si>
  <si>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</si>
  <si>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</si>
  <si>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</si>
  <si>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</si>
  <si>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四居室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</si>
  <si>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</si>
  <si>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</si>
  <si>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</si>
  <si>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</si>
  <si>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</si>
  <si>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r>
      <rPr>
        <sz val="11"/>
        <color theme="1"/>
        <rFont val="宋体"/>
        <family val="3"/>
        <charset val="134"/>
      </rPr>
      <t>四居室</t>
    </r>
    <phoneticPr fontId="1" type="noConversion"/>
  </si>
  <si>
    <t>租金（元/㎡•月）</t>
    <phoneticPr fontId="1" type="noConversion"/>
  </si>
  <si>
    <t>朝向</t>
    <phoneticPr fontId="1" type="noConversion"/>
  </si>
  <si>
    <t>价格</t>
    <phoneticPr fontId="1" type="noConversion"/>
  </si>
  <si>
    <t>一居室</t>
    <phoneticPr fontId="1" type="noConversion"/>
  </si>
  <si>
    <t>南</t>
    <phoneticPr fontId="1" type="noConversion"/>
  </si>
  <si>
    <t>中/6</t>
    <phoneticPr fontId="1" type="noConversion"/>
  </si>
  <si>
    <t>二居室</t>
    <phoneticPr fontId="1" type="noConversion"/>
  </si>
  <si>
    <t>高/18</t>
    <phoneticPr fontId="1" type="noConversion"/>
  </si>
  <si>
    <t>西</t>
    <phoneticPr fontId="1" type="noConversion"/>
  </si>
  <si>
    <t>中/18</t>
    <phoneticPr fontId="1" type="noConversion"/>
  </si>
  <si>
    <t>南北</t>
    <phoneticPr fontId="1" type="noConversion"/>
  </si>
  <si>
    <t>低/6</t>
    <phoneticPr fontId="1" type="noConversion"/>
  </si>
  <si>
    <t>东</t>
    <phoneticPr fontId="1" type="noConversion"/>
  </si>
  <si>
    <t>低/18</t>
    <phoneticPr fontId="1" type="noConversion"/>
  </si>
  <si>
    <t>高/6</t>
    <phoneticPr fontId="1" type="noConversion"/>
  </si>
  <si>
    <t>东西</t>
    <phoneticPr fontId="1" type="noConversion"/>
  </si>
  <si>
    <t>三居室</t>
    <phoneticPr fontId="1" type="noConversion"/>
  </si>
  <si>
    <t>东西南</t>
    <phoneticPr fontId="1" type="noConversion"/>
  </si>
  <si>
    <t>西北</t>
    <phoneticPr fontId="1" type="noConversion"/>
  </si>
  <si>
    <t>北</t>
    <phoneticPr fontId="1" type="noConversion"/>
  </si>
  <si>
    <t>南北西</t>
    <phoneticPr fontId="1" type="noConversion"/>
  </si>
  <si>
    <t>东南</t>
    <phoneticPr fontId="1" type="noConversion"/>
  </si>
  <si>
    <t>中/10</t>
    <phoneticPr fontId="1" type="noConversion"/>
  </si>
  <si>
    <t>高/11</t>
    <phoneticPr fontId="1" type="noConversion"/>
  </si>
  <si>
    <t>主力户型为一居室，住宅套型较好</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</si>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</sst>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6">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cellStyleXfs>
  <cellXfs count="16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3"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xf numFmtId="0" fontId="9" fillId="6" borderId="1" xfId="0" applyFont="1" applyFill="1" applyBorder="1" applyAlignment="1">
      <alignment vertical="center" wrapText="1"/>
    </xf>
  </cellXfs>
  <cellStyles count="93">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11906</xdr:colOff>
      <xdr:row>5</xdr:row>
      <xdr:rowOff>238125</xdr:rowOff>
    </xdr:from>
    <xdr:to>
      <xdr:col>19</xdr:col>
      <xdr:colOff>101062</xdr:colOff>
      <xdr:row>10</xdr:row>
      <xdr:rowOff>134338</xdr:rowOff>
    </xdr:to>
    <xdr:pic>
      <xdr:nvPicPr>
        <xdr:cNvPr id="3" name="图片 2"/>
        <xdr:cNvPicPr>
          <a:picLocks noChangeAspect="1"/>
        </xdr:cNvPicPr>
      </xdr:nvPicPr>
      <xdr:blipFill>
        <a:blip xmlns:r="http://schemas.openxmlformats.org/officeDocument/2006/relationships" r:embed="rId1"/>
        <a:stretch>
          <a:fillRect/>
        </a:stretch>
      </xdr:blipFill>
      <xdr:spPr>
        <a:xfrm>
          <a:off x="9917906" y="1071563"/>
          <a:ext cx="5613656" cy="3575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中指"/>
      <sheetName val="位置图"/>
    </sheetNames>
    <sheetDataSet>
      <sheetData sheetId="0"/>
      <sheetData sheetId="1"/>
      <sheetData sheetId="2"/>
      <sheetData sheetId="3">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selection activeCell="C12" sqref="C12:C13"/>
    </sheetView>
  </sheetViews>
  <sheetFormatPr defaultRowHeight="13.5"/>
  <cols>
    <col min="1" max="1" width="6.625" style="49" customWidth="1"/>
    <col min="2" max="2" width="7.75" style="49" customWidth="1"/>
    <col min="3" max="3" width="4.75" style="49" customWidth="1"/>
    <col min="4" max="4" width="12.5" hidden="1" customWidth="1"/>
    <col min="6" max="9" width="9" style="49"/>
    <col min="10" max="10" width="0" hidden="1" customWidth="1"/>
  </cols>
  <sheetData>
    <row r="1" spans="1:19" ht="27">
      <c r="A1" s="106" t="s">
        <v>371</v>
      </c>
      <c r="B1" s="106" t="s">
        <v>372</v>
      </c>
      <c r="C1" s="106" t="s">
        <v>373</v>
      </c>
      <c r="D1" s="106" t="s">
        <v>374</v>
      </c>
      <c r="E1" s="106" t="s">
        <v>375</v>
      </c>
      <c r="F1" s="105" t="s">
        <v>376</v>
      </c>
      <c r="G1" s="105" t="s">
        <v>389</v>
      </c>
      <c r="H1" s="105" t="s">
        <v>377</v>
      </c>
      <c r="I1" s="105" t="s">
        <v>390</v>
      </c>
      <c r="J1" s="106" t="s">
        <v>391</v>
      </c>
      <c r="K1" s="111" t="s">
        <v>393</v>
      </c>
      <c r="L1" s="38" t="s">
        <v>119</v>
      </c>
      <c r="M1" s="80"/>
      <c r="N1" s="80"/>
      <c r="O1" s="80"/>
      <c r="P1" s="45" t="s">
        <v>152</v>
      </c>
      <c r="Q1" s="45" t="s">
        <v>153</v>
      </c>
      <c r="R1" s="25"/>
      <c r="S1" s="45" t="s">
        <v>154</v>
      </c>
    </row>
    <row r="2" spans="1:19" ht="14.25">
      <c r="A2" s="106">
        <v>1</v>
      </c>
      <c r="B2" s="106">
        <v>2021</v>
      </c>
      <c r="C2" s="106">
        <v>6</v>
      </c>
      <c r="D2" s="42">
        <v>44377</v>
      </c>
      <c r="E2" s="106">
        <v>70</v>
      </c>
      <c r="F2" s="105" t="s">
        <v>378</v>
      </c>
      <c r="G2" s="105" t="s">
        <v>379</v>
      </c>
      <c r="H2" s="105" t="s">
        <v>143</v>
      </c>
      <c r="I2" s="105" t="s">
        <v>363</v>
      </c>
      <c r="J2" s="106">
        <v>7800</v>
      </c>
      <c r="K2" s="74">
        <f t="shared" ref="K2:K59" si="0">J2/E2</f>
        <v>111.42857142857143</v>
      </c>
      <c r="L2" s="150">
        <f>ROUND(AVERAGE(K2:K11),2)</f>
        <v>98.64</v>
      </c>
      <c r="M2" s="80">
        <f t="shared" ref="M2:M59" si="1">IF(E2&gt;=50,2,1)</f>
        <v>2</v>
      </c>
      <c r="N2" s="80"/>
      <c r="O2" s="80"/>
      <c r="P2" s="45" t="s">
        <v>200</v>
      </c>
      <c r="Q2" s="45" t="s">
        <v>201</v>
      </c>
      <c r="R2" s="25"/>
      <c r="S2" s="45" t="s">
        <v>202</v>
      </c>
    </row>
    <row r="3" spans="1:19" ht="14.25">
      <c r="A3" s="106">
        <v>2</v>
      </c>
      <c r="B3" s="106">
        <v>2021</v>
      </c>
      <c r="C3" s="106">
        <v>6</v>
      </c>
      <c r="D3" s="42">
        <v>44375</v>
      </c>
      <c r="E3" s="106">
        <v>70</v>
      </c>
      <c r="F3" s="105" t="s">
        <v>383</v>
      </c>
      <c r="G3" s="105" t="s">
        <v>384</v>
      </c>
      <c r="H3" s="105" t="s">
        <v>143</v>
      </c>
      <c r="I3" s="105" t="s">
        <v>363</v>
      </c>
      <c r="J3" s="106">
        <v>7000</v>
      </c>
      <c r="K3" s="74">
        <f t="shared" si="0"/>
        <v>100</v>
      </c>
      <c r="L3" s="151"/>
      <c r="M3" s="80">
        <f t="shared" si="1"/>
        <v>2</v>
      </c>
      <c r="N3" s="80"/>
      <c r="O3" s="80"/>
      <c r="P3" s="94" t="s">
        <v>200</v>
      </c>
      <c r="Q3" s="94" t="s">
        <v>158</v>
      </c>
      <c r="R3" s="25"/>
      <c r="S3" s="45" t="s">
        <v>202</v>
      </c>
    </row>
    <row r="4" spans="1:19" ht="14.25">
      <c r="A4" s="106">
        <v>3</v>
      </c>
      <c r="B4" s="106">
        <v>2021</v>
      </c>
      <c r="C4" s="106">
        <v>6</v>
      </c>
      <c r="D4" s="42">
        <v>44374</v>
      </c>
      <c r="E4" s="106">
        <v>99</v>
      </c>
      <c r="F4" s="105" t="s">
        <v>383</v>
      </c>
      <c r="G4" s="105" t="s">
        <v>384</v>
      </c>
      <c r="H4" s="105" t="s">
        <v>354</v>
      </c>
      <c r="I4" s="105" t="s">
        <v>364</v>
      </c>
      <c r="J4" s="106">
        <v>7750</v>
      </c>
      <c r="K4" s="74">
        <f t="shared" si="0"/>
        <v>78.282828282828277</v>
      </c>
      <c r="L4" s="151"/>
      <c r="M4" s="80">
        <f t="shared" si="1"/>
        <v>2</v>
      </c>
      <c r="N4" s="80"/>
      <c r="O4" s="80"/>
      <c r="P4" s="94" t="s">
        <v>200</v>
      </c>
      <c r="Q4" s="94" t="s">
        <v>204</v>
      </c>
      <c r="R4" s="25"/>
      <c r="S4" s="45" t="s">
        <v>205</v>
      </c>
    </row>
    <row r="5" spans="1:19" ht="14.25">
      <c r="A5" s="106">
        <v>4</v>
      </c>
      <c r="B5" s="106">
        <v>2021</v>
      </c>
      <c r="C5" s="106">
        <v>6</v>
      </c>
      <c r="D5" s="42">
        <v>44373</v>
      </c>
      <c r="E5" s="106">
        <v>69</v>
      </c>
      <c r="F5" s="105" t="s">
        <v>382</v>
      </c>
      <c r="G5" s="105" t="s">
        <v>381</v>
      </c>
      <c r="H5" s="105" t="s">
        <v>143</v>
      </c>
      <c r="I5" s="105" t="s">
        <v>363</v>
      </c>
      <c r="J5" s="106">
        <v>7200</v>
      </c>
      <c r="K5" s="74">
        <f t="shared" si="0"/>
        <v>104.34782608695652</v>
      </c>
      <c r="L5" s="151"/>
      <c r="M5" s="80">
        <f t="shared" si="1"/>
        <v>2</v>
      </c>
      <c r="N5" s="80"/>
      <c r="O5" s="80"/>
      <c r="P5" s="94" t="s">
        <v>200</v>
      </c>
      <c r="Q5" s="94" t="s">
        <v>158</v>
      </c>
      <c r="R5" s="25"/>
      <c r="S5" s="45" t="s">
        <v>202</v>
      </c>
    </row>
    <row r="6" spans="1:19" ht="14.25">
      <c r="A6" s="106">
        <v>5</v>
      </c>
      <c r="B6" s="106">
        <v>2021</v>
      </c>
      <c r="C6" s="106">
        <v>6</v>
      </c>
      <c r="D6" s="42">
        <v>44372</v>
      </c>
      <c r="E6" s="106">
        <v>99</v>
      </c>
      <c r="F6" s="105" t="s">
        <v>383</v>
      </c>
      <c r="G6" s="105" t="s">
        <v>384</v>
      </c>
      <c r="H6" s="105" t="s">
        <v>143</v>
      </c>
      <c r="I6" s="105" t="s">
        <v>365</v>
      </c>
      <c r="J6" s="106">
        <v>8000</v>
      </c>
      <c r="K6" s="74">
        <f t="shared" si="0"/>
        <v>80.808080808080803</v>
      </c>
      <c r="L6" s="151"/>
      <c r="M6" s="80">
        <f t="shared" si="1"/>
        <v>2</v>
      </c>
      <c r="N6" s="80"/>
      <c r="O6" s="80"/>
      <c r="P6" s="94" t="s">
        <v>200</v>
      </c>
      <c r="Q6" s="94" t="s">
        <v>158</v>
      </c>
      <c r="R6" s="25"/>
      <c r="S6" s="45" t="s">
        <v>206</v>
      </c>
    </row>
    <row r="7" spans="1:19" ht="14.25">
      <c r="A7" s="106">
        <v>6</v>
      </c>
      <c r="B7" s="106">
        <v>2021</v>
      </c>
      <c r="C7" s="106">
        <v>6</v>
      </c>
      <c r="D7" s="42">
        <v>44365</v>
      </c>
      <c r="E7" s="106">
        <v>126.2</v>
      </c>
      <c r="F7" s="105" t="s">
        <v>392</v>
      </c>
      <c r="G7" s="105" t="s">
        <v>381</v>
      </c>
      <c r="H7" s="105" t="s">
        <v>355</v>
      </c>
      <c r="I7" s="105" t="s">
        <v>366</v>
      </c>
      <c r="J7" s="106">
        <v>12000</v>
      </c>
      <c r="K7" s="74">
        <f t="shared" si="0"/>
        <v>95.087163232963547</v>
      </c>
      <c r="L7" s="151"/>
      <c r="M7" s="80">
        <f t="shared" si="1"/>
        <v>2</v>
      </c>
      <c r="N7" s="80"/>
      <c r="O7" s="80"/>
      <c r="P7" s="94" t="s">
        <v>200</v>
      </c>
      <c r="Q7" s="94" t="s">
        <v>207</v>
      </c>
      <c r="R7" s="25"/>
      <c r="S7" s="45" t="s">
        <v>208</v>
      </c>
    </row>
    <row r="8" spans="1:19" ht="14.25">
      <c r="A8" s="106">
        <v>7</v>
      </c>
      <c r="B8" s="106">
        <v>2021</v>
      </c>
      <c r="C8" s="106">
        <v>6</v>
      </c>
      <c r="D8" s="42">
        <v>44360</v>
      </c>
      <c r="E8" s="106">
        <v>70</v>
      </c>
      <c r="F8" s="105" t="s">
        <v>382</v>
      </c>
      <c r="G8" s="105" t="s">
        <v>381</v>
      </c>
      <c r="H8" s="105" t="s">
        <v>143</v>
      </c>
      <c r="I8" s="105" t="s">
        <v>367</v>
      </c>
      <c r="J8" s="106">
        <v>7300</v>
      </c>
      <c r="K8" s="74">
        <f t="shared" si="0"/>
        <v>104.28571428571429</v>
      </c>
      <c r="L8" s="151"/>
      <c r="M8" s="80">
        <f t="shared" si="1"/>
        <v>2</v>
      </c>
      <c r="N8" s="80"/>
      <c r="O8" s="80"/>
      <c r="P8" s="94" t="s">
        <v>200</v>
      </c>
      <c r="Q8" s="94" t="s">
        <v>201</v>
      </c>
      <c r="R8" s="25"/>
      <c r="S8" s="45" t="s">
        <v>209</v>
      </c>
    </row>
    <row r="9" spans="1:19" ht="14.25">
      <c r="A9" s="106">
        <v>8</v>
      </c>
      <c r="B9" s="106">
        <v>2021</v>
      </c>
      <c r="C9" s="106">
        <v>6</v>
      </c>
      <c r="D9" s="42">
        <v>44356</v>
      </c>
      <c r="E9" s="106">
        <v>66.900000000000006</v>
      </c>
      <c r="F9" s="105" t="s">
        <v>383</v>
      </c>
      <c r="G9" s="105" t="s">
        <v>384</v>
      </c>
      <c r="H9" s="105" t="s">
        <v>356</v>
      </c>
      <c r="I9" s="105" t="s">
        <v>368</v>
      </c>
      <c r="J9" s="106">
        <v>7200</v>
      </c>
      <c r="K9" s="74">
        <f t="shared" si="0"/>
        <v>107.62331838565021</v>
      </c>
      <c r="L9" s="151"/>
      <c r="M9" s="80">
        <f t="shared" si="1"/>
        <v>2</v>
      </c>
      <c r="N9" s="80"/>
      <c r="O9" s="80"/>
      <c r="P9" s="45" t="s">
        <v>200</v>
      </c>
      <c r="Q9" s="45" t="s">
        <v>210</v>
      </c>
      <c r="R9" s="25"/>
      <c r="S9" s="45" t="s">
        <v>211</v>
      </c>
    </row>
    <row r="10" spans="1:19" ht="14.25">
      <c r="A10" s="106">
        <v>9</v>
      </c>
      <c r="B10" s="106">
        <v>2021</v>
      </c>
      <c r="C10" s="106">
        <v>6</v>
      </c>
      <c r="D10" s="42">
        <v>44353</v>
      </c>
      <c r="E10" s="106">
        <v>69.5</v>
      </c>
      <c r="F10" s="105" t="s">
        <v>383</v>
      </c>
      <c r="G10" s="105" t="s">
        <v>384</v>
      </c>
      <c r="H10" s="105" t="s">
        <v>143</v>
      </c>
      <c r="I10" s="105" t="s">
        <v>363</v>
      </c>
      <c r="J10" s="106">
        <v>7500</v>
      </c>
      <c r="K10" s="74">
        <f t="shared" si="0"/>
        <v>107.91366906474821</v>
      </c>
      <c r="L10" s="151"/>
      <c r="M10" s="80">
        <f t="shared" si="1"/>
        <v>2</v>
      </c>
      <c r="N10" s="80"/>
      <c r="O10" s="80"/>
      <c r="P10" s="45" t="s">
        <v>200</v>
      </c>
      <c r="Q10" s="45" t="s">
        <v>201</v>
      </c>
      <c r="R10" s="25"/>
      <c r="S10" s="45" t="s">
        <v>202</v>
      </c>
    </row>
    <row r="11" spans="1:19" ht="14.25">
      <c r="A11" s="106">
        <v>10</v>
      </c>
      <c r="B11" s="106">
        <v>2021</v>
      </c>
      <c r="C11" s="106">
        <v>6</v>
      </c>
      <c r="D11" s="42">
        <v>44351</v>
      </c>
      <c r="E11" s="106">
        <v>80.7</v>
      </c>
      <c r="F11" s="105" t="s">
        <v>383</v>
      </c>
      <c r="G11" s="105" t="s">
        <v>384</v>
      </c>
      <c r="H11" s="105" t="s">
        <v>357</v>
      </c>
      <c r="I11" s="105" t="s">
        <v>369</v>
      </c>
      <c r="J11" s="106">
        <v>7800</v>
      </c>
      <c r="K11" s="74">
        <f t="shared" si="0"/>
        <v>96.6542750929368</v>
      </c>
      <c r="L11" s="151"/>
      <c r="M11" s="80">
        <f t="shared" si="1"/>
        <v>2</v>
      </c>
      <c r="N11" s="80"/>
      <c r="O11" s="80"/>
      <c r="P11" s="45" t="s">
        <v>200</v>
      </c>
      <c r="Q11" s="45" t="s">
        <v>212</v>
      </c>
      <c r="R11" s="25"/>
      <c r="S11" s="25" t="s">
        <v>213</v>
      </c>
    </row>
    <row r="12" spans="1:19" ht="14.25">
      <c r="A12" s="106">
        <v>11</v>
      </c>
      <c r="B12" s="106">
        <v>2021</v>
      </c>
      <c r="C12" s="106">
        <v>5</v>
      </c>
      <c r="D12" s="42">
        <v>44326</v>
      </c>
      <c r="E12" s="106">
        <v>90</v>
      </c>
      <c r="F12" s="105" t="s">
        <v>382</v>
      </c>
      <c r="G12" s="105" t="s">
        <v>381</v>
      </c>
      <c r="H12" s="105" t="s">
        <v>143</v>
      </c>
      <c r="I12" s="105" t="s">
        <v>363</v>
      </c>
      <c r="J12" s="106">
        <v>8200</v>
      </c>
      <c r="K12" s="74">
        <f t="shared" si="0"/>
        <v>91.111111111111114</v>
      </c>
      <c r="L12" s="150">
        <f>ROUND(AVERAGE(K12:K13),2)</f>
        <v>102.04</v>
      </c>
      <c r="M12" s="80">
        <f t="shared" si="1"/>
        <v>2</v>
      </c>
      <c r="N12" s="80"/>
      <c r="O12" s="80"/>
      <c r="P12" s="45" t="s">
        <v>200</v>
      </c>
      <c r="Q12" s="45" t="s">
        <v>201</v>
      </c>
      <c r="R12" s="25"/>
      <c r="S12" s="45" t="s">
        <v>202</v>
      </c>
    </row>
    <row r="13" spans="1:19" ht="14.25">
      <c r="A13" s="106">
        <v>12</v>
      </c>
      <c r="B13" s="106">
        <v>2021</v>
      </c>
      <c r="C13" s="106">
        <v>5</v>
      </c>
      <c r="D13" s="42">
        <v>44322</v>
      </c>
      <c r="E13" s="106">
        <v>54.88</v>
      </c>
      <c r="F13" s="105" t="s">
        <v>383</v>
      </c>
      <c r="G13" s="105" t="s">
        <v>384</v>
      </c>
      <c r="H13" s="105" t="s">
        <v>358</v>
      </c>
      <c r="I13" s="105" t="s">
        <v>368</v>
      </c>
      <c r="J13" s="106">
        <v>6200</v>
      </c>
      <c r="K13" s="74">
        <f t="shared" si="0"/>
        <v>112.9737609329446</v>
      </c>
      <c r="L13" s="151"/>
      <c r="M13" s="80">
        <f t="shared" si="1"/>
        <v>2</v>
      </c>
      <c r="N13" s="80"/>
      <c r="O13" s="80"/>
      <c r="P13" s="45" t="s">
        <v>200</v>
      </c>
      <c r="Q13" s="45" t="s">
        <v>214</v>
      </c>
      <c r="R13" s="25"/>
      <c r="S13" s="45" t="s">
        <v>215</v>
      </c>
    </row>
    <row r="14" spans="1:19" ht="14.25">
      <c r="A14" s="106">
        <v>13</v>
      </c>
      <c r="B14" s="106">
        <v>2021</v>
      </c>
      <c r="C14" s="106">
        <v>4</v>
      </c>
      <c r="D14" s="42">
        <v>44313</v>
      </c>
      <c r="E14" s="106">
        <v>64.89</v>
      </c>
      <c r="F14" s="105" t="s">
        <v>383</v>
      </c>
      <c r="G14" s="105" t="s">
        <v>384</v>
      </c>
      <c r="H14" s="105" t="s">
        <v>143</v>
      </c>
      <c r="I14" s="105" t="s">
        <v>363</v>
      </c>
      <c r="J14" s="106">
        <v>7300</v>
      </c>
      <c r="K14" s="74">
        <f t="shared" si="0"/>
        <v>112.49807366312221</v>
      </c>
      <c r="L14" s="150">
        <f>ROUND(AVERAGE(K14:K16),2)</f>
        <v>100.13</v>
      </c>
      <c r="M14" s="80">
        <f t="shared" si="1"/>
        <v>2</v>
      </c>
      <c r="N14" s="80"/>
      <c r="O14" s="80"/>
      <c r="P14" s="45" t="s">
        <v>200</v>
      </c>
      <c r="Q14" s="45" t="s">
        <v>201</v>
      </c>
      <c r="R14" s="25"/>
      <c r="S14" s="25" t="s">
        <v>216</v>
      </c>
    </row>
    <row r="15" spans="1:19" ht="14.25">
      <c r="A15" s="106">
        <v>14</v>
      </c>
      <c r="B15" s="106">
        <v>2021</v>
      </c>
      <c r="C15" s="106">
        <v>4</v>
      </c>
      <c r="D15" s="42">
        <v>44297</v>
      </c>
      <c r="E15" s="106">
        <v>55.52</v>
      </c>
      <c r="F15" s="105" t="s">
        <v>383</v>
      </c>
      <c r="G15" s="105" t="s">
        <v>384</v>
      </c>
      <c r="H15" s="105" t="s">
        <v>359</v>
      </c>
      <c r="I15" s="105" t="s">
        <v>367</v>
      </c>
      <c r="J15" s="106">
        <v>5700</v>
      </c>
      <c r="K15" s="74">
        <f t="shared" si="0"/>
        <v>102.66570605187319</v>
      </c>
      <c r="L15" s="151"/>
      <c r="M15" s="80">
        <f t="shared" si="1"/>
        <v>2</v>
      </c>
      <c r="N15" s="80"/>
      <c r="O15" s="80"/>
      <c r="P15" s="45" t="s">
        <v>200</v>
      </c>
      <c r="Q15" s="45" t="s">
        <v>217</v>
      </c>
      <c r="R15" s="25"/>
      <c r="S15" s="45" t="s">
        <v>218</v>
      </c>
    </row>
    <row r="16" spans="1:19" ht="14.25">
      <c r="A16" s="106">
        <v>15</v>
      </c>
      <c r="B16" s="106">
        <v>2021</v>
      </c>
      <c r="C16" s="106">
        <v>4</v>
      </c>
      <c r="D16" s="42">
        <v>44289</v>
      </c>
      <c r="E16" s="106">
        <v>88</v>
      </c>
      <c r="F16" s="105" t="s">
        <v>383</v>
      </c>
      <c r="G16" s="105" t="s">
        <v>384</v>
      </c>
      <c r="H16" s="105" t="s">
        <v>143</v>
      </c>
      <c r="I16" s="105" t="s">
        <v>367</v>
      </c>
      <c r="J16" s="106">
        <v>7500</v>
      </c>
      <c r="K16" s="74">
        <f t="shared" si="0"/>
        <v>85.227272727272734</v>
      </c>
      <c r="L16" s="151"/>
      <c r="M16" s="80">
        <f t="shared" si="1"/>
        <v>2</v>
      </c>
      <c r="N16" s="80"/>
      <c r="O16" s="80"/>
      <c r="P16" s="45" t="s">
        <v>200</v>
      </c>
      <c r="Q16" s="45" t="s">
        <v>201</v>
      </c>
      <c r="R16" s="25"/>
      <c r="S16" s="45" t="s">
        <v>218</v>
      </c>
    </row>
    <row r="17" spans="1:19" ht="14.25">
      <c r="A17" s="106">
        <v>16</v>
      </c>
      <c r="B17" s="106">
        <v>2021</v>
      </c>
      <c r="C17" s="106">
        <v>3</v>
      </c>
      <c r="D17" s="42">
        <v>44269</v>
      </c>
      <c r="E17" s="106">
        <v>99.26</v>
      </c>
      <c r="F17" s="105" t="s">
        <v>383</v>
      </c>
      <c r="G17" s="105" t="s">
        <v>384</v>
      </c>
      <c r="H17" s="105" t="s">
        <v>358</v>
      </c>
      <c r="I17" s="105" t="s">
        <v>366</v>
      </c>
      <c r="J17" s="106">
        <v>7700</v>
      </c>
      <c r="K17" s="74">
        <f t="shared" si="0"/>
        <v>77.574047954866003</v>
      </c>
      <c r="L17" s="150">
        <f>ROUND(AVERAGE(K17:K20),2)</f>
        <v>87.77</v>
      </c>
      <c r="M17" s="80">
        <f t="shared" si="1"/>
        <v>2</v>
      </c>
      <c r="N17" s="80"/>
      <c r="O17" s="80"/>
      <c r="P17" s="45" t="s">
        <v>200</v>
      </c>
      <c r="Q17" s="45" t="s">
        <v>214</v>
      </c>
      <c r="R17" s="25"/>
      <c r="S17" s="45" t="s">
        <v>219</v>
      </c>
    </row>
    <row r="18" spans="1:19" ht="14.25">
      <c r="A18" s="106">
        <v>17</v>
      </c>
      <c r="B18" s="106">
        <v>2021</v>
      </c>
      <c r="C18" s="106">
        <v>3</v>
      </c>
      <c r="D18" s="42">
        <v>44264</v>
      </c>
      <c r="E18" s="106">
        <v>119.88</v>
      </c>
      <c r="F18" s="105" t="s">
        <v>380</v>
      </c>
      <c r="G18" s="105" t="s">
        <v>381</v>
      </c>
      <c r="H18" s="105" t="s">
        <v>360</v>
      </c>
      <c r="I18" s="105" t="s">
        <v>366</v>
      </c>
      <c r="J18" s="106">
        <v>9800</v>
      </c>
      <c r="K18" s="74">
        <f t="shared" si="0"/>
        <v>81.748415081748419</v>
      </c>
      <c r="L18" s="151"/>
      <c r="M18" s="80">
        <f t="shared" si="1"/>
        <v>2</v>
      </c>
      <c r="N18" s="80"/>
      <c r="O18" s="80"/>
      <c r="P18" s="45" t="s">
        <v>200</v>
      </c>
      <c r="Q18" s="45" t="s">
        <v>220</v>
      </c>
      <c r="R18" s="25"/>
      <c r="S18" s="45" t="s">
        <v>219</v>
      </c>
    </row>
    <row r="19" spans="1:19" ht="14.25">
      <c r="A19" s="106">
        <v>18</v>
      </c>
      <c r="B19" s="106">
        <v>2021</v>
      </c>
      <c r="C19" s="106">
        <v>3</v>
      </c>
      <c r="D19" s="42">
        <v>44260</v>
      </c>
      <c r="E19" s="106">
        <v>70</v>
      </c>
      <c r="F19" s="105" t="s">
        <v>382</v>
      </c>
      <c r="G19" s="105" t="s">
        <v>381</v>
      </c>
      <c r="H19" s="105" t="s">
        <v>143</v>
      </c>
      <c r="I19" s="105" t="s">
        <v>367</v>
      </c>
      <c r="J19" s="106">
        <v>7200</v>
      </c>
      <c r="K19" s="74">
        <f t="shared" si="0"/>
        <v>102.85714285714286</v>
      </c>
      <c r="L19" s="151"/>
      <c r="M19" s="80">
        <f t="shared" si="1"/>
        <v>2</v>
      </c>
      <c r="N19" s="80"/>
      <c r="O19" s="80"/>
      <c r="P19" s="45" t="s">
        <v>200</v>
      </c>
      <c r="Q19" s="45" t="s">
        <v>201</v>
      </c>
      <c r="R19" s="25"/>
      <c r="S19" s="45" t="s">
        <v>218</v>
      </c>
    </row>
    <row r="20" spans="1:19" ht="14.25">
      <c r="A20" s="106">
        <v>19</v>
      </c>
      <c r="B20" s="106">
        <v>2021</v>
      </c>
      <c r="C20" s="106">
        <v>3</v>
      </c>
      <c r="D20" s="42">
        <v>44259</v>
      </c>
      <c r="E20" s="106">
        <v>106.87</v>
      </c>
      <c r="F20" s="105" t="s">
        <v>385</v>
      </c>
      <c r="G20" s="105" t="s">
        <v>384</v>
      </c>
      <c r="H20" s="105" t="s">
        <v>360</v>
      </c>
      <c r="I20" s="105" t="s">
        <v>369</v>
      </c>
      <c r="J20" s="106">
        <v>9500</v>
      </c>
      <c r="K20" s="74">
        <f t="shared" si="0"/>
        <v>88.893047627959206</v>
      </c>
      <c r="L20" s="151"/>
      <c r="M20" s="80">
        <f t="shared" si="1"/>
        <v>2</v>
      </c>
      <c r="N20" s="80"/>
      <c r="O20" s="80"/>
      <c r="P20" s="45" t="s">
        <v>200</v>
      </c>
      <c r="Q20" s="45" t="s">
        <v>220</v>
      </c>
      <c r="R20" s="25"/>
      <c r="S20" s="45" t="s">
        <v>221</v>
      </c>
    </row>
    <row r="21" spans="1:19" ht="14.25">
      <c r="A21" s="106">
        <v>20</v>
      </c>
      <c r="B21" s="106">
        <v>2021</v>
      </c>
      <c r="C21" s="106">
        <v>2</v>
      </c>
      <c r="D21" s="42">
        <v>44254</v>
      </c>
      <c r="E21" s="106">
        <v>98</v>
      </c>
      <c r="F21" s="105" t="s">
        <v>382</v>
      </c>
      <c r="G21" s="105" t="s">
        <v>381</v>
      </c>
      <c r="H21" s="105" t="s">
        <v>357</v>
      </c>
      <c r="I21" s="105" t="s">
        <v>364</v>
      </c>
      <c r="J21" s="106">
        <v>7800</v>
      </c>
      <c r="K21" s="74">
        <f t="shared" si="0"/>
        <v>79.591836734693871</v>
      </c>
      <c r="L21" s="150">
        <f>ROUND(AVERAGE(K21:K25),2)</f>
        <v>89.52</v>
      </c>
      <c r="M21" s="80">
        <f t="shared" si="1"/>
        <v>2</v>
      </c>
      <c r="N21" s="80"/>
      <c r="O21" s="80"/>
      <c r="P21" s="45" t="s">
        <v>200</v>
      </c>
      <c r="Q21" s="45" t="s">
        <v>212</v>
      </c>
      <c r="R21" s="25"/>
      <c r="S21" s="45" t="s">
        <v>205</v>
      </c>
    </row>
    <row r="22" spans="1:19" ht="14.25">
      <c r="A22" s="106">
        <v>21</v>
      </c>
      <c r="B22" s="106">
        <v>2021</v>
      </c>
      <c r="C22" s="106">
        <v>2</v>
      </c>
      <c r="D22" s="42">
        <v>44254</v>
      </c>
      <c r="E22" s="106">
        <v>118</v>
      </c>
      <c r="F22" s="105" t="s">
        <v>380</v>
      </c>
      <c r="G22" s="105" t="s">
        <v>381</v>
      </c>
      <c r="H22" s="105" t="s">
        <v>358</v>
      </c>
      <c r="I22" s="105" t="s">
        <v>366</v>
      </c>
      <c r="J22" s="106">
        <v>9700</v>
      </c>
      <c r="K22" s="74">
        <f t="shared" si="0"/>
        <v>82.20338983050847</v>
      </c>
      <c r="L22" s="151"/>
      <c r="M22" s="80">
        <f t="shared" si="1"/>
        <v>2</v>
      </c>
      <c r="N22" s="80"/>
      <c r="O22" s="80"/>
      <c r="P22" s="45" t="s">
        <v>200</v>
      </c>
      <c r="Q22" s="45" t="s">
        <v>214</v>
      </c>
      <c r="R22" s="25"/>
      <c r="S22" s="45" t="s">
        <v>219</v>
      </c>
    </row>
    <row r="23" spans="1:19" ht="14.25">
      <c r="A23" s="106">
        <v>22</v>
      </c>
      <c r="B23" s="106">
        <v>2021</v>
      </c>
      <c r="C23" s="106">
        <v>2</v>
      </c>
      <c r="D23" s="42">
        <v>44254</v>
      </c>
      <c r="E23" s="106">
        <v>69.08</v>
      </c>
      <c r="F23" s="105" t="s">
        <v>382</v>
      </c>
      <c r="G23" s="105" t="s">
        <v>381</v>
      </c>
      <c r="H23" s="105" t="s">
        <v>143</v>
      </c>
      <c r="I23" s="105" t="s">
        <v>367</v>
      </c>
      <c r="J23" s="106">
        <v>6900</v>
      </c>
      <c r="K23" s="74">
        <f t="shared" si="0"/>
        <v>99.884192240880139</v>
      </c>
      <c r="L23" s="151"/>
      <c r="M23" s="80">
        <f t="shared" si="1"/>
        <v>2</v>
      </c>
      <c r="N23" s="80"/>
      <c r="O23" s="80"/>
      <c r="P23" s="45" t="s">
        <v>200</v>
      </c>
      <c r="Q23" s="45" t="s">
        <v>201</v>
      </c>
      <c r="R23" s="25"/>
      <c r="S23" s="45" t="s">
        <v>218</v>
      </c>
    </row>
    <row r="24" spans="1:19" ht="14.25">
      <c r="A24" s="106">
        <v>23</v>
      </c>
      <c r="B24" s="106">
        <v>2021</v>
      </c>
      <c r="C24" s="106">
        <v>2</v>
      </c>
      <c r="D24" s="42">
        <v>44249</v>
      </c>
      <c r="E24" s="106">
        <v>56</v>
      </c>
      <c r="F24" s="105" t="s">
        <v>383</v>
      </c>
      <c r="G24" s="105" t="s">
        <v>384</v>
      </c>
      <c r="H24" s="105" t="s">
        <v>361</v>
      </c>
      <c r="I24" s="105" t="s">
        <v>367</v>
      </c>
      <c r="J24" s="106">
        <v>6100</v>
      </c>
      <c r="K24" s="74">
        <f t="shared" si="0"/>
        <v>108.92857142857143</v>
      </c>
      <c r="L24" s="151"/>
      <c r="M24" s="80">
        <f t="shared" si="1"/>
        <v>2</v>
      </c>
      <c r="N24" s="80"/>
      <c r="O24" s="80"/>
      <c r="P24" s="45" t="s">
        <v>200</v>
      </c>
      <c r="Q24" s="45" t="s">
        <v>156</v>
      </c>
      <c r="R24" s="25"/>
      <c r="S24" s="45" t="s">
        <v>209</v>
      </c>
    </row>
    <row r="25" spans="1:19" ht="14.25">
      <c r="A25" s="106">
        <v>24</v>
      </c>
      <c r="B25" s="106">
        <v>2021</v>
      </c>
      <c r="C25" s="106">
        <v>2</v>
      </c>
      <c r="D25" s="42">
        <v>44228</v>
      </c>
      <c r="E25" s="106">
        <v>126</v>
      </c>
      <c r="F25" s="105" t="s">
        <v>383</v>
      </c>
      <c r="G25" s="105" t="s">
        <v>384</v>
      </c>
      <c r="H25" s="105" t="s">
        <v>354</v>
      </c>
      <c r="I25" s="105" t="s">
        <v>365</v>
      </c>
      <c r="J25" s="106">
        <v>9700</v>
      </c>
      <c r="K25" s="74">
        <f t="shared" si="0"/>
        <v>76.984126984126988</v>
      </c>
      <c r="L25" s="151"/>
      <c r="M25" s="80">
        <f t="shared" si="1"/>
        <v>2</v>
      </c>
      <c r="N25" s="80"/>
      <c r="O25" s="80"/>
      <c r="P25" s="45" t="s">
        <v>200</v>
      </c>
      <c r="Q25" s="45" t="s">
        <v>204</v>
      </c>
      <c r="R25" s="25"/>
      <c r="S25" s="45" t="s">
        <v>206</v>
      </c>
    </row>
    <row r="26" spans="1:19" ht="14.25">
      <c r="A26" s="106">
        <v>25</v>
      </c>
      <c r="B26" s="106">
        <v>2021</v>
      </c>
      <c r="C26" s="106">
        <v>1</v>
      </c>
      <c r="D26" s="42">
        <v>44221</v>
      </c>
      <c r="E26" s="106">
        <v>70</v>
      </c>
      <c r="F26" s="105" t="s">
        <v>382</v>
      </c>
      <c r="G26" s="105" t="s">
        <v>381</v>
      </c>
      <c r="H26" s="105" t="s">
        <v>143</v>
      </c>
      <c r="I26" s="105" t="s">
        <v>367</v>
      </c>
      <c r="J26" s="106">
        <v>7800</v>
      </c>
      <c r="K26" s="74">
        <f t="shared" si="0"/>
        <v>111.42857142857143</v>
      </c>
      <c r="L26" s="150">
        <f>ROUND(AVERAGE(K26:K32),2)</f>
        <v>93.07</v>
      </c>
      <c r="M26" s="80">
        <f t="shared" si="1"/>
        <v>2</v>
      </c>
      <c r="N26" s="80"/>
      <c r="O26" s="80"/>
      <c r="P26" s="45" t="s">
        <v>200</v>
      </c>
      <c r="Q26" s="45" t="s">
        <v>160</v>
      </c>
      <c r="R26" s="25"/>
      <c r="S26" s="45" t="s">
        <v>218</v>
      </c>
    </row>
    <row r="27" spans="1:19" ht="14.25">
      <c r="A27" s="106">
        <v>26</v>
      </c>
      <c r="B27" s="106">
        <v>2021</v>
      </c>
      <c r="C27" s="106">
        <v>1</v>
      </c>
      <c r="D27" s="42">
        <v>44220</v>
      </c>
      <c r="E27" s="106">
        <v>70</v>
      </c>
      <c r="F27" s="105" t="s">
        <v>383</v>
      </c>
      <c r="G27" s="105" t="s">
        <v>384</v>
      </c>
      <c r="H27" s="105" t="s">
        <v>143</v>
      </c>
      <c r="I27" s="105" t="s">
        <v>363</v>
      </c>
      <c r="J27" s="106">
        <v>7000</v>
      </c>
      <c r="K27" s="74">
        <f t="shared" si="0"/>
        <v>100</v>
      </c>
      <c r="L27" s="151"/>
      <c r="M27" s="80">
        <f t="shared" si="1"/>
        <v>2</v>
      </c>
      <c r="N27" s="80"/>
      <c r="O27" s="80"/>
      <c r="P27" s="45" t="s">
        <v>200</v>
      </c>
      <c r="Q27" s="45" t="s">
        <v>201</v>
      </c>
      <c r="R27" s="25"/>
      <c r="S27" s="45" t="s">
        <v>202</v>
      </c>
    </row>
    <row r="28" spans="1:19" ht="14.25">
      <c r="A28" s="106">
        <v>27</v>
      </c>
      <c r="B28" s="106">
        <v>2021</v>
      </c>
      <c r="C28" s="106">
        <v>1</v>
      </c>
      <c r="D28" s="42">
        <v>44204</v>
      </c>
      <c r="E28" s="106">
        <v>126</v>
      </c>
      <c r="F28" s="105" t="s">
        <v>385</v>
      </c>
      <c r="G28" s="105" t="s">
        <v>384</v>
      </c>
      <c r="H28" s="105" t="s">
        <v>358</v>
      </c>
      <c r="I28" s="105" t="s">
        <v>365</v>
      </c>
      <c r="J28" s="106">
        <v>9900</v>
      </c>
      <c r="K28" s="74">
        <f t="shared" si="0"/>
        <v>78.571428571428569</v>
      </c>
      <c r="L28" s="151"/>
      <c r="M28" s="80">
        <f t="shared" si="1"/>
        <v>2</v>
      </c>
      <c r="N28" s="80"/>
      <c r="O28" s="80"/>
      <c r="P28" s="45" t="s">
        <v>200</v>
      </c>
      <c r="Q28" s="45" t="s">
        <v>214</v>
      </c>
      <c r="R28" s="25"/>
      <c r="S28" s="45" t="s">
        <v>223</v>
      </c>
    </row>
    <row r="29" spans="1:19" ht="14.25">
      <c r="A29" s="106">
        <v>28</v>
      </c>
      <c r="B29" s="106">
        <v>2021</v>
      </c>
      <c r="C29" s="106">
        <v>1</v>
      </c>
      <c r="D29" s="42">
        <v>44201</v>
      </c>
      <c r="E29" s="106">
        <v>89.9</v>
      </c>
      <c r="F29" s="105" t="s">
        <v>382</v>
      </c>
      <c r="G29" s="105" t="s">
        <v>381</v>
      </c>
      <c r="H29" s="105" t="s">
        <v>143</v>
      </c>
      <c r="I29" s="105" t="s">
        <v>368</v>
      </c>
      <c r="J29" s="106">
        <v>6800</v>
      </c>
      <c r="K29" s="74">
        <v>89.9</v>
      </c>
      <c r="L29" s="151"/>
      <c r="M29" s="80">
        <f t="shared" si="1"/>
        <v>2</v>
      </c>
      <c r="N29" s="80"/>
      <c r="O29" s="80"/>
      <c r="P29" s="45" t="s">
        <v>200</v>
      </c>
      <c r="Q29" s="45" t="s">
        <v>201</v>
      </c>
      <c r="R29" s="25"/>
      <c r="S29" s="45" t="s">
        <v>215</v>
      </c>
    </row>
    <row r="30" spans="1:19" ht="14.25">
      <c r="A30" s="106">
        <v>29</v>
      </c>
      <c r="B30" s="106">
        <v>2021</v>
      </c>
      <c r="C30" s="106">
        <v>1</v>
      </c>
      <c r="D30" s="42">
        <v>44201</v>
      </c>
      <c r="E30" s="106">
        <v>126.2</v>
      </c>
      <c r="F30" s="105" t="s">
        <v>385</v>
      </c>
      <c r="G30" s="105" t="s">
        <v>384</v>
      </c>
      <c r="H30" s="105" t="s">
        <v>143</v>
      </c>
      <c r="I30" s="105" t="s">
        <v>366</v>
      </c>
      <c r="J30" s="106">
        <v>11200</v>
      </c>
      <c r="K30" s="74">
        <f t="shared" si="0"/>
        <v>88.74801901743264</v>
      </c>
      <c r="L30" s="151"/>
      <c r="M30" s="80">
        <f t="shared" si="1"/>
        <v>2</v>
      </c>
      <c r="N30" s="80"/>
      <c r="O30" s="80"/>
      <c r="P30" s="45" t="s">
        <v>200</v>
      </c>
      <c r="Q30" s="45" t="s">
        <v>201</v>
      </c>
      <c r="R30" s="25"/>
      <c r="S30" s="45" t="s">
        <v>219</v>
      </c>
    </row>
    <row r="31" spans="1:19" ht="14.25">
      <c r="A31" s="106">
        <v>30</v>
      </c>
      <c r="B31" s="106">
        <v>2021</v>
      </c>
      <c r="C31" s="106">
        <v>1</v>
      </c>
      <c r="D31" s="42">
        <v>44200</v>
      </c>
      <c r="E31" s="106">
        <v>54.88</v>
      </c>
      <c r="F31" s="105" t="s">
        <v>382</v>
      </c>
      <c r="G31" s="105" t="s">
        <v>381</v>
      </c>
      <c r="H31" s="105" t="s">
        <v>359</v>
      </c>
      <c r="I31" s="105" t="s">
        <v>368</v>
      </c>
      <c r="J31" s="106">
        <v>6000</v>
      </c>
      <c r="K31" s="74">
        <f t="shared" si="0"/>
        <v>109.32944606413993</v>
      </c>
      <c r="L31" s="151"/>
      <c r="M31" s="80">
        <f t="shared" si="1"/>
        <v>2</v>
      </c>
      <c r="N31" s="80"/>
      <c r="O31" s="80"/>
      <c r="P31" s="45" t="s">
        <v>200</v>
      </c>
      <c r="Q31" s="45" t="s">
        <v>217</v>
      </c>
      <c r="R31" s="25"/>
      <c r="S31" s="45" t="s">
        <v>215</v>
      </c>
    </row>
    <row r="32" spans="1:19" ht="14.25">
      <c r="A32" s="106">
        <v>31</v>
      </c>
      <c r="B32" s="106">
        <v>2021</v>
      </c>
      <c r="C32" s="106">
        <v>1</v>
      </c>
      <c r="D32" s="42">
        <v>44199</v>
      </c>
      <c r="E32" s="106">
        <v>99.26</v>
      </c>
      <c r="F32" s="105" t="s">
        <v>383</v>
      </c>
      <c r="G32" s="105" t="s">
        <v>384</v>
      </c>
      <c r="H32" s="105" t="s">
        <v>358</v>
      </c>
      <c r="I32" s="105" t="s">
        <v>364</v>
      </c>
      <c r="J32" s="106">
        <v>7300</v>
      </c>
      <c r="K32" s="74">
        <f t="shared" si="0"/>
        <v>73.544227281885952</v>
      </c>
      <c r="L32" s="151"/>
      <c r="M32" s="80">
        <f t="shared" si="1"/>
        <v>2</v>
      </c>
      <c r="N32" s="80"/>
      <c r="O32" s="80"/>
      <c r="P32" s="45" t="s">
        <v>200</v>
      </c>
      <c r="Q32" s="45" t="s">
        <v>214</v>
      </c>
      <c r="R32" s="25"/>
      <c r="S32" s="45" t="s">
        <v>205</v>
      </c>
    </row>
    <row r="33" spans="1:19" ht="14.25">
      <c r="A33" s="106">
        <v>32</v>
      </c>
      <c r="B33" s="106">
        <v>2020</v>
      </c>
      <c r="C33" s="106">
        <v>12</v>
      </c>
      <c r="D33" s="42">
        <v>44196</v>
      </c>
      <c r="E33" s="106">
        <v>69</v>
      </c>
      <c r="F33" s="105" t="s">
        <v>382</v>
      </c>
      <c r="G33" s="105" t="s">
        <v>381</v>
      </c>
      <c r="H33" s="105" t="s">
        <v>143</v>
      </c>
      <c r="I33" s="105" t="s">
        <v>367</v>
      </c>
      <c r="J33" s="106">
        <v>6000</v>
      </c>
      <c r="K33" s="74">
        <f t="shared" si="0"/>
        <v>86.956521739130437</v>
      </c>
      <c r="L33" s="150">
        <f>ROUND(AVERAGE(K33:K37),2)</f>
        <v>84.9</v>
      </c>
      <c r="M33" s="80">
        <f t="shared" si="1"/>
        <v>2</v>
      </c>
      <c r="N33" s="80"/>
      <c r="O33" s="80"/>
      <c r="P33" s="45" t="s">
        <v>200</v>
      </c>
      <c r="Q33" s="45" t="s">
        <v>201</v>
      </c>
      <c r="R33" s="25"/>
      <c r="S33" s="45" t="s">
        <v>218</v>
      </c>
    </row>
    <row r="34" spans="1:19" ht="14.25">
      <c r="A34" s="106">
        <v>33</v>
      </c>
      <c r="B34" s="106">
        <v>2020</v>
      </c>
      <c r="C34" s="106">
        <v>12</v>
      </c>
      <c r="D34" s="42">
        <v>44188</v>
      </c>
      <c r="E34" s="106">
        <v>90</v>
      </c>
      <c r="F34" s="105" t="s">
        <v>383</v>
      </c>
      <c r="G34" s="105" t="s">
        <v>384</v>
      </c>
      <c r="H34" s="105" t="s">
        <v>354</v>
      </c>
      <c r="I34" s="105" t="s">
        <v>364</v>
      </c>
      <c r="J34" s="106">
        <v>6000</v>
      </c>
      <c r="K34" s="74">
        <f t="shared" si="0"/>
        <v>66.666666666666671</v>
      </c>
      <c r="L34" s="151"/>
      <c r="M34" s="80">
        <f t="shared" si="1"/>
        <v>2</v>
      </c>
      <c r="N34" s="80"/>
      <c r="O34" s="80"/>
      <c r="P34" s="45" t="s">
        <v>200</v>
      </c>
      <c r="Q34" s="45" t="s">
        <v>204</v>
      </c>
      <c r="R34" s="25"/>
      <c r="S34" s="45" t="s">
        <v>205</v>
      </c>
    </row>
    <row r="35" spans="1:19" ht="14.25">
      <c r="A35" s="106">
        <v>34</v>
      </c>
      <c r="B35" s="106">
        <v>2020</v>
      </c>
      <c r="C35" s="106">
        <v>12</v>
      </c>
      <c r="D35" s="54">
        <v>44185</v>
      </c>
      <c r="E35" s="105">
        <v>101</v>
      </c>
      <c r="F35" s="105" t="s">
        <v>382</v>
      </c>
      <c r="G35" s="105" t="s">
        <v>381</v>
      </c>
      <c r="H35" s="105" t="s">
        <v>360</v>
      </c>
      <c r="I35" s="105" t="s">
        <v>364</v>
      </c>
      <c r="J35" s="105">
        <v>7500</v>
      </c>
      <c r="K35" s="71">
        <f t="shared" si="0"/>
        <v>74.257425742574256</v>
      </c>
      <c r="L35" s="151"/>
      <c r="M35" s="80">
        <f t="shared" si="1"/>
        <v>2</v>
      </c>
      <c r="N35" s="80"/>
      <c r="O35" s="80"/>
      <c r="P35" s="45" t="s">
        <v>200</v>
      </c>
      <c r="Q35" s="45" t="s">
        <v>220</v>
      </c>
      <c r="R35" s="25"/>
      <c r="S35" s="45" t="s">
        <v>205</v>
      </c>
    </row>
    <row r="36" spans="1:19" ht="14.25">
      <c r="A36" s="106">
        <v>35</v>
      </c>
      <c r="B36" s="106">
        <v>2020</v>
      </c>
      <c r="C36" s="106">
        <v>12</v>
      </c>
      <c r="D36" s="54">
        <v>44184</v>
      </c>
      <c r="E36" s="105">
        <v>57.8</v>
      </c>
      <c r="F36" s="105" t="s">
        <v>382</v>
      </c>
      <c r="G36" s="105" t="s">
        <v>381</v>
      </c>
      <c r="H36" s="105" t="s">
        <v>359</v>
      </c>
      <c r="I36" s="105" t="s">
        <v>368</v>
      </c>
      <c r="J36" s="105">
        <v>5500</v>
      </c>
      <c r="K36" s="71">
        <f t="shared" si="0"/>
        <v>95.155709342560556</v>
      </c>
      <c r="L36" s="151"/>
      <c r="M36" s="80">
        <f t="shared" si="1"/>
        <v>2</v>
      </c>
      <c r="N36" s="80"/>
      <c r="O36" s="80"/>
      <c r="P36" s="45" t="s">
        <v>200</v>
      </c>
      <c r="Q36" s="45" t="s">
        <v>217</v>
      </c>
      <c r="R36" s="25"/>
      <c r="S36" s="45" t="s">
        <v>215</v>
      </c>
    </row>
    <row r="37" spans="1:19" ht="14.25">
      <c r="A37" s="106">
        <v>36</v>
      </c>
      <c r="B37" s="106">
        <v>2020</v>
      </c>
      <c r="C37" s="106">
        <v>12</v>
      </c>
      <c r="D37" s="54">
        <v>44171</v>
      </c>
      <c r="E37" s="105">
        <v>69</v>
      </c>
      <c r="F37" s="105" t="s">
        <v>383</v>
      </c>
      <c r="G37" s="105" t="s">
        <v>384</v>
      </c>
      <c r="H37" s="105" t="s">
        <v>143</v>
      </c>
      <c r="I37" s="105" t="s">
        <v>363</v>
      </c>
      <c r="J37" s="105">
        <v>7000</v>
      </c>
      <c r="K37" s="71">
        <f t="shared" si="0"/>
        <v>101.44927536231884</v>
      </c>
      <c r="L37" s="151"/>
      <c r="M37" s="80">
        <f t="shared" si="1"/>
        <v>2</v>
      </c>
      <c r="N37" s="80"/>
      <c r="O37" s="80"/>
      <c r="P37" s="45" t="s">
        <v>200</v>
      </c>
      <c r="Q37" s="45" t="s">
        <v>160</v>
      </c>
      <c r="R37" s="25"/>
      <c r="S37" s="45" t="s">
        <v>202</v>
      </c>
    </row>
    <row r="38" spans="1:19" ht="14.25">
      <c r="A38" s="106">
        <v>37</v>
      </c>
      <c r="B38" s="106">
        <v>2020</v>
      </c>
      <c r="C38" s="106">
        <v>11</v>
      </c>
      <c r="D38" s="54">
        <v>44162</v>
      </c>
      <c r="E38" s="105">
        <v>88</v>
      </c>
      <c r="F38" s="105" t="s">
        <v>383</v>
      </c>
      <c r="G38" s="105" t="s">
        <v>384</v>
      </c>
      <c r="H38" s="105" t="s">
        <v>356</v>
      </c>
      <c r="I38" s="105" t="s">
        <v>368</v>
      </c>
      <c r="J38" s="105">
        <v>7100</v>
      </c>
      <c r="K38" s="71">
        <f t="shared" si="0"/>
        <v>80.681818181818187</v>
      </c>
      <c r="L38" s="150">
        <f>ROUND(AVERAGE(K38:K42),2)</f>
        <v>86.69</v>
      </c>
      <c r="M38" s="80">
        <f t="shared" si="1"/>
        <v>2</v>
      </c>
      <c r="N38" s="80"/>
      <c r="O38" s="80"/>
      <c r="P38" s="45" t="s">
        <v>200</v>
      </c>
      <c r="Q38" s="45" t="s">
        <v>210</v>
      </c>
      <c r="R38" s="25"/>
      <c r="S38" s="45" t="s">
        <v>215</v>
      </c>
    </row>
    <row r="39" spans="1:19" ht="14.25">
      <c r="A39" s="106">
        <v>38</v>
      </c>
      <c r="B39" s="106">
        <v>2020</v>
      </c>
      <c r="C39" s="106">
        <v>11</v>
      </c>
      <c r="D39" s="54">
        <v>44161</v>
      </c>
      <c r="E39" s="105">
        <v>66.900000000000006</v>
      </c>
      <c r="F39" s="105" t="s">
        <v>383</v>
      </c>
      <c r="G39" s="105" t="s">
        <v>384</v>
      </c>
      <c r="H39" s="105" t="s">
        <v>143</v>
      </c>
      <c r="I39" s="105" t="s">
        <v>368</v>
      </c>
      <c r="J39" s="105">
        <v>6800</v>
      </c>
      <c r="K39" s="71">
        <f t="shared" si="0"/>
        <v>101.64424514200299</v>
      </c>
      <c r="L39" s="151"/>
      <c r="M39" s="80">
        <f t="shared" si="1"/>
        <v>2</v>
      </c>
      <c r="N39" s="80"/>
      <c r="O39" s="80"/>
      <c r="P39" s="45" t="s">
        <v>200</v>
      </c>
      <c r="Q39" s="45" t="s">
        <v>201</v>
      </c>
      <c r="R39" s="25"/>
      <c r="S39" s="45" t="s">
        <v>215</v>
      </c>
    </row>
    <row r="40" spans="1:19" ht="14.25">
      <c r="A40" s="106">
        <v>39</v>
      </c>
      <c r="B40" s="106">
        <v>2020</v>
      </c>
      <c r="C40" s="106">
        <v>11</v>
      </c>
      <c r="D40" s="54">
        <v>44160</v>
      </c>
      <c r="E40" s="105">
        <v>126</v>
      </c>
      <c r="F40" s="105" t="s">
        <v>385</v>
      </c>
      <c r="G40" s="105" t="s">
        <v>384</v>
      </c>
      <c r="H40" s="105" t="s">
        <v>359</v>
      </c>
      <c r="I40" s="105" t="s">
        <v>364</v>
      </c>
      <c r="J40" s="105">
        <v>9800</v>
      </c>
      <c r="K40" s="71">
        <f t="shared" si="0"/>
        <v>77.777777777777771</v>
      </c>
      <c r="L40" s="151"/>
      <c r="M40" s="80">
        <f t="shared" si="1"/>
        <v>2</v>
      </c>
      <c r="N40" s="80"/>
      <c r="O40" s="80"/>
      <c r="P40" s="45" t="s">
        <v>200</v>
      </c>
      <c r="Q40" s="45" t="s">
        <v>217</v>
      </c>
      <c r="R40" s="25"/>
      <c r="S40" s="45" t="s">
        <v>205</v>
      </c>
    </row>
    <row r="41" spans="1:19" ht="14.25">
      <c r="A41" s="106">
        <v>41</v>
      </c>
      <c r="B41" s="106">
        <v>2020</v>
      </c>
      <c r="C41" s="106">
        <v>11</v>
      </c>
      <c r="D41" s="54">
        <v>44152</v>
      </c>
      <c r="E41" s="105">
        <v>54</v>
      </c>
      <c r="F41" s="105" t="s">
        <v>382</v>
      </c>
      <c r="G41" s="105" t="s">
        <v>381</v>
      </c>
      <c r="H41" s="105" t="s">
        <v>360</v>
      </c>
      <c r="I41" s="105" t="s">
        <v>368</v>
      </c>
      <c r="J41" s="105">
        <v>5400</v>
      </c>
      <c r="K41" s="71">
        <f t="shared" si="0"/>
        <v>100</v>
      </c>
      <c r="L41" s="151"/>
      <c r="M41" s="80">
        <f t="shared" si="1"/>
        <v>2</v>
      </c>
      <c r="N41" s="80"/>
      <c r="O41" s="80"/>
      <c r="P41" s="45" t="s">
        <v>200</v>
      </c>
      <c r="Q41" s="45" t="s">
        <v>220</v>
      </c>
      <c r="R41" s="25"/>
      <c r="S41" s="45" t="s">
        <v>211</v>
      </c>
    </row>
    <row r="42" spans="1:19" ht="14.25">
      <c r="A42" s="106">
        <v>42</v>
      </c>
      <c r="B42" s="106">
        <v>2020</v>
      </c>
      <c r="C42" s="106">
        <v>11</v>
      </c>
      <c r="D42" s="54">
        <v>44149</v>
      </c>
      <c r="E42" s="105">
        <v>150.02000000000001</v>
      </c>
      <c r="F42" s="105" t="s">
        <v>386</v>
      </c>
      <c r="G42" s="105" t="s">
        <v>384</v>
      </c>
      <c r="H42" s="105" t="s">
        <v>143</v>
      </c>
      <c r="I42" s="105" t="s">
        <v>368</v>
      </c>
      <c r="J42" s="105">
        <v>11000</v>
      </c>
      <c r="K42" s="71">
        <f t="shared" si="0"/>
        <v>73.323556859085457</v>
      </c>
      <c r="L42" s="151"/>
      <c r="M42" s="80">
        <f t="shared" si="1"/>
        <v>2</v>
      </c>
      <c r="N42" s="80"/>
      <c r="O42" s="80"/>
      <c r="P42" s="45" t="s">
        <v>200</v>
      </c>
      <c r="Q42" s="45" t="s">
        <v>160</v>
      </c>
      <c r="R42" s="25"/>
      <c r="S42" s="45" t="s">
        <v>211</v>
      </c>
    </row>
    <row r="43" spans="1:19" ht="14.25">
      <c r="A43" s="106">
        <v>43</v>
      </c>
      <c r="B43" s="106">
        <v>2020</v>
      </c>
      <c r="C43" s="106">
        <v>10</v>
      </c>
      <c r="D43" s="54">
        <v>44122</v>
      </c>
      <c r="E43" s="105">
        <v>53</v>
      </c>
      <c r="F43" s="105" t="s">
        <v>383</v>
      </c>
      <c r="G43" s="105" t="s">
        <v>384</v>
      </c>
      <c r="H43" s="105" t="s">
        <v>354</v>
      </c>
      <c r="I43" s="105" t="s">
        <v>363</v>
      </c>
      <c r="J43" s="105">
        <v>5000</v>
      </c>
      <c r="K43" s="71">
        <f t="shared" si="0"/>
        <v>94.339622641509436</v>
      </c>
      <c r="L43" s="150">
        <f>ROUND(AVERAGE(K43:K44),2)</f>
        <v>83.04</v>
      </c>
      <c r="M43" s="80">
        <f t="shared" si="1"/>
        <v>2</v>
      </c>
      <c r="N43" s="80"/>
      <c r="O43" s="80"/>
      <c r="P43" s="45" t="s">
        <v>200</v>
      </c>
      <c r="Q43" s="45" t="s">
        <v>204</v>
      </c>
      <c r="R43" s="25"/>
      <c r="S43" s="45" t="s">
        <v>202</v>
      </c>
    </row>
    <row r="44" spans="1:19" ht="14.25">
      <c r="A44" s="106">
        <v>44</v>
      </c>
      <c r="B44" s="106">
        <v>2020</v>
      </c>
      <c r="C44" s="106">
        <v>10</v>
      </c>
      <c r="D44" s="54">
        <v>44119</v>
      </c>
      <c r="E44" s="105">
        <v>119.88</v>
      </c>
      <c r="F44" s="105" t="s">
        <v>385</v>
      </c>
      <c r="G44" s="105" t="s">
        <v>384</v>
      </c>
      <c r="H44" s="105" t="s">
        <v>359</v>
      </c>
      <c r="I44" s="105" t="s">
        <v>364</v>
      </c>
      <c r="J44" s="105">
        <v>8600</v>
      </c>
      <c r="K44" s="71">
        <f t="shared" si="0"/>
        <v>71.738405071738413</v>
      </c>
      <c r="L44" s="151"/>
      <c r="M44" s="80">
        <f t="shared" si="1"/>
        <v>2</v>
      </c>
      <c r="N44" s="80"/>
      <c r="O44" s="80"/>
      <c r="P44" s="45" t="s">
        <v>200</v>
      </c>
      <c r="Q44" s="45" t="s">
        <v>217</v>
      </c>
      <c r="R44" s="25"/>
      <c r="S44" s="45" t="s">
        <v>205</v>
      </c>
    </row>
    <row r="45" spans="1:19" ht="14.25">
      <c r="A45" s="106">
        <v>45</v>
      </c>
      <c r="B45" s="106">
        <v>2020</v>
      </c>
      <c r="C45" s="106">
        <v>9</v>
      </c>
      <c r="D45" s="54">
        <v>44096</v>
      </c>
      <c r="E45" s="105">
        <v>82.4</v>
      </c>
      <c r="F45" s="105" t="s">
        <v>382</v>
      </c>
      <c r="G45" s="105" t="s">
        <v>381</v>
      </c>
      <c r="H45" s="105" t="s">
        <v>356</v>
      </c>
      <c r="I45" s="105" t="s">
        <v>368</v>
      </c>
      <c r="J45" s="105">
        <v>8300</v>
      </c>
      <c r="K45" s="71">
        <f t="shared" si="0"/>
        <v>100.72815533980582</v>
      </c>
      <c r="L45" s="150">
        <f>ROUND(AVERAGE(K45:K49),2)</f>
        <v>93.85</v>
      </c>
      <c r="M45" s="80">
        <f t="shared" si="1"/>
        <v>2</v>
      </c>
      <c r="N45" s="80"/>
      <c r="O45" s="80"/>
      <c r="P45" s="45" t="s">
        <v>200</v>
      </c>
      <c r="Q45" s="45" t="s">
        <v>210</v>
      </c>
      <c r="R45" s="25"/>
      <c r="S45" s="45" t="s">
        <v>215</v>
      </c>
    </row>
    <row r="46" spans="1:19" ht="14.25">
      <c r="A46" s="106">
        <v>46</v>
      </c>
      <c r="B46" s="106">
        <v>2020</v>
      </c>
      <c r="C46" s="106">
        <v>9</v>
      </c>
      <c r="D46" s="54">
        <v>44090</v>
      </c>
      <c r="E46" s="105">
        <v>55</v>
      </c>
      <c r="F46" s="105" t="s">
        <v>383</v>
      </c>
      <c r="G46" s="105" t="s">
        <v>384</v>
      </c>
      <c r="H46" s="105" t="s">
        <v>354</v>
      </c>
      <c r="I46" s="105" t="s">
        <v>368</v>
      </c>
      <c r="J46" s="105">
        <v>5800</v>
      </c>
      <c r="K46" s="71">
        <f t="shared" si="0"/>
        <v>105.45454545454545</v>
      </c>
      <c r="L46" s="151"/>
      <c r="M46" s="80">
        <f t="shared" si="1"/>
        <v>2</v>
      </c>
      <c r="N46" s="80"/>
      <c r="O46" s="80"/>
      <c r="P46" s="45" t="s">
        <v>200</v>
      </c>
      <c r="Q46" s="45" t="s">
        <v>204</v>
      </c>
      <c r="R46" s="25"/>
      <c r="S46" s="45" t="s">
        <v>215</v>
      </c>
    </row>
    <row r="47" spans="1:19" ht="14.25">
      <c r="A47" s="106">
        <v>47</v>
      </c>
      <c r="B47" s="106">
        <v>2020</v>
      </c>
      <c r="C47" s="106">
        <v>9</v>
      </c>
      <c r="D47" s="54">
        <v>44087</v>
      </c>
      <c r="E47" s="105">
        <v>126</v>
      </c>
      <c r="F47" s="105" t="s">
        <v>385</v>
      </c>
      <c r="G47" s="105" t="s">
        <v>384</v>
      </c>
      <c r="H47" s="105" t="s">
        <v>143</v>
      </c>
      <c r="I47" s="105" t="s">
        <v>370</v>
      </c>
      <c r="J47" s="105">
        <v>9500</v>
      </c>
      <c r="K47" s="71">
        <f t="shared" si="0"/>
        <v>75.396825396825392</v>
      </c>
      <c r="L47" s="151"/>
      <c r="M47" s="80">
        <f t="shared" si="1"/>
        <v>2</v>
      </c>
      <c r="N47" s="80"/>
      <c r="O47" s="80"/>
      <c r="P47" s="45" t="s">
        <v>200</v>
      </c>
      <c r="Q47" s="45" t="s">
        <v>201</v>
      </c>
      <c r="R47" s="25"/>
      <c r="S47" s="45" t="s">
        <v>224</v>
      </c>
    </row>
    <row r="48" spans="1:19" ht="14.25">
      <c r="A48" s="106">
        <v>48</v>
      </c>
      <c r="B48" s="106">
        <v>2020</v>
      </c>
      <c r="C48" s="106">
        <v>9</v>
      </c>
      <c r="D48" s="54">
        <v>44079</v>
      </c>
      <c r="E48" s="105">
        <v>69</v>
      </c>
      <c r="F48" s="105" t="s">
        <v>387</v>
      </c>
      <c r="G48" s="105" t="s">
        <v>388</v>
      </c>
      <c r="H48" s="105" t="s">
        <v>143</v>
      </c>
      <c r="I48" s="105" t="s">
        <v>367</v>
      </c>
      <c r="J48" s="105">
        <v>7300</v>
      </c>
      <c r="K48" s="71">
        <f t="shared" si="0"/>
        <v>105.79710144927536</v>
      </c>
      <c r="L48" s="151"/>
      <c r="M48" s="80">
        <f t="shared" si="1"/>
        <v>2</v>
      </c>
      <c r="N48" s="80"/>
      <c r="O48" s="80"/>
      <c r="P48" s="45" t="s">
        <v>200</v>
      </c>
      <c r="Q48" s="45" t="s">
        <v>201</v>
      </c>
      <c r="R48" s="25"/>
      <c r="S48" s="45" t="s">
        <v>209</v>
      </c>
    </row>
    <row r="49" spans="1:19" ht="14.25">
      <c r="A49" s="106">
        <v>49</v>
      </c>
      <c r="B49" s="106">
        <v>2020</v>
      </c>
      <c r="C49" s="106">
        <v>9</v>
      </c>
      <c r="D49" s="54">
        <v>44078</v>
      </c>
      <c r="E49" s="105">
        <v>128.21</v>
      </c>
      <c r="F49" s="105" t="s">
        <v>385</v>
      </c>
      <c r="G49" s="105" t="s">
        <v>384</v>
      </c>
      <c r="H49" s="105" t="s">
        <v>362</v>
      </c>
      <c r="I49" s="105" t="s">
        <v>364</v>
      </c>
      <c r="J49" s="105">
        <v>10500</v>
      </c>
      <c r="K49" s="71">
        <f t="shared" si="0"/>
        <v>81.896887918259097</v>
      </c>
      <c r="L49" s="151"/>
      <c r="M49" s="80">
        <f t="shared" si="1"/>
        <v>2</v>
      </c>
      <c r="N49" s="80"/>
      <c r="O49" s="80"/>
      <c r="P49" s="45" t="s">
        <v>200</v>
      </c>
      <c r="Q49" s="45" t="s">
        <v>225</v>
      </c>
      <c r="R49" s="25"/>
      <c r="S49" s="45" t="s">
        <v>226</v>
      </c>
    </row>
    <row r="50" spans="1:19" ht="14.25">
      <c r="A50" s="106">
        <v>50</v>
      </c>
      <c r="B50" s="106">
        <v>2020</v>
      </c>
      <c r="C50" s="106">
        <v>8</v>
      </c>
      <c r="D50" s="54">
        <v>44073</v>
      </c>
      <c r="E50" s="105">
        <v>70</v>
      </c>
      <c r="F50" s="105" t="s">
        <v>382</v>
      </c>
      <c r="G50" s="105" t="s">
        <v>381</v>
      </c>
      <c r="H50" s="105" t="s">
        <v>143</v>
      </c>
      <c r="I50" s="105" t="s">
        <v>363</v>
      </c>
      <c r="J50" s="105">
        <v>7000</v>
      </c>
      <c r="K50" s="71">
        <f t="shared" si="0"/>
        <v>100</v>
      </c>
      <c r="L50" s="150">
        <f>ROUND(AVERAGE(K50:K54),2)</f>
        <v>92.04</v>
      </c>
      <c r="M50" s="80">
        <f t="shared" si="1"/>
        <v>2</v>
      </c>
      <c r="N50" s="80"/>
      <c r="O50" s="80"/>
      <c r="P50" s="45" t="s">
        <v>200</v>
      </c>
      <c r="Q50" s="45" t="s">
        <v>201</v>
      </c>
      <c r="R50" s="25"/>
      <c r="S50" s="45" t="s">
        <v>202</v>
      </c>
    </row>
    <row r="51" spans="1:19" ht="14.25">
      <c r="A51" s="106">
        <v>51</v>
      </c>
      <c r="B51" s="106">
        <v>2020</v>
      </c>
      <c r="C51" s="106">
        <v>8</v>
      </c>
      <c r="D51" s="54">
        <v>44070</v>
      </c>
      <c r="E51" s="105">
        <v>98.15</v>
      </c>
      <c r="F51" s="105" t="s">
        <v>383</v>
      </c>
      <c r="G51" s="105" t="s">
        <v>384</v>
      </c>
      <c r="H51" s="105" t="s">
        <v>358</v>
      </c>
      <c r="I51" s="105" t="s">
        <v>365</v>
      </c>
      <c r="J51" s="105">
        <v>7750</v>
      </c>
      <c r="K51" s="71">
        <v>98.15</v>
      </c>
      <c r="L51" s="151"/>
      <c r="M51" s="80">
        <f t="shared" si="1"/>
        <v>2</v>
      </c>
      <c r="N51" s="80"/>
      <c r="O51" s="80"/>
      <c r="P51" s="45" t="s">
        <v>200</v>
      </c>
      <c r="Q51" s="45" t="s">
        <v>214</v>
      </c>
      <c r="R51" s="25"/>
      <c r="S51" s="45" t="s">
        <v>206</v>
      </c>
    </row>
    <row r="52" spans="1:19" ht="14.25">
      <c r="A52" s="106">
        <v>52</v>
      </c>
      <c r="B52" s="106">
        <v>2020</v>
      </c>
      <c r="C52" s="106">
        <v>8</v>
      </c>
      <c r="D52" s="54">
        <v>44058</v>
      </c>
      <c r="E52" s="105">
        <v>99.3</v>
      </c>
      <c r="F52" s="105" t="s">
        <v>382</v>
      </c>
      <c r="G52" s="105" t="s">
        <v>381</v>
      </c>
      <c r="H52" s="105" t="s">
        <v>358</v>
      </c>
      <c r="I52" s="105" t="s">
        <v>366</v>
      </c>
      <c r="J52" s="105">
        <v>7429</v>
      </c>
      <c r="K52" s="71">
        <f t="shared" si="0"/>
        <v>74.813695871097693</v>
      </c>
      <c r="L52" s="151"/>
      <c r="M52" s="80">
        <f t="shared" si="1"/>
        <v>2</v>
      </c>
      <c r="N52" s="80"/>
      <c r="O52" s="80"/>
      <c r="P52" s="45" t="s">
        <v>200</v>
      </c>
      <c r="Q52" s="45" t="s">
        <v>214</v>
      </c>
      <c r="R52" s="25"/>
      <c r="S52" s="45" t="s">
        <v>219</v>
      </c>
    </row>
    <row r="53" spans="1:19" ht="14.25">
      <c r="A53" s="106">
        <v>53</v>
      </c>
      <c r="B53" s="106">
        <v>2020</v>
      </c>
      <c r="C53" s="106">
        <v>8</v>
      </c>
      <c r="D53" s="54">
        <v>44056</v>
      </c>
      <c r="E53" s="105">
        <v>70</v>
      </c>
      <c r="F53" s="105" t="s">
        <v>382</v>
      </c>
      <c r="G53" s="105" t="s">
        <v>381</v>
      </c>
      <c r="H53" s="105" t="s">
        <v>143</v>
      </c>
      <c r="I53" s="105" t="s">
        <v>368</v>
      </c>
      <c r="J53" s="105">
        <v>7000</v>
      </c>
      <c r="K53" s="71">
        <f t="shared" si="0"/>
        <v>100</v>
      </c>
      <c r="L53" s="151"/>
      <c r="M53" s="80">
        <f t="shared" si="1"/>
        <v>2</v>
      </c>
      <c r="N53" s="80"/>
      <c r="O53" s="80"/>
      <c r="P53" s="45" t="s">
        <v>200</v>
      </c>
      <c r="Q53" s="45" t="s">
        <v>201</v>
      </c>
      <c r="R53" s="25"/>
      <c r="S53" s="45" t="s">
        <v>215</v>
      </c>
    </row>
    <row r="54" spans="1:19" ht="14.25">
      <c r="A54" s="106">
        <v>54</v>
      </c>
      <c r="B54" s="106">
        <v>2020</v>
      </c>
      <c r="C54" s="106">
        <v>8</v>
      </c>
      <c r="D54" s="54">
        <v>44045</v>
      </c>
      <c r="E54" s="105">
        <v>126.06</v>
      </c>
      <c r="F54" s="105" t="s">
        <v>385</v>
      </c>
      <c r="G54" s="105" t="s">
        <v>384</v>
      </c>
      <c r="H54" s="105" t="s">
        <v>358</v>
      </c>
      <c r="I54" s="105" t="s">
        <v>365</v>
      </c>
      <c r="J54" s="105">
        <v>11000</v>
      </c>
      <c r="K54" s="71">
        <f t="shared" si="0"/>
        <v>87.260034904013963</v>
      </c>
      <c r="L54" s="151"/>
      <c r="M54" s="80">
        <f t="shared" si="1"/>
        <v>2</v>
      </c>
      <c r="N54" s="80"/>
      <c r="O54" s="80"/>
      <c r="P54" s="45" t="s">
        <v>200</v>
      </c>
      <c r="Q54" s="45" t="s">
        <v>214</v>
      </c>
      <c r="R54" s="25"/>
      <c r="S54" s="45" t="s">
        <v>206</v>
      </c>
    </row>
    <row r="55" spans="1:19" ht="14.25">
      <c r="A55" s="106">
        <v>55</v>
      </c>
      <c r="B55" s="106">
        <v>2020</v>
      </c>
      <c r="C55" s="106">
        <v>7</v>
      </c>
      <c r="D55" s="54">
        <v>44039</v>
      </c>
      <c r="E55" s="105">
        <v>68.7</v>
      </c>
      <c r="F55" s="105" t="s">
        <v>382</v>
      </c>
      <c r="G55" s="105" t="s">
        <v>381</v>
      </c>
      <c r="H55" s="105" t="s">
        <v>143</v>
      </c>
      <c r="I55" s="105" t="s">
        <v>363</v>
      </c>
      <c r="J55" s="105">
        <v>7000</v>
      </c>
      <c r="K55" s="71">
        <f t="shared" si="0"/>
        <v>101.89228529839883</v>
      </c>
      <c r="L55" s="150">
        <f>ROUND(AVERAGE(K55:K59),2)</f>
        <v>94.93</v>
      </c>
      <c r="M55" s="80">
        <f t="shared" si="1"/>
        <v>2</v>
      </c>
      <c r="N55" s="80"/>
      <c r="O55" s="80"/>
      <c r="P55" s="45" t="s">
        <v>200</v>
      </c>
      <c r="Q55" s="45" t="s">
        <v>160</v>
      </c>
      <c r="R55" s="25"/>
      <c r="S55" s="45" t="s">
        <v>202</v>
      </c>
    </row>
    <row r="56" spans="1:19" ht="14.25">
      <c r="A56" s="106">
        <v>56</v>
      </c>
      <c r="B56" s="106">
        <v>2020</v>
      </c>
      <c r="C56" s="106">
        <v>7</v>
      </c>
      <c r="D56" s="54">
        <v>44032</v>
      </c>
      <c r="E56" s="105">
        <v>89</v>
      </c>
      <c r="F56" s="105" t="s">
        <v>383</v>
      </c>
      <c r="G56" s="105" t="s">
        <v>384</v>
      </c>
      <c r="H56" s="105" t="s">
        <v>143</v>
      </c>
      <c r="I56" s="105" t="s">
        <v>367</v>
      </c>
      <c r="J56" s="105">
        <v>7500</v>
      </c>
      <c r="K56" s="71">
        <f t="shared" si="0"/>
        <v>84.269662921348313</v>
      </c>
      <c r="L56" s="151"/>
      <c r="M56" s="80">
        <f t="shared" si="1"/>
        <v>2</v>
      </c>
      <c r="N56" s="80"/>
      <c r="O56" s="80"/>
      <c r="P56" s="45" t="s">
        <v>200</v>
      </c>
      <c r="Q56" s="45" t="s">
        <v>201</v>
      </c>
      <c r="R56" s="25"/>
      <c r="S56" s="45" t="s">
        <v>218</v>
      </c>
    </row>
    <row r="57" spans="1:19" ht="14.25">
      <c r="A57" s="106">
        <v>57</v>
      </c>
      <c r="B57" s="106">
        <v>2020</v>
      </c>
      <c r="C57" s="106">
        <v>7</v>
      </c>
      <c r="D57" s="54">
        <v>44030</v>
      </c>
      <c r="E57" s="105">
        <v>55</v>
      </c>
      <c r="F57" s="105" t="s">
        <v>383</v>
      </c>
      <c r="G57" s="105" t="s">
        <v>384</v>
      </c>
      <c r="H57" s="105" t="s">
        <v>361</v>
      </c>
      <c r="I57" s="105" t="s">
        <v>367</v>
      </c>
      <c r="J57" s="105">
        <v>5500</v>
      </c>
      <c r="K57" s="71">
        <f t="shared" si="0"/>
        <v>100</v>
      </c>
      <c r="L57" s="151"/>
      <c r="M57" s="80">
        <f t="shared" si="1"/>
        <v>2</v>
      </c>
      <c r="N57" s="80"/>
      <c r="O57" s="80"/>
      <c r="P57" s="45" t="s">
        <v>200</v>
      </c>
      <c r="Q57" s="45" t="s">
        <v>156</v>
      </c>
      <c r="R57" s="25"/>
      <c r="S57" s="45" t="s">
        <v>218</v>
      </c>
    </row>
    <row r="58" spans="1:19" ht="14.25">
      <c r="A58" s="106">
        <v>58</v>
      </c>
      <c r="B58" s="106">
        <v>2020</v>
      </c>
      <c r="C58" s="106">
        <v>7</v>
      </c>
      <c r="D58" s="54">
        <v>44020</v>
      </c>
      <c r="E58" s="105">
        <v>64.89</v>
      </c>
      <c r="F58" s="105" t="s">
        <v>383</v>
      </c>
      <c r="G58" s="105" t="s">
        <v>384</v>
      </c>
      <c r="H58" s="105" t="s">
        <v>143</v>
      </c>
      <c r="I58" s="105" t="s">
        <v>363</v>
      </c>
      <c r="J58" s="105">
        <v>6200</v>
      </c>
      <c r="K58" s="71">
        <f t="shared" si="0"/>
        <v>95.546309138542142</v>
      </c>
      <c r="L58" s="151"/>
      <c r="M58" s="80">
        <f t="shared" si="1"/>
        <v>2</v>
      </c>
      <c r="N58" s="80"/>
      <c r="O58" s="80"/>
      <c r="P58" s="45" t="s">
        <v>200</v>
      </c>
      <c r="Q58" s="45" t="s">
        <v>201</v>
      </c>
      <c r="R58" s="25"/>
      <c r="S58" s="45" t="s">
        <v>202</v>
      </c>
    </row>
    <row r="59" spans="1:19" ht="14.25">
      <c r="A59" s="106">
        <v>59</v>
      </c>
      <c r="B59" s="106">
        <v>2020</v>
      </c>
      <c r="C59" s="106">
        <v>7</v>
      </c>
      <c r="D59" s="54">
        <v>44014</v>
      </c>
      <c r="E59" s="105">
        <v>80.7</v>
      </c>
      <c r="F59" s="105" t="s">
        <v>383</v>
      </c>
      <c r="G59" s="105" t="s">
        <v>384</v>
      </c>
      <c r="H59" s="105" t="s">
        <v>357</v>
      </c>
      <c r="I59" s="105" t="s">
        <v>369</v>
      </c>
      <c r="J59" s="105">
        <v>7500</v>
      </c>
      <c r="K59" s="71">
        <f t="shared" si="0"/>
        <v>92.936802973977692</v>
      </c>
      <c r="L59" s="151"/>
      <c r="M59" s="80">
        <f t="shared" si="1"/>
        <v>2</v>
      </c>
      <c r="N59" s="80"/>
      <c r="O59" s="80"/>
      <c r="P59" s="45" t="s">
        <v>200</v>
      </c>
      <c r="Q59" s="45" t="s">
        <v>212</v>
      </c>
      <c r="R59" s="25"/>
      <c r="S59" s="45" t="s">
        <v>227</v>
      </c>
    </row>
  </sheetData>
  <mergeCells count="12">
    <mergeCell ref="L55:L59"/>
    <mergeCell ref="L2:L11"/>
    <mergeCell ref="L12:L13"/>
    <mergeCell ref="L14:L16"/>
    <mergeCell ref="L17:L20"/>
    <mergeCell ref="L21:L25"/>
    <mergeCell ref="L26:L32"/>
    <mergeCell ref="L33:L37"/>
    <mergeCell ref="L38:L42"/>
    <mergeCell ref="L43:L44"/>
    <mergeCell ref="L45:L49"/>
    <mergeCell ref="L50:L54"/>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workbookViewId="0">
      <selection activeCell="A2" sqref="A2:K2"/>
    </sheetView>
  </sheetViews>
  <sheetFormatPr defaultRowHeight="13.5"/>
  <cols>
    <col min="1" max="1" width="5.875" style="49" customWidth="1"/>
    <col min="2" max="2" width="7.75" style="49" customWidth="1"/>
    <col min="3" max="3" width="5.625" style="49" customWidth="1"/>
    <col min="4" max="4" width="14.375" hidden="1" customWidth="1"/>
    <col min="5" max="5" width="7.875"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44377</v>
      </c>
      <c r="E2" s="106">
        <v>66</v>
      </c>
      <c r="F2" s="105" t="s">
        <v>157</v>
      </c>
      <c r="G2" s="105" t="s">
        <v>263</v>
      </c>
      <c r="H2" s="105" t="s">
        <v>158</v>
      </c>
      <c r="I2" s="105" t="s">
        <v>202</v>
      </c>
      <c r="J2" s="106">
        <v>7500</v>
      </c>
      <c r="K2" s="74">
        <f t="shared" ref="K2:K125" si="0">J2/E2</f>
        <v>113.63636363636364</v>
      </c>
      <c r="L2" s="150">
        <f>ROUND(AVERAGE(K2:K23),2)</f>
        <v>99.61</v>
      </c>
    </row>
    <row r="3" spans="1:12" ht="14.25">
      <c r="A3" s="106">
        <v>2</v>
      </c>
      <c r="B3" s="106">
        <v>2021</v>
      </c>
      <c r="C3" s="106">
        <v>6</v>
      </c>
      <c r="D3" s="42">
        <v>44376</v>
      </c>
      <c r="E3" s="106">
        <v>58</v>
      </c>
      <c r="F3" s="105" t="s">
        <v>396</v>
      </c>
      <c r="G3" s="105" t="s">
        <v>379</v>
      </c>
      <c r="H3" s="105" t="s">
        <v>397</v>
      </c>
      <c r="I3" s="105" t="s">
        <v>398</v>
      </c>
      <c r="J3" s="106">
        <v>6500</v>
      </c>
      <c r="K3" s="74">
        <f t="shared" si="0"/>
        <v>112.06896551724138</v>
      </c>
      <c r="L3" s="150"/>
    </row>
    <row r="4" spans="1:12" ht="14.25">
      <c r="A4" s="106">
        <v>3</v>
      </c>
      <c r="B4" s="106">
        <v>2021</v>
      </c>
      <c r="C4" s="106">
        <v>6</v>
      </c>
      <c r="D4" s="42">
        <v>44375</v>
      </c>
      <c r="E4" s="106">
        <v>92</v>
      </c>
      <c r="F4" s="105" t="s">
        <v>399</v>
      </c>
      <c r="G4" s="105" t="s">
        <v>379</v>
      </c>
      <c r="H4" s="105" t="s">
        <v>397</v>
      </c>
      <c r="I4" s="105" t="s">
        <v>400</v>
      </c>
      <c r="J4" s="106">
        <v>7900</v>
      </c>
      <c r="K4" s="74">
        <f t="shared" si="0"/>
        <v>85.869565217391298</v>
      </c>
      <c r="L4" s="150"/>
    </row>
    <row r="5" spans="1:12" ht="14.25">
      <c r="A5" s="106">
        <v>4</v>
      </c>
      <c r="B5" s="106">
        <v>2021</v>
      </c>
      <c r="C5" s="106">
        <v>6</v>
      </c>
      <c r="D5" s="42">
        <v>44375</v>
      </c>
      <c r="E5" s="106">
        <v>72</v>
      </c>
      <c r="F5" s="105" t="s">
        <v>399</v>
      </c>
      <c r="G5" s="105" t="s">
        <v>379</v>
      </c>
      <c r="H5" s="105" t="s">
        <v>401</v>
      </c>
      <c r="I5" s="105" t="s">
        <v>402</v>
      </c>
      <c r="J5" s="106">
        <v>6900</v>
      </c>
      <c r="K5" s="74">
        <f t="shared" si="0"/>
        <v>95.833333333333329</v>
      </c>
      <c r="L5" s="150"/>
    </row>
    <row r="6" spans="1:12" ht="14.25">
      <c r="A6" s="106">
        <v>5</v>
      </c>
      <c r="B6" s="106">
        <v>2021</v>
      </c>
      <c r="C6" s="106">
        <v>6</v>
      </c>
      <c r="D6" s="42">
        <v>44375</v>
      </c>
      <c r="E6" s="106">
        <v>58</v>
      </c>
      <c r="F6" s="105" t="s">
        <v>396</v>
      </c>
      <c r="G6" s="105" t="s">
        <v>379</v>
      </c>
      <c r="H6" s="105" t="s">
        <v>403</v>
      </c>
      <c r="I6" s="105" t="s">
        <v>398</v>
      </c>
      <c r="J6" s="106">
        <v>6100</v>
      </c>
      <c r="K6" s="74">
        <f t="shared" si="0"/>
        <v>105.17241379310344</v>
      </c>
      <c r="L6" s="150"/>
    </row>
    <row r="7" spans="1:12" ht="14.25">
      <c r="A7" s="106">
        <v>6</v>
      </c>
      <c r="B7" s="106">
        <v>2021</v>
      </c>
      <c r="C7" s="106">
        <v>6</v>
      </c>
      <c r="D7" s="42">
        <v>44374</v>
      </c>
      <c r="E7" s="106">
        <v>58</v>
      </c>
      <c r="F7" s="105" t="s">
        <v>396</v>
      </c>
      <c r="G7" s="105" t="s">
        <v>379</v>
      </c>
      <c r="H7" s="105" t="s">
        <v>403</v>
      </c>
      <c r="I7" s="105" t="s">
        <v>404</v>
      </c>
      <c r="J7" s="106">
        <v>6000</v>
      </c>
      <c r="K7" s="74">
        <f t="shared" si="0"/>
        <v>103.44827586206897</v>
      </c>
      <c r="L7" s="150"/>
    </row>
    <row r="8" spans="1:12" ht="14.25">
      <c r="A8" s="106">
        <v>7</v>
      </c>
      <c r="B8" s="106">
        <v>2021</v>
      </c>
      <c r="C8" s="106">
        <v>6</v>
      </c>
      <c r="D8" s="42">
        <v>44374</v>
      </c>
      <c r="E8" s="106">
        <v>72</v>
      </c>
      <c r="F8" s="105" t="s">
        <v>396</v>
      </c>
      <c r="G8" s="105" t="s">
        <v>379</v>
      </c>
      <c r="H8" s="105" t="s">
        <v>405</v>
      </c>
      <c r="I8" s="105" t="s">
        <v>406</v>
      </c>
      <c r="J8" s="106">
        <v>7000</v>
      </c>
      <c r="K8" s="74">
        <f t="shared" si="0"/>
        <v>97.222222222222229</v>
      </c>
      <c r="L8" s="150"/>
    </row>
    <row r="9" spans="1:12" ht="14.25">
      <c r="A9" s="106">
        <v>8</v>
      </c>
      <c r="B9" s="106">
        <v>2021</v>
      </c>
      <c r="C9" s="106">
        <v>6</v>
      </c>
      <c r="D9" s="42">
        <v>44374</v>
      </c>
      <c r="E9" s="106">
        <v>58.5</v>
      </c>
      <c r="F9" s="105" t="s">
        <v>396</v>
      </c>
      <c r="G9" s="105" t="s">
        <v>379</v>
      </c>
      <c r="H9" s="105" t="s">
        <v>403</v>
      </c>
      <c r="I9" s="105" t="s">
        <v>407</v>
      </c>
      <c r="J9" s="106">
        <v>6400</v>
      </c>
      <c r="K9" s="74">
        <f t="shared" si="0"/>
        <v>109.4017094017094</v>
      </c>
      <c r="L9" s="150"/>
    </row>
    <row r="10" spans="1:12" ht="14.25">
      <c r="A10" s="106">
        <v>9</v>
      </c>
      <c r="B10" s="106">
        <v>2021</v>
      </c>
      <c r="C10" s="106">
        <v>6</v>
      </c>
      <c r="D10" s="42">
        <v>44373</v>
      </c>
      <c r="E10" s="106">
        <v>92</v>
      </c>
      <c r="F10" s="105" t="s">
        <v>399</v>
      </c>
      <c r="G10" s="105" t="s">
        <v>379</v>
      </c>
      <c r="H10" s="105" t="s">
        <v>397</v>
      </c>
      <c r="I10" s="105" t="s">
        <v>402</v>
      </c>
      <c r="J10" s="106">
        <v>8000</v>
      </c>
      <c r="K10" s="74">
        <f t="shared" si="0"/>
        <v>86.956521739130437</v>
      </c>
      <c r="L10" s="150"/>
    </row>
    <row r="11" spans="1:12" ht="14.25">
      <c r="A11" s="106">
        <v>10</v>
      </c>
      <c r="B11" s="106">
        <v>2021</v>
      </c>
      <c r="C11" s="106">
        <v>6</v>
      </c>
      <c r="D11" s="42">
        <v>44373</v>
      </c>
      <c r="E11" s="106">
        <v>80</v>
      </c>
      <c r="F11" s="105" t="s">
        <v>399</v>
      </c>
      <c r="G11" s="105" t="s">
        <v>379</v>
      </c>
      <c r="H11" s="105" t="s">
        <v>408</v>
      </c>
      <c r="I11" s="105" t="s">
        <v>398</v>
      </c>
      <c r="J11" s="106">
        <v>6500</v>
      </c>
      <c r="K11" s="74">
        <f t="shared" si="0"/>
        <v>81.25</v>
      </c>
      <c r="L11" s="150"/>
    </row>
    <row r="12" spans="1:12" ht="14.25">
      <c r="A12" s="106">
        <v>11</v>
      </c>
      <c r="B12" s="106">
        <v>2021</v>
      </c>
      <c r="C12" s="106">
        <v>6</v>
      </c>
      <c r="D12" s="42">
        <v>44372</v>
      </c>
      <c r="E12" s="106">
        <v>70</v>
      </c>
      <c r="F12" s="105" t="s">
        <v>399</v>
      </c>
      <c r="G12" s="105" t="s">
        <v>379</v>
      </c>
      <c r="H12" s="105" t="s">
        <v>403</v>
      </c>
      <c r="I12" s="105" t="s">
        <v>407</v>
      </c>
      <c r="J12" s="106">
        <v>7000</v>
      </c>
      <c r="K12" s="74">
        <f t="shared" si="0"/>
        <v>100</v>
      </c>
      <c r="L12" s="150"/>
    </row>
    <row r="13" spans="1:12" ht="14.25">
      <c r="A13" s="106">
        <v>12</v>
      </c>
      <c r="B13" s="106">
        <v>2021</v>
      </c>
      <c r="C13" s="106">
        <v>6</v>
      </c>
      <c r="D13" s="42">
        <v>44369</v>
      </c>
      <c r="E13" s="106">
        <v>91</v>
      </c>
      <c r="F13" s="105" t="s">
        <v>409</v>
      </c>
      <c r="G13" s="105" t="s">
        <v>379</v>
      </c>
      <c r="H13" s="105" t="s">
        <v>410</v>
      </c>
      <c r="I13" s="105" t="s">
        <v>398</v>
      </c>
      <c r="J13" s="106">
        <v>8600</v>
      </c>
      <c r="K13" s="74">
        <f t="shared" si="0"/>
        <v>94.505494505494511</v>
      </c>
      <c r="L13" s="150"/>
    </row>
    <row r="14" spans="1:12" ht="14.25">
      <c r="A14" s="106">
        <v>13</v>
      </c>
      <c r="B14" s="106">
        <v>2021</v>
      </c>
      <c r="C14" s="106">
        <v>6</v>
      </c>
      <c r="D14" s="42">
        <v>44363</v>
      </c>
      <c r="E14" s="106">
        <v>72.06</v>
      </c>
      <c r="F14" s="105" t="s">
        <v>396</v>
      </c>
      <c r="G14" s="105" t="s">
        <v>379</v>
      </c>
      <c r="H14" s="105" t="s">
        <v>405</v>
      </c>
      <c r="I14" s="105" t="s">
        <v>400</v>
      </c>
      <c r="J14" s="106">
        <v>6500</v>
      </c>
      <c r="K14" s="74">
        <f t="shared" si="0"/>
        <v>90.202608936996938</v>
      </c>
      <c r="L14" s="150"/>
    </row>
    <row r="15" spans="1:12" ht="14.25">
      <c r="A15" s="106">
        <v>14</v>
      </c>
      <c r="B15" s="106">
        <v>2021</v>
      </c>
      <c r="C15" s="106">
        <v>6</v>
      </c>
      <c r="D15" s="42">
        <v>44363</v>
      </c>
      <c r="E15" s="106">
        <v>66</v>
      </c>
      <c r="F15" s="105" t="s">
        <v>399</v>
      </c>
      <c r="G15" s="105" t="s">
        <v>379</v>
      </c>
      <c r="H15" s="105" t="s">
        <v>403</v>
      </c>
      <c r="I15" s="105" t="s">
        <v>407</v>
      </c>
      <c r="J15" s="106">
        <v>7000</v>
      </c>
      <c r="K15" s="74">
        <f t="shared" si="0"/>
        <v>106.06060606060606</v>
      </c>
      <c r="L15" s="150"/>
    </row>
    <row r="16" spans="1:12" ht="14.25">
      <c r="A16" s="106">
        <v>15</v>
      </c>
      <c r="B16" s="106">
        <v>2021</v>
      </c>
      <c r="C16" s="106">
        <v>6</v>
      </c>
      <c r="D16" s="42">
        <v>44362</v>
      </c>
      <c r="E16" s="106">
        <v>70</v>
      </c>
      <c r="F16" s="105" t="s">
        <v>399</v>
      </c>
      <c r="G16" s="105" t="s">
        <v>379</v>
      </c>
      <c r="H16" s="105" t="s">
        <v>403</v>
      </c>
      <c r="I16" s="105" t="s">
        <v>407</v>
      </c>
      <c r="J16" s="106">
        <v>6800</v>
      </c>
      <c r="K16" s="74">
        <f t="shared" si="0"/>
        <v>97.142857142857139</v>
      </c>
      <c r="L16" s="150"/>
    </row>
    <row r="17" spans="1:12" ht="14.25">
      <c r="A17" s="106">
        <v>16</v>
      </c>
      <c r="B17" s="106">
        <v>2021</v>
      </c>
      <c r="C17" s="106">
        <v>6</v>
      </c>
      <c r="D17" s="42">
        <v>44359</v>
      </c>
      <c r="E17" s="106">
        <v>58</v>
      </c>
      <c r="F17" s="105" t="s">
        <v>396</v>
      </c>
      <c r="G17" s="105" t="s">
        <v>379</v>
      </c>
      <c r="H17" s="105" t="s">
        <v>403</v>
      </c>
      <c r="I17" s="105" t="s">
        <v>398</v>
      </c>
      <c r="J17" s="106">
        <v>6500</v>
      </c>
      <c r="K17" s="74">
        <f t="shared" si="0"/>
        <v>112.06896551724138</v>
      </c>
      <c r="L17" s="150"/>
    </row>
    <row r="18" spans="1:12" ht="14.25">
      <c r="A18" s="106">
        <v>17</v>
      </c>
      <c r="B18" s="106">
        <v>2021</v>
      </c>
      <c r="C18" s="106">
        <v>6</v>
      </c>
      <c r="D18" s="42">
        <v>44358</v>
      </c>
      <c r="E18" s="106">
        <v>65.5</v>
      </c>
      <c r="F18" s="105" t="s">
        <v>399</v>
      </c>
      <c r="G18" s="105" t="s">
        <v>379</v>
      </c>
      <c r="H18" s="105" t="s">
        <v>403</v>
      </c>
      <c r="I18" s="105" t="s">
        <v>404</v>
      </c>
      <c r="J18" s="106">
        <v>7500</v>
      </c>
      <c r="K18" s="74">
        <f t="shared" si="0"/>
        <v>114.50381679389314</v>
      </c>
      <c r="L18" s="150"/>
    </row>
    <row r="19" spans="1:12" ht="14.25">
      <c r="A19" s="106">
        <v>18</v>
      </c>
      <c r="B19" s="106">
        <v>2021</v>
      </c>
      <c r="C19" s="106">
        <v>6</v>
      </c>
      <c r="D19" s="42">
        <v>44357</v>
      </c>
      <c r="E19" s="106">
        <v>114</v>
      </c>
      <c r="F19" s="105" t="s">
        <v>409</v>
      </c>
      <c r="G19" s="105" t="s">
        <v>379</v>
      </c>
      <c r="H19" s="105" t="s">
        <v>411</v>
      </c>
      <c r="I19" s="105" t="s">
        <v>402</v>
      </c>
      <c r="J19" s="106">
        <v>9000</v>
      </c>
      <c r="K19" s="74">
        <f t="shared" si="0"/>
        <v>78.94736842105263</v>
      </c>
      <c r="L19" s="150"/>
    </row>
    <row r="20" spans="1:12" ht="14.25">
      <c r="A20" s="106">
        <v>19</v>
      </c>
      <c r="B20" s="106">
        <v>2021</v>
      </c>
      <c r="C20" s="106">
        <v>6</v>
      </c>
      <c r="D20" s="42">
        <v>44356</v>
      </c>
      <c r="E20" s="106">
        <v>70.040000000000006</v>
      </c>
      <c r="F20" s="105" t="s">
        <v>399</v>
      </c>
      <c r="G20" s="105" t="s">
        <v>379</v>
      </c>
      <c r="H20" s="105" t="s">
        <v>403</v>
      </c>
      <c r="I20" s="105" t="s">
        <v>404</v>
      </c>
      <c r="J20" s="106">
        <v>7500</v>
      </c>
      <c r="K20" s="74">
        <f t="shared" si="0"/>
        <v>107.0816676185037</v>
      </c>
      <c r="L20" s="150"/>
    </row>
    <row r="21" spans="1:12" ht="14.25">
      <c r="A21" s="106">
        <v>20</v>
      </c>
      <c r="B21" s="106">
        <v>2021</v>
      </c>
      <c r="C21" s="106">
        <v>6</v>
      </c>
      <c r="D21" s="42">
        <v>44352</v>
      </c>
      <c r="E21" s="106">
        <v>66</v>
      </c>
      <c r="F21" s="105" t="s">
        <v>396</v>
      </c>
      <c r="G21" s="105" t="s">
        <v>379</v>
      </c>
      <c r="H21" s="105" t="s">
        <v>403</v>
      </c>
      <c r="I21" s="105" t="s">
        <v>407</v>
      </c>
      <c r="J21" s="106">
        <v>6500</v>
      </c>
      <c r="K21" s="74">
        <f t="shared" si="0"/>
        <v>98.484848484848484</v>
      </c>
      <c r="L21" s="150"/>
    </row>
    <row r="22" spans="1:12" ht="14.25">
      <c r="A22" s="106">
        <v>21</v>
      </c>
      <c r="B22" s="106">
        <v>2021</v>
      </c>
      <c r="C22" s="106">
        <v>6</v>
      </c>
      <c r="D22" s="42">
        <v>44352</v>
      </c>
      <c r="E22" s="106">
        <v>72</v>
      </c>
      <c r="F22" s="105" t="s">
        <v>399</v>
      </c>
      <c r="G22" s="105" t="s">
        <v>379</v>
      </c>
      <c r="H22" s="105" t="s">
        <v>403</v>
      </c>
      <c r="I22" s="105" t="s">
        <v>404</v>
      </c>
      <c r="J22" s="106">
        <v>7000</v>
      </c>
      <c r="K22" s="74">
        <f t="shared" si="0"/>
        <v>97.222222222222229</v>
      </c>
      <c r="L22" s="150"/>
    </row>
    <row r="23" spans="1:12" ht="14.25">
      <c r="A23" s="106">
        <v>22</v>
      </c>
      <c r="B23" s="106">
        <v>2021</v>
      </c>
      <c r="C23" s="106">
        <v>6</v>
      </c>
      <c r="D23" s="42">
        <v>44348</v>
      </c>
      <c r="E23" s="106">
        <v>70</v>
      </c>
      <c r="F23" s="105" t="s">
        <v>399</v>
      </c>
      <c r="G23" s="105" t="s">
        <v>379</v>
      </c>
      <c r="H23" s="105" t="s">
        <v>408</v>
      </c>
      <c r="I23" s="105" t="s">
        <v>407</v>
      </c>
      <c r="J23" s="106">
        <v>7300</v>
      </c>
      <c r="K23" s="74">
        <f t="shared" si="0"/>
        <v>104.28571428571429</v>
      </c>
      <c r="L23" s="150"/>
    </row>
    <row r="24" spans="1:12" ht="14.25">
      <c r="A24" s="106">
        <v>23</v>
      </c>
      <c r="B24" s="106">
        <v>2021</v>
      </c>
      <c r="C24" s="106">
        <v>5</v>
      </c>
      <c r="D24" s="42">
        <v>44345</v>
      </c>
      <c r="E24" s="106">
        <v>66</v>
      </c>
      <c r="F24" s="105" t="s">
        <v>396</v>
      </c>
      <c r="G24" s="105" t="s">
        <v>379</v>
      </c>
      <c r="H24" s="105" t="s">
        <v>397</v>
      </c>
      <c r="I24" s="105" t="s">
        <v>407</v>
      </c>
      <c r="J24" s="106">
        <v>6300</v>
      </c>
      <c r="K24" s="74">
        <f t="shared" si="0"/>
        <v>95.454545454545453</v>
      </c>
      <c r="L24" s="150">
        <f>ROUND(AVERAGE(K24:K39),2)</f>
        <v>97.95</v>
      </c>
    </row>
    <row r="25" spans="1:12" ht="14.25">
      <c r="A25" s="106">
        <v>24</v>
      </c>
      <c r="B25" s="106">
        <v>2021</v>
      </c>
      <c r="C25" s="106">
        <v>5</v>
      </c>
      <c r="D25" s="42">
        <v>44344</v>
      </c>
      <c r="E25" s="106">
        <v>65</v>
      </c>
      <c r="F25" s="105" t="s">
        <v>399</v>
      </c>
      <c r="G25" s="105" t="s">
        <v>379</v>
      </c>
      <c r="H25" s="105" t="s">
        <v>403</v>
      </c>
      <c r="I25" s="105" t="s">
        <v>407</v>
      </c>
      <c r="J25" s="106">
        <v>7000</v>
      </c>
      <c r="K25" s="74">
        <f t="shared" si="0"/>
        <v>107.69230769230769</v>
      </c>
      <c r="L25" s="151"/>
    </row>
    <row r="26" spans="1:12" ht="14.25">
      <c r="A26" s="106">
        <v>25</v>
      </c>
      <c r="B26" s="106">
        <v>2021</v>
      </c>
      <c r="C26" s="106">
        <v>5</v>
      </c>
      <c r="D26" s="42">
        <v>44343</v>
      </c>
      <c r="E26" s="106">
        <v>70</v>
      </c>
      <c r="F26" s="105" t="s">
        <v>399</v>
      </c>
      <c r="G26" s="105" t="s">
        <v>379</v>
      </c>
      <c r="H26" s="105" t="s">
        <v>403</v>
      </c>
      <c r="I26" s="105" t="s">
        <v>398</v>
      </c>
      <c r="J26" s="106">
        <v>6600</v>
      </c>
      <c r="K26" s="74">
        <f t="shared" si="0"/>
        <v>94.285714285714292</v>
      </c>
      <c r="L26" s="151"/>
    </row>
    <row r="27" spans="1:12" ht="14.25">
      <c r="A27" s="106">
        <v>26</v>
      </c>
      <c r="B27" s="106">
        <v>2021</v>
      </c>
      <c r="C27" s="106">
        <v>5</v>
      </c>
      <c r="D27" s="42">
        <v>44341</v>
      </c>
      <c r="E27" s="106">
        <v>61.1</v>
      </c>
      <c r="F27" s="105" t="s">
        <v>399</v>
      </c>
      <c r="G27" s="105" t="s">
        <v>379</v>
      </c>
      <c r="H27" s="105" t="s">
        <v>403</v>
      </c>
      <c r="I27" s="105" t="s">
        <v>404</v>
      </c>
      <c r="J27" s="106">
        <v>6800</v>
      </c>
      <c r="K27" s="74">
        <f t="shared" si="0"/>
        <v>111.29296235679215</v>
      </c>
      <c r="L27" s="151"/>
    </row>
    <row r="28" spans="1:12" ht="14.25">
      <c r="A28" s="106">
        <v>27</v>
      </c>
      <c r="B28" s="106">
        <v>2021</v>
      </c>
      <c r="C28" s="106">
        <v>5</v>
      </c>
      <c r="D28" s="42">
        <v>44337</v>
      </c>
      <c r="E28" s="106">
        <v>58</v>
      </c>
      <c r="F28" s="105" t="s">
        <v>396</v>
      </c>
      <c r="G28" s="105" t="s">
        <v>379</v>
      </c>
      <c r="H28" s="105" t="s">
        <v>403</v>
      </c>
      <c r="I28" s="105" t="s">
        <v>398</v>
      </c>
      <c r="J28" s="106">
        <v>5900</v>
      </c>
      <c r="K28" s="74">
        <f t="shared" si="0"/>
        <v>101.72413793103448</v>
      </c>
      <c r="L28" s="151"/>
    </row>
    <row r="29" spans="1:12" ht="14.25">
      <c r="A29" s="106">
        <v>28</v>
      </c>
      <c r="B29" s="106">
        <v>2021</v>
      </c>
      <c r="C29" s="106">
        <v>5</v>
      </c>
      <c r="D29" s="42">
        <v>44335</v>
      </c>
      <c r="E29" s="106">
        <v>58</v>
      </c>
      <c r="F29" s="105" t="s">
        <v>396</v>
      </c>
      <c r="G29" s="105" t="s">
        <v>379</v>
      </c>
      <c r="H29" s="105" t="s">
        <v>403</v>
      </c>
      <c r="I29" s="105" t="s">
        <v>398</v>
      </c>
      <c r="J29" s="106">
        <v>6000</v>
      </c>
      <c r="K29" s="74">
        <f t="shared" si="0"/>
        <v>103.44827586206897</v>
      </c>
      <c r="L29" s="151"/>
    </row>
    <row r="30" spans="1:12" ht="14.25">
      <c r="A30" s="106">
        <v>29</v>
      </c>
      <c r="B30" s="106">
        <v>2021</v>
      </c>
      <c r="C30" s="106">
        <v>5</v>
      </c>
      <c r="D30" s="42">
        <v>44334</v>
      </c>
      <c r="E30" s="106">
        <v>86.3</v>
      </c>
      <c r="F30" s="105" t="s">
        <v>399</v>
      </c>
      <c r="G30" s="105" t="s">
        <v>379</v>
      </c>
      <c r="H30" s="105" t="s">
        <v>401</v>
      </c>
      <c r="I30" s="105" t="s">
        <v>406</v>
      </c>
      <c r="J30" s="106">
        <v>7000</v>
      </c>
      <c r="K30" s="74">
        <f t="shared" si="0"/>
        <v>81.112398609501739</v>
      </c>
      <c r="L30" s="151"/>
    </row>
    <row r="31" spans="1:12" ht="14.25">
      <c r="A31" s="106">
        <v>30</v>
      </c>
      <c r="B31" s="106">
        <v>2021</v>
      </c>
      <c r="C31" s="106">
        <v>5</v>
      </c>
      <c r="D31" s="42">
        <v>44333</v>
      </c>
      <c r="E31" s="106">
        <v>72</v>
      </c>
      <c r="F31" s="105" t="s">
        <v>399</v>
      </c>
      <c r="G31" s="105" t="s">
        <v>379</v>
      </c>
      <c r="H31" s="105" t="s">
        <v>403</v>
      </c>
      <c r="I31" s="105" t="s">
        <v>398</v>
      </c>
      <c r="J31" s="106">
        <v>7000</v>
      </c>
      <c r="K31" s="74">
        <f t="shared" si="0"/>
        <v>97.222222222222229</v>
      </c>
      <c r="L31" s="151"/>
    </row>
    <row r="32" spans="1:12" ht="14.25">
      <c r="A32" s="106">
        <v>31</v>
      </c>
      <c r="B32" s="106">
        <v>2021</v>
      </c>
      <c r="C32" s="106">
        <v>5</v>
      </c>
      <c r="D32" s="42">
        <v>44332</v>
      </c>
      <c r="E32" s="106">
        <v>66</v>
      </c>
      <c r="F32" s="105" t="s">
        <v>396</v>
      </c>
      <c r="G32" s="105" t="s">
        <v>379</v>
      </c>
      <c r="H32" s="105" t="s">
        <v>403</v>
      </c>
      <c r="I32" s="105" t="s">
        <v>398</v>
      </c>
      <c r="J32" s="106">
        <v>6200</v>
      </c>
      <c r="K32" s="74">
        <f t="shared" si="0"/>
        <v>93.939393939393938</v>
      </c>
      <c r="L32" s="151"/>
    </row>
    <row r="33" spans="1:12" ht="14.25">
      <c r="A33" s="106">
        <v>32</v>
      </c>
      <c r="B33" s="106">
        <v>2021</v>
      </c>
      <c r="C33" s="106">
        <v>5</v>
      </c>
      <c r="D33" s="42">
        <v>44331</v>
      </c>
      <c r="E33" s="106">
        <v>65</v>
      </c>
      <c r="F33" s="105" t="s">
        <v>399</v>
      </c>
      <c r="G33" s="105" t="s">
        <v>379</v>
      </c>
      <c r="H33" s="105" t="s">
        <v>403</v>
      </c>
      <c r="I33" s="105" t="s">
        <v>398</v>
      </c>
      <c r="J33" s="106">
        <v>7100</v>
      </c>
      <c r="K33" s="74">
        <f t="shared" si="0"/>
        <v>109.23076923076923</v>
      </c>
      <c r="L33" s="151"/>
    </row>
    <row r="34" spans="1:12" ht="14.25">
      <c r="A34" s="106">
        <v>33</v>
      </c>
      <c r="B34" s="106">
        <v>2021</v>
      </c>
      <c r="C34" s="106">
        <v>5</v>
      </c>
      <c r="D34" s="42">
        <v>44330</v>
      </c>
      <c r="E34" s="106">
        <v>66.7</v>
      </c>
      <c r="F34" s="105" t="s">
        <v>399</v>
      </c>
      <c r="G34" s="105" t="s">
        <v>379</v>
      </c>
      <c r="H34" s="105" t="s">
        <v>403</v>
      </c>
      <c r="I34" s="105" t="s">
        <v>404</v>
      </c>
      <c r="J34" s="106">
        <v>6000</v>
      </c>
      <c r="K34" s="74">
        <f t="shared" si="0"/>
        <v>89.955022488755617</v>
      </c>
      <c r="L34" s="151"/>
    </row>
    <row r="35" spans="1:12" ht="14.25">
      <c r="A35" s="106">
        <v>34</v>
      </c>
      <c r="B35" s="106">
        <v>2021</v>
      </c>
      <c r="C35" s="106">
        <v>5</v>
      </c>
      <c r="D35" s="42">
        <v>44327</v>
      </c>
      <c r="E35" s="106">
        <v>58</v>
      </c>
      <c r="F35" s="105" t="s">
        <v>396</v>
      </c>
      <c r="G35" s="105" t="s">
        <v>379</v>
      </c>
      <c r="H35" s="105" t="s">
        <v>403</v>
      </c>
      <c r="I35" s="105" t="s">
        <v>407</v>
      </c>
      <c r="J35" s="106">
        <v>6000</v>
      </c>
      <c r="K35" s="74">
        <f t="shared" si="0"/>
        <v>103.44827586206897</v>
      </c>
      <c r="L35" s="151"/>
    </row>
    <row r="36" spans="1:12" ht="14.25">
      <c r="A36" s="106">
        <v>35</v>
      </c>
      <c r="B36" s="106">
        <v>2021</v>
      </c>
      <c r="C36" s="106">
        <v>5</v>
      </c>
      <c r="D36" s="42">
        <v>44324</v>
      </c>
      <c r="E36" s="106">
        <v>58</v>
      </c>
      <c r="F36" s="105" t="s">
        <v>396</v>
      </c>
      <c r="G36" s="105" t="s">
        <v>379</v>
      </c>
      <c r="H36" s="105" t="s">
        <v>403</v>
      </c>
      <c r="I36" s="105" t="s">
        <v>407</v>
      </c>
      <c r="J36" s="106">
        <v>5500</v>
      </c>
      <c r="K36" s="74">
        <f t="shared" si="0"/>
        <v>94.827586206896555</v>
      </c>
      <c r="L36" s="151"/>
    </row>
    <row r="37" spans="1:12" ht="14.25">
      <c r="A37" s="106">
        <v>36</v>
      </c>
      <c r="B37" s="106">
        <v>2021</v>
      </c>
      <c r="C37" s="106">
        <v>5</v>
      </c>
      <c r="D37" s="42">
        <v>44323</v>
      </c>
      <c r="E37" s="106">
        <v>66.3</v>
      </c>
      <c r="F37" s="105" t="s">
        <v>399</v>
      </c>
      <c r="G37" s="105" t="s">
        <v>379</v>
      </c>
      <c r="H37" s="105" t="s">
        <v>408</v>
      </c>
      <c r="I37" s="105" t="s">
        <v>398</v>
      </c>
      <c r="J37" s="106">
        <v>7100</v>
      </c>
      <c r="K37" s="74">
        <f t="shared" si="0"/>
        <v>107.08898944193062</v>
      </c>
      <c r="L37" s="151"/>
    </row>
    <row r="38" spans="1:12" ht="14.25">
      <c r="A38" s="106">
        <v>37</v>
      </c>
      <c r="B38" s="106">
        <v>2021</v>
      </c>
      <c r="C38" s="106">
        <v>5</v>
      </c>
      <c r="D38" s="42">
        <v>44321</v>
      </c>
      <c r="E38" s="106">
        <v>72</v>
      </c>
      <c r="F38" s="105" t="s">
        <v>399</v>
      </c>
      <c r="G38" s="105" t="s">
        <v>379</v>
      </c>
      <c r="H38" s="105" t="s">
        <v>403</v>
      </c>
      <c r="I38" s="105" t="s">
        <v>398</v>
      </c>
      <c r="J38" s="106">
        <v>7000</v>
      </c>
      <c r="K38" s="74">
        <f t="shared" si="0"/>
        <v>97.222222222222229</v>
      </c>
      <c r="L38" s="151"/>
    </row>
    <row r="39" spans="1:12" ht="14.25">
      <c r="A39" s="106">
        <v>38</v>
      </c>
      <c r="B39" s="106">
        <v>2021</v>
      </c>
      <c r="C39" s="106">
        <v>5</v>
      </c>
      <c r="D39" s="42">
        <v>44318</v>
      </c>
      <c r="E39" s="106">
        <v>92.06</v>
      </c>
      <c r="F39" s="105" t="s">
        <v>399</v>
      </c>
      <c r="G39" s="105" t="s">
        <v>379</v>
      </c>
      <c r="H39" s="105" t="s">
        <v>397</v>
      </c>
      <c r="I39" s="105" t="s">
        <v>400</v>
      </c>
      <c r="J39" s="106">
        <v>7300</v>
      </c>
      <c r="K39" s="74">
        <f t="shared" si="0"/>
        <v>79.296111231805341</v>
      </c>
      <c r="L39" s="151"/>
    </row>
    <row r="40" spans="1:12" ht="14.25">
      <c r="A40" s="106">
        <v>39</v>
      </c>
      <c r="B40" s="106">
        <v>2021</v>
      </c>
      <c r="C40" s="106">
        <v>4</v>
      </c>
      <c r="D40" s="42">
        <v>44315</v>
      </c>
      <c r="E40" s="106">
        <v>65</v>
      </c>
      <c r="F40" s="105" t="s">
        <v>399</v>
      </c>
      <c r="G40" s="105" t="s">
        <v>379</v>
      </c>
      <c r="H40" s="105" t="s">
        <v>403</v>
      </c>
      <c r="I40" s="105" t="s">
        <v>407</v>
      </c>
      <c r="J40" s="106">
        <v>6600</v>
      </c>
      <c r="K40" s="74">
        <f t="shared" si="0"/>
        <v>101.53846153846153</v>
      </c>
      <c r="L40" s="150">
        <f>ROUND(AVERAGE(K40:K52),2)</f>
        <v>94.53</v>
      </c>
    </row>
    <row r="41" spans="1:12" ht="14.25">
      <c r="A41" s="106">
        <v>40</v>
      </c>
      <c r="B41" s="106">
        <v>2021</v>
      </c>
      <c r="C41" s="106">
        <v>4</v>
      </c>
      <c r="D41" s="42">
        <v>44309</v>
      </c>
      <c r="E41" s="106">
        <v>72</v>
      </c>
      <c r="F41" s="105" t="s">
        <v>396</v>
      </c>
      <c r="G41" s="105" t="s">
        <v>379</v>
      </c>
      <c r="H41" s="105" t="s">
        <v>401</v>
      </c>
      <c r="I41" s="105" t="s">
        <v>406</v>
      </c>
      <c r="J41" s="106">
        <v>7500</v>
      </c>
      <c r="K41" s="74">
        <f t="shared" si="0"/>
        <v>104.16666666666667</v>
      </c>
      <c r="L41" s="151"/>
    </row>
    <row r="42" spans="1:12" ht="14.25">
      <c r="A42" s="106">
        <v>41</v>
      </c>
      <c r="B42" s="106">
        <v>2021</v>
      </c>
      <c r="C42" s="106">
        <v>4</v>
      </c>
      <c r="D42" s="42">
        <v>44309</v>
      </c>
      <c r="E42" s="106">
        <v>72</v>
      </c>
      <c r="F42" s="105" t="s">
        <v>396</v>
      </c>
      <c r="G42" s="105" t="s">
        <v>379</v>
      </c>
      <c r="H42" s="105" t="s">
        <v>405</v>
      </c>
      <c r="I42" s="105" t="s">
        <v>402</v>
      </c>
      <c r="J42" s="106">
        <v>5600</v>
      </c>
      <c r="K42" s="74">
        <f t="shared" si="0"/>
        <v>77.777777777777771</v>
      </c>
      <c r="L42" s="151"/>
    </row>
    <row r="43" spans="1:12" ht="14.25">
      <c r="A43" s="106">
        <v>42</v>
      </c>
      <c r="B43" s="106">
        <v>2021</v>
      </c>
      <c r="C43" s="106">
        <v>4</v>
      </c>
      <c r="D43" s="42">
        <v>44303</v>
      </c>
      <c r="E43" s="106">
        <v>58.5</v>
      </c>
      <c r="F43" s="105" t="s">
        <v>396</v>
      </c>
      <c r="G43" s="105" t="s">
        <v>379</v>
      </c>
      <c r="H43" s="105" t="s">
        <v>397</v>
      </c>
      <c r="I43" s="105" t="s">
        <v>398</v>
      </c>
      <c r="J43" s="106">
        <v>5100</v>
      </c>
      <c r="K43" s="74">
        <f t="shared" si="0"/>
        <v>87.179487179487182</v>
      </c>
      <c r="L43" s="151"/>
    </row>
    <row r="44" spans="1:12" ht="14.25">
      <c r="A44" s="106">
        <v>43</v>
      </c>
      <c r="B44" s="106">
        <v>2021</v>
      </c>
      <c r="C44" s="106">
        <v>4</v>
      </c>
      <c r="D44" s="42">
        <v>44303</v>
      </c>
      <c r="E44" s="106">
        <v>52</v>
      </c>
      <c r="F44" s="105" t="s">
        <v>396</v>
      </c>
      <c r="G44" s="105" t="s">
        <v>379</v>
      </c>
      <c r="H44" s="105" t="s">
        <v>403</v>
      </c>
      <c r="I44" s="105" t="s">
        <v>404</v>
      </c>
      <c r="J44" s="106">
        <v>5600</v>
      </c>
      <c r="K44" s="74">
        <f t="shared" si="0"/>
        <v>107.69230769230769</v>
      </c>
      <c r="L44" s="151"/>
    </row>
    <row r="45" spans="1:12" ht="14.25">
      <c r="A45" s="106">
        <v>44</v>
      </c>
      <c r="B45" s="106">
        <v>2021</v>
      </c>
      <c r="C45" s="106">
        <v>4</v>
      </c>
      <c r="D45" s="42">
        <v>44303</v>
      </c>
      <c r="E45" s="106">
        <v>70</v>
      </c>
      <c r="F45" s="105" t="s">
        <v>399</v>
      </c>
      <c r="G45" s="105" t="s">
        <v>379</v>
      </c>
      <c r="H45" s="105" t="s">
        <v>403</v>
      </c>
      <c r="I45" s="105" t="s">
        <v>398</v>
      </c>
      <c r="J45" s="106">
        <v>6800</v>
      </c>
      <c r="K45" s="74">
        <f t="shared" si="0"/>
        <v>97.142857142857139</v>
      </c>
      <c r="L45" s="151"/>
    </row>
    <row r="46" spans="1:12" ht="14.25">
      <c r="A46" s="106">
        <v>45</v>
      </c>
      <c r="B46" s="106">
        <v>2021</v>
      </c>
      <c r="C46" s="106">
        <v>4</v>
      </c>
      <c r="D46" s="42">
        <v>44303</v>
      </c>
      <c r="E46" s="106">
        <v>55</v>
      </c>
      <c r="F46" s="105" t="s">
        <v>396</v>
      </c>
      <c r="G46" s="105" t="s">
        <v>379</v>
      </c>
      <c r="H46" s="105" t="s">
        <v>403</v>
      </c>
      <c r="I46" s="105" t="s">
        <v>404</v>
      </c>
      <c r="J46" s="106">
        <v>6000</v>
      </c>
      <c r="K46" s="74">
        <f t="shared" si="0"/>
        <v>109.09090909090909</v>
      </c>
      <c r="L46" s="151"/>
    </row>
    <row r="47" spans="1:12" ht="14.25">
      <c r="A47" s="106">
        <v>46</v>
      </c>
      <c r="B47" s="106">
        <v>2021</v>
      </c>
      <c r="C47" s="106">
        <v>4</v>
      </c>
      <c r="D47" s="42">
        <v>44298</v>
      </c>
      <c r="E47" s="106">
        <v>92.06</v>
      </c>
      <c r="F47" s="105" t="s">
        <v>399</v>
      </c>
      <c r="G47" s="105" t="s">
        <v>379</v>
      </c>
      <c r="H47" s="105" t="s">
        <v>397</v>
      </c>
      <c r="I47" s="105" t="s">
        <v>402</v>
      </c>
      <c r="J47" s="106">
        <v>8000</v>
      </c>
      <c r="K47" s="74">
        <f t="shared" si="0"/>
        <v>86.89984792526613</v>
      </c>
      <c r="L47" s="151"/>
    </row>
    <row r="48" spans="1:12" ht="14.25">
      <c r="A48" s="106">
        <v>47</v>
      </c>
      <c r="B48" s="106">
        <v>2021</v>
      </c>
      <c r="C48" s="106">
        <v>4</v>
      </c>
      <c r="D48" s="42">
        <v>44296</v>
      </c>
      <c r="E48" s="106">
        <v>72</v>
      </c>
      <c r="F48" s="105" t="s">
        <v>399</v>
      </c>
      <c r="G48" s="105" t="s">
        <v>379</v>
      </c>
      <c r="H48" s="105" t="s">
        <v>405</v>
      </c>
      <c r="I48" s="105" t="s">
        <v>406</v>
      </c>
      <c r="J48" s="106">
        <v>6500</v>
      </c>
      <c r="K48" s="74">
        <f t="shared" si="0"/>
        <v>90.277777777777771</v>
      </c>
      <c r="L48" s="151"/>
    </row>
    <row r="49" spans="1:12" ht="14.25">
      <c r="A49" s="106">
        <v>48</v>
      </c>
      <c r="B49" s="106">
        <v>2021</v>
      </c>
      <c r="C49" s="106">
        <v>4</v>
      </c>
      <c r="D49" s="42">
        <v>44294</v>
      </c>
      <c r="E49" s="106">
        <v>72.06</v>
      </c>
      <c r="F49" s="105" t="s">
        <v>399</v>
      </c>
      <c r="G49" s="105" t="s">
        <v>379</v>
      </c>
      <c r="H49" s="105" t="s">
        <v>401</v>
      </c>
      <c r="I49" s="105" t="s">
        <v>400</v>
      </c>
      <c r="J49" s="106">
        <v>6600</v>
      </c>
      <c r="K49" s="74">
        <f t="shared" si="0"/>
        <v>91.590341382181506</v>
      </c>
      <c r="L49" s="151"/>
    </row>
    <row r="50" spans="1:12" ht="14.25">
      <c r="A50" s="106">
        <v>49</v>
      </c>
      <c r="B50" s="106">
        <v>2021</v>
      </c>
      <c r="C50" s="106">
        <v>4</v>
      </c>
      <c r="D50" s="42">
        <v>44293</v>
      </c>
      <c r="E50" s="106">
        <v>92</v>
      </c>
      <c r="F50" s="105" t="s">
        <v>399</v>
      </c>
      <c r="G50" s="105" t="s">
        <v>379</v>
      </c>
      <c r="H50" s="105" t="s">
        <v>397</v>
      </c>
      <c r="I50" s="105" t="s">
        <v>406</v>
      </c>
      <c r="J50" s="106">
        <v>7000</v>
      </c>
      <c r="K50" s="74">
        <f t="shared" si="0"/>
        <v>76.086956521739125</v>
      </c>
      <c r="L50" s="151"/>
    </row>
    <row r="51" spans="1:12" ht="14.25">
      <c r="A51" s="106">
        <v>50</v>
      </c>
      <c r="B51" s="106">
        <v>2021</v>
      </c>
      <c r="C51" s="106">
        <v>4</v>
      </c>
      <c r="D51" s="42">
        <v>44289</v>
      </c>
      <c r="E51" s="106">
        <v>66</v>
      </c>
      <c r="F51" s="105" t="s">
        <v>399</v>
      </c>
      <c r="G51" s="105" t="s">
        <v>379</v>
      </c>
      <c r="H51" s="105" t="s">
        <v>403</v>
      </c>
      <c r="I51" s="105" t="s">
        <v>407</v>
      </c>
      <c r="J51" s="106">
        <v>6000</v>
      </c>
      <c r="K51" s="74">
        <f t="shared" si="0"/>
        <v>90.909090909090907</v>
      </c>
      <c r="L51" s="151"/>
    </row>
    <row r="52" spans="1:12" ht="14.25">
      <c r="A52" s="106">
        <v>51</v>
      </c>
      <c r="B52" s="106">
        <v>2021</v>
      </c>
      <c r="C52" s="106">
        <v>4</v>
      </c>
      <c r="D52" s="42">
        <v>44288</v>
      </c>
      <c r="E52" s="106">
        <v>70</v>
      </c>
      <c r="F52" s="105" t="s">
        <v>399</v>
      </c>
      <c r="G52" s="105" t="s">
        <v>379</v>
      </c>
      <c r="H52" s="105" t="s">
        <v>403</v>
      </c>
      <c r="I52" s="105" t="s">
        <v>407</v>
      </c>
      <c r="J52" s="106">
        <v>7600</v>
      </c>
      <c r="K52" s="74">
        <f t="shared" si="0"/>
        <v>108.57142857142857</v>
      </c>
      <c r="L52" s="151"/>
    </row>
    <row r="53" spans="1:12" ht="14.25">
      <c r="A53" s="106">
        <v>52</v>
      </c>
      <c r="B53" s="106">
        <v>2021</v>
      </c>
      <c r="C53" s="106">
        <v>3</v>
      </c>
      <c r="D53" s="42">
        <v>44279</v>
      </c>
      <c r="E53" s="106">
        <v>72</v>
      </c>
      <c r="F53" s="105" t="s">
        <v>399</v>
      </c>
      <c r="G53" s="105" t="s">
        <v>379</v>
      </c>
      <c r="H53" s="105" t="s">
        <v>403</v>
      </c>
      <c r="I53" s="105" t="s">
        <v>404</v>
      </c>
      <c r="J53" s="106">
        <v>7100</v>
      </c>
      <c r="K53" s="74">
        <f t="shared" si="0"/>
        <v>98.611111111111114</v>
      </c>
      <c r="L53" s="150">
        <f>ROUND(AVERAGE(K53:K63),2)</f>
        <v>93.17</v>
      </c>
    </row>
    <row r="54" spans="1:12" ht="14.25">
      <c r="A54" s="106">
        <v>53</v>
      </c>
      <c r="B54" s="106">
        <v>2021</v>
      </c>
      <c r="C54" s="106">
        <v>3</v>
      </c>
      <c r="D54" s="42">
        <v>44278</v>
      </c>
      <c r="E54" s="106">
        <v>92.6</v>
      </c>
      <c r="F54" s="105" t="s">
        <v>399</v>
      </c>
      <c r="G54" s="105" t="s">
        <v>379</v>
      </c>
      <c r="H54" s="105" t="s">
        <v>397</v>
      </c>
      <c r="I54" s="105" t="s">
        <v>400</v>
      </c>
      <c r="J54" s="106">
        <v>8000</v>
      </c>
      <c r="K54" s="74">
        <f t="shared" si="0"/>
        <v>86.393088552915771</v>
      </c>
      <c r="L54" s="151"/>
    </row>
    <row r="55" spans="1:12" ht="14.25">
      <c r="A55" s="106">
        <v>54</v>
      </c>
      <c r="B55" s="106">
        <v>2021</v>
      </c>
      <c r="C55" s="106">
        <v>3</v>
      </c>
      <c r="D55" s="42">
        <v>44272</v>
      </c>
      <c r="E55" s="106">
        <v>70</v>
      </c>
      <c r="F55" s="105" t="s">
        <v>399</v>
      </c>
      <c r="G55" s="105" t="s">
        <v>379</v>
      </c>
      <c r="H55" s="105" t="s">
        <v>397</v>
      </c>
      <c r="I55" s="105" t="s">
        <v>398</v>
      </c>
      <c r="J55" s="106">
        <v>6600</v>
      </c>
      <c r="K55" s="74">
        <f t="shared" si="0"/>
        <v>94.285714285714292</v>
      </c>
      <c r="L55" s="151"/>
    </row>
    <row r="56" spans="1:12" ht="14.25">
      <c r="A56" s="106">
        <v>55</v>
      </c>
      <c r="B56" s="106">
        <v>2021</v>
      </c>
      <c r="C56" s="106">
        <v>3</v>
      </c>
      <c r="D56" s="42">
        <v>44270</v>
      </c>
      <c r="E56" s="106">
        <v>70</v>
      </c>
      <c r="F56" s="105" t="s">
        <v>399</v>
      </c>
      <c r="G56" s="105" t="s">
        <v>379</v>
      </c>
      <c r="H56" s="105" t="s">
        <v>403</v>
      </c>
      <c r="I56" s="105" t="s">
        <v>407</v>
      </c>
      <c r="J56" s="106">
        <v>6800</v>
      </c>
      <c r="K56" s="74">
        <f t="shared" si="0"/>
        <v>97.142857142857139</v>
      </c>
      <c r="L56" s="151"/>
    </row>
    <row r="57" spans="1:12" ht="14.25">
      <c r="A57" s="106">
        <v>56</v>
      </c>
      <c r="B57" s="106">
        <v>2021</v>
      </c>
      <c r="C57" s="106">
        <v>3</v>
      </c>
      <c r="D57" s="42">
        <v>44269</v>
      </c>
      <c r="E57" s="106">
        <v>92</v>
      </c>
      <c r="F57" s="105" t="s">
        <v>399</v>
      </c>
      <c r="G57" s="105" t="s">
        <v>379</v>
      </c>
      <c r="H57" s="105" t="s">
        <v>397</v>
      </c>
      <c r="I57" s="105" t="s">
        <v>400</v>
      </c>
      <c r="J57" s="106">
        <v>7500</v>
      </c>
      <c r="K57" s="74">
        <f t="shared" si="0"/>
        <v>81.521739130434781</v>
      </c>
      <c r="L57" s="151"/>
    </row>
    <row r="58" spans="1:12" ht="14.25">
      <c r="A58" s="106">
        <v>57</v>
      </c>
      <c r="B58" s="106">
        <v>2021</v>
      </c>
      <c r="C58" s="106">
        <v>3</v>
      </c>
      <c r="D58" s="42">
        <v>44262</v>
      </c>
      <c r="E58" s="106">
        <v>66</v>
      </c>
      <c r="F58" s="105" t="s">
        <v>399</v>
      </c>
      <c r="G58" s="105" t="s">
        <v>379</v>
      </c>
      <c r="H58" s="105" t="s">
        <v>403</v>
      </c>
      <c r="I58" s="105" t="s">
        <v>407</v>
      </c>
      <c r="J58" s="106">
        <v>7000</v>
      </c>
      <c r="K58" s="74">
        <f t="shared" si="0"/>
        <v>106.06060606060606</v>
      </c>
      <c r="L58" s="151"/>
    </row>
    <row r="59" spans="1:12" ht="14.25">
      <c r="A59" s="106">
        <v>58</v>
      </c>
      <c r="B59" s="106">
        <v>2021</v>
      </c>
      <c r="C59" s="106">
        <v>3</v>
      </c>
      <c r="D59" s="42">
        <v>44261</v>
      </c>
      <c r="E59" s="106">
        <v>66</v>
      </c>
      <c r="F59" s="105" t="s">
        <v>399</v>
      </c>
      <c r="G59" s="105" t="s">
        <v>379</v>
      </c>
      <c r="H59" s="105" t="s">
        <v>403</v>
      </c>
      <c r="I59" s="105" t="s">
        <v>407</v>
      </c>
      <c r="J59" s="106">
        <v>6700</v>
      </c>
      <c r="K59" s="74">
        <f t="shared" si="0"/>
        <v>101.51515151515152</v>
      </c>
      <c r="L59" s="151"/>
    </row>
    <row r="60" spans="1:12" ht="14.25">
      <c r="A60" s="106">
        <v>59</v>
      </c>
      <c r="B60" s="106">
        <v>2021</v>
      </c>
      <c r="C60" s="106">
        <v>3</v>
      </c>
      <c r="D60" s="42">
        <v>44258</v>
      </c>
      <c r="E60" s="106">
        <v>80</v>
      </c>
      <c r="F60" s="105" t="s">
        <v>399</v>
      </c>
      <c r="G60" s="105" t="s">
        <v>379</v>
      </c>
      <c r="H60" s="105" t="s">
        <v>401</v>
      </c>
      <c r="I60" s="105" t="s">
        <v>406</v>
      </c>
      <c r="J60" s="106">
        <v>7500</v>
      </c>
      <c r="K60" s="74">
        <f t="shared" si="0"/>
        <v>93.75</v>
      </c>
      <c r="L60" s="151"/>
    </row>
    <row r="61" spans="1:12" ht="14.25">
      <c r="A61" s="106">
        <v>60</v>
      </c>
      <c r="B61" s="106">
        <v>2021</v>
      </c>
      <c r="C61" s="106">
        <v>3</v>
      </c>
      <c r="D61" s="42">
        <v>44257</v>
      </c>
      <c r="E61" s="106">
        <v>71</v>
      </c>
      <c r="F61" s="105" t="s">
        <v>399</v>
      </c>
      <c r="G61" s="105" t="s">
        <v>379</v>
      </c>
      <c r="H61" s="105" t="s">
        <v>403</v>
      </c>
      <c r="I61" s="105" t="s">
        <v>407</v>
      </c>
      <c r="J61" s="106">
        <v>6800</v>
      </c>
      <c r="K61" s="74">
        <f t="shared" si="0"/>
        <v>95.774647887323937</v>
      </c>
      <c r="L61" s="151"/>
    </row>
    <row r="62" spans="1:12" ht="14.25">
      <c r="A62" s="106">
        <v>61</v>
      </c>
      <c r="B62" s="106">
        <v>2021</v>
      </c>
      <c r="C62" s="106">
        <v>3</v>
      </c>
      <c r="D62" s="42">
        <v>44257</v>
      </c>
      <c r="E62" s="106">
        <v>59</v>
      </c>
      <c r="F62" s="105" t="s">
        <v>396</v>
      </c>
      <c r="G62" s="105" t="s">
        <v>379</v>
      </c>
      <c r="H62" s="105" t="s">
        <v>412</v>
      </c>
      <c r="I62" s="105" t="s">
        <v>407</v>
      </c>
      <c r="J62" s="106">
        <v>5100</v>
      </c>
      <c r="K62" s="74">
        <f t="shared" si="0"/>
        <v>86.440677966101688</v>
      </c>
      <c r="L62" s="151"/>
    </row>
    <row r="63" spans="1:12" ht="14.25">
      <c r="A63" s="106">
        <v>62</v>
      </c>
      <c r="B63" s="106">
        <v>2021</v>
      </c>
      <c r="C63" s="106">
        <v>3</v>
      </c>
      <c r="D63" s="42">
        <v>44257</v>
      </c>
      <c r="E63" s="106">
        <v>72</v>
      </c>
      <c r="F63" s="105" t="s">
        <v>396</v>
      </c>
      <c r="G63" s="105" t="s">
        <v>379</v>
      </c>
      <c r="H63" s="105" t="s">
        <v>405</v>
      </c>
      <c r="I63" s="105" t="s">
        <v>400</v>
      </c>
      <c r="J63" s="106">
        <v>6000</v>
      </c>
      <c r="K63" s="74">
        <f t="shared" si="0"/>
        <v>83.333333333333329</v>
      </c>
      <c r="L63" s="151"/>
    </row>
    <row r="64" spans="1:12" ht="14.25">
      <c r="A64" s="106">
        <v>63</v>
      </c>
      <c r="B64" s="106">
        <v>2021</v>
      </c>
      <c r="C64" s="106">
        <v>2</v>
      </c>
      <c r="D64" s="42">
        <v>44254</v>
      </c>
      <c r="E64" s="106">
        <v>70</v>
      </c>
      <c r="F64" s="105" t="s">
        <v>399</v>
      </c>
      <c r="G64" s="105" t="s">
        <v>379</v>
      </c>
      <c r="H64" s="105" t="s">
        <v>403</v>
      </c>
      <c r="I64" s="105" t="s">
        <v>407</v>
      </c>
      <c r="J64" s="106">
        <v>6500</v>
      </c>
      <c r="K64" s="74">
        <f t="shared" si="0"/>
        <v>92.857142857142861</v>
      </c>
      <c r="L64" s="150">
        <f>ROUND(AVERAGE(K64:K71),2)</f>
        <v>88.92</v>
      </c>
    </row>
    <row r="65" spans="1:12" ht="14.25">
      <c r="A65" s="106">
        <v>64</v>
      </c>
      <c r="B65" s="106">
        <v>2021</v>
      </c>
      <c r="C65" s="106">
        <v>2</v>
      </c>
      <c r="D65" s="42">
        <v>44253</v>
      </c>
      <c r="E65" s="106">
        <v>70</v>
      </c>
      <c r="F65" s="105" t="s">
        <v>399</v>
      </c>
      <c r="G65" s="105" t="s">
        <v>379</v>
      </c>
      <c r="H65" s="105" t="s">
        <v>403</v>
      </c>
      <c r="I65" s="105" t="s">
        <v>398</v>
      </c>
      <c r="J65" s="106">
        <v>6400</v>
      </c>
      <c r="K65" s="74">
        <f t="shared" si="0"/>
        <v>91.428571428571431</v>
      </c>
      <c r="L65" s="151"/>
    </row>
    <row r="66" spans="1:12" ht="14.25">
      <c r="A66" s="106">
        <v>65</v>
      </c>
      <c r="B66" s="106">
        <v>2021</v>
      </c>
      <c r="C66" s="106">
        <v>2</v>
      </c>
      <c r="D66" s="42">
        <v>44252</v>
      </c>
      <c r="E66" s="106">
        <v>70</v>
      </c>
      <c r="F66" s="105" t="s">
        <v>399</v>
      </c>
      <c r="G66" s="105" t="s">
        <v>379</v>
      </c>
      <c r="H66" s="105" t="s">
        <v>403</v>
      </c>
      <c r="I66" s="105" t="s">
        <v>407</v>
      </c>
      <c r="J66" s="106">
        <v>6800</v>
      </c>
      <c r="K66" s="74">
        <f t="shared" si="0"/>
        <v>97.142857142857139</v>
      </c>
      <c r="L66" s="151"/>
    </row>
    <row r="67" spans="1:12" ht="14.25">
      <c r="A67" s="106">
        <v>66</v>
      </c>
      <c r="B67" s="106">
        <v>2021</v>
      </c>
      <c r="C67" s="106">
        <v>2</v>
      </c>
      <c r="D67" s="42">
        <v>44250</v>
      </c>
      <c r="E67" s="106">
        <v>92</v>
      </c>
      <c r="F67" s="105" t="s">
        <v>399</v>
      </c>
      <c r="G67" s="105" t="s">
        <v>379</v>
      </c>
      <c r="H67" s="105" t="s">
        <v>397</v>
      </c>
      <c r="I67" s="105" t="s">
        <v>400</v>
      </c>
      <c r="J67" s="106">
        <v>7000</v>
      </c>
      <c r="K67" s="74">
        <f t="shared" si="0"/>
        <v>76.086956521739125</v>
      </c>
      <c r="L67" s="151"/>
    </row>
    <row r="68" spans="1:12" ht="14.25">
      <c r="A68" s="106">
        <v>67</v>
      </c>
      <c r="B68" s="106">
        <v>2021</v>
      </c>
      <c r="C68" s="106">
        <v>2</v>
      </c>
      <c r="D68" s="42">
        <v>44248</v>
      </c>
      <c r="E68" s="106">
        <v>58</v>
      </c>
      <c r="F68" s="105" t="s">
        <v>396</v>
      </c>
      <c r="G68" s="105" t="s">
        <v>379</v>
      </c>
      <c r="H68" s="105" t="s">
        <v>403</v>
      </c>
      <c r="I68" s="105" t="s">
        <v>398</v>
      </c>
      <c r="J68" s="106">
        <v>5300</v>
      </c>
      <c r="K68" s="74">
        <f t="shared" si="0"/>
        <v>91.379310344827587</v>
      </c>
      <c r="L68" s="151"/>
    </row>
    <row r="69" spans="1:12" ht="14.25">
      <c r="A69" s="106">
        <v>68</v>
      </c>
      <c r="B69" s="106">
        <v>2021</v>
      </c>
      <c r="C69" s="106">
        <v>2</v>
      </c>
      <c r="D69" s="42">
        <v>44246</v>
      </c>
      <c r="E69" s="106">
        <v>72</v>
      </c>
      <c r="F69" s="105" t="s">
        <v>399</v>
      </c>
      <c r="G69" s="105" t="s">
        <v>379</v>
      </c>
      <c r="H69" s="105" t="s">
        <v>405</v>
      </c>
      <c r="I69" s="105" t="s">
        <v>402</v>
      </c>
      <c r="J69" s="106">
        <v>6300</v>
      </c>
      <c r="K69" s="74">
        <f t="shared" si="0"/>
        <v>87.5</v>
      </c>
      <c r="L69" s="151"/>
    </row>
    <row r="70" spans="1:12" ht="14.25">
      <c r="A70" s="106">
        <v>69</v>
      </c>
      <c r="B70" s="106">
        <v>2021</v>
      </c>
      <c r="C70" s="106">
        <v>2</v>
      </c>
      <c r="D70" s="42">
        <v>44235</v>
      </c>
      <c r="E70" s="106">
        <v>72</v>
      </c>
      <c r="F70" s="105" t="s">
        <v>399</v>
      </c>
      <c r="G70" s="105" t="s">
        <v>379</v>
      </c>
      <c r="H70" s="105" t="s">
        <v>397</v>
      </c>
      <c r="I70" s="105" t="s">
        <v>400</v>
      </c>
      <c r="J70" s="106">
        <v>6200</v>
      </c>
      <c r="K70" s="74">
        <f t="shared" si="0"/>
        <v>86.111111111111114</v>
      </c>
      <c r="L70" s="151"/>
    </row>
    <row r="71" spans="1:12" ht="14.25">
      <c r="A71" s="106">
        <v>70</v>
      </c>
      <c r="B71" s="106">
        <v>2021</v>
      </c>
      <c r="C71" s="106">
        <v>2</v>
      </c>
      <c r="D71" s="42">
        <v>44233</v>
      </c>
      <c r="E71" s="106">
        <v>72</v>
      </c>
      <c r="F71" s="105" t="s">
        <v>396</v>
      </c>
      <c r="G71" s="105" t="s">
        <v>379</v>
      </c>
      <c r="H71" s="105" t="s">
        <v>401</v>
      </c>
      <c r="I71" s="105" t="s">
        <v>406</v>
      </c>
      <c r="J71" s="106">
        <v>6400</v>
      </c>
      <c r="K71" s="74">
        <f t="shared" si="0"/>
        <v>88.888888888888886</v>
      </c>
      <c r="L71" s="151"/>
    </row>
    <row r="72" spans="1:12" ht="14.25">
      <c r="A72" s="106">
        <v>71</v>
      </c>
      <c r="B72" s="106">
        <v>2021</v>
      </c>
      <c r="C72" s="106">
        <v>1</v>
      </c>
      <c r="D72" s="42">
        <v>44227</v>
      </c>
      <c r="E72" s="106">
        <v>66</v>
      </c>
      <c r="F72" s="105" t="s">
        <v>399</v>
      </c>
      <c r="G72" s="105" t="s">
        <v>379</v>
      </c>
      <c r="H72" s="105" t="s">
        <v>403</v>
      </c>
      <c r="I72" s="105" t="s">
        <v>404</v>
      </c>
      <c r="J72" s="106">
        <v>7200</v>
      </c>
      <c r="K72" s="74">
        <f t="shared" si="0"/>
        <v>109.09090909090909</v>
      </c>
      <c r="L72" s="150">
        <f>ROUND(AVERAGE(K72:K77),2)</f>
        <v>98.69</v>
      </c>
    </row>
    <row r="73" spans="1:12" ht="14.25">
      <c r="A73" s="106">
        <v>72</v>
      </c>
      <c r="B73" s="106">
        <v>2021</v>
      </c>
      <c r="C73" s="106">
        <v>1</v>
      </c>
      <c r="D73" s="42">
        <v>44220</v>
      </c>
      <c r="E73" s="106">
        <v>58</v>
      </c>
      <c r="F73" s="105" t="s">
        <v>396</v>
      </c>
      <c r="G73" s="105" t="s">
        <v>379</v>
      </c>
      <c r="H73" s="105" t="s">
        <v>403</v>
      </c>
      <c r="I73" s="105" t="s">
        <v>407</v>
      </c>
      <c r="J73" s="106">
        <v>6500</v>
      </c>
      <c r="K73" s="74">
        <f t="shared" si="0"/>
        <v>112.06896551724138</v>
      </c>
      <c r="L73" s="151"/>
    </row>
    <row r="74" spans="1:12" ht="14.25">
      <c r="A74" s="106">
        <v>73</v>
      </c>
      <c r="B74" s="106">
        <v>2021</v>
      </c>
      <c r="C74" s="106">
        <v>1</v>
      </c>
      <c r="D74" s="42">
        <v>44201</v>
      </c>
      <c r="E74" s="106">
        <v>58.5</v>
      </c>
      <c r="F74" s="105" t="s">
        <v>396</v>
      </c>
      <c r="G74" s="105" t="s">
        <v>379</v>
      </c>
      <c r="H74" s="105" t="s">
        <v>403</v>
      </c>
      <c r="I74" s="105" t="s">
        <v>398</v>
      </c>
      <c r="J74" s="106">
        <v>5700</v>
      </c>
      <c r="K74" s="74">
        <f t="shared" si="0"/>
        <v>97.435897435897431</v>
      </c>
      <c r="L74" s="151"/>
    </row>
    <row r="75" spans="1:12" ht="14.25">
      <c r="A75" s="106">
        <v>74</v>
      </c>
      <c r="B75" s="106">
        <v>2021</v>
      </c>
      <c r="C75" s="106">
        <v>1</v>
      </c>
      <c r="D75" s="42">
        <v>44198</v>
      </c>
      <c r="E75" s="106">
        <v>72</v>
      </c>
      <c r="F75" s="105" t="s">
        <v>399</v>
      </c>
      <c r="G75" s="105" t="s">
        <v>379</v>
      </c>
      <c r="H75" s="105" t="s">
        <v>403</v>
      </c>
      <c r="I75" s="105" t="s">
        <v>407</v>
      </c>
      <c r="J75" s="106">
        <v>6400</v>
      </c>
      <c r="K75" s="74">
        <f t="shared" si="0"/>
        <v>88.888888888888886</v>
      </c>
      <c r="L75" s="151"/>
    </row>
    <row r="76" spans="1:12" ht="14.25">
      <c r="A76" s="106">
        <v>75</v>
      </c>
      <c r="B76" s="106">
        <v>2021</v>
      </c>
      <c r="C76" s="106">
        <v>1</v>
      </c>
      <c r="D76" s="42">
        <v>44197</v>
      </c>
      <c r="E76" s="106">
        <v>90</v>
      </c>
      <c r="F76" s="105" t="s">
        <v>409</v>
      </c>
      <c r="G76" s="105" t="s">
        <v>379</v>
      </c>
      <c r="H76" s="105" t="s">
        <v>403</v>
      </c>
      <c r="I76" s="105" t="s">
        <v>407</v>
      </c>
      <c r="J76" s="106">
        <v>8500</v>
      </c>
      <c r="K76" s="74">
        <f t="shared" si="0"/>
        <v>94.444444444444443</v>
      </c>
      <c r="L76" s="151"/>
    </row>
    <row r="77" spans="1:12" ht="14.25">
      <c r="A77" s="106">
        <v>76</v>
      </c>
      <c r="B77" s="106">
        <v>2021</v>
      </c>
      <c r="C77" s="106">
        <v>1</v>
      </c>
      <c r="D77" s="42">
        <v>44197</v>
      </c>
      <c r="E77" s="106">
        <v>92</v>
      </c>
      <c r="F77" s="105" t="s">
        <v>409</v>
      </c>
      <c r="G77" s="105" t="s">
        <v>379</v>
      </c>
      <c r="H77" s="105" t="s">
        <v>397</v>
      </c>
      <c r="I77" s="105" t="s">
        <v>402</v>
      </c>
      <c r="J77" s="106">
        <v>8300</v>
      </c>
      <c r="K77" s="74">
        <f t="shared" si="0"/>
        <v>90.217391304347828</v>
      </c>
      <c r="L77" s="151"/>
    </row>
    <row r="78" spans="1:12" ht="14.25">
      <c r="A78" s="106">
        <v>77</v>
      </c>
      <c r="B78" s="106">
        <v>2020</v>
      </c>
      <c r="C78" s="106">
        <v>12</v>
      </c>
      <c r="D78" s="42">
        <v>44196</v>
      </c>
      <c r="E78" s="106">
        <v>70</v>
      </c>
      <c r="F78" s="105" t="s">
        <v>399</v>
      </c>
      <c r="G78" s="105" t="s">
        <v>379</v>
      </c>
      <c r="H78" s="105" t="s">
        <v>403</v>
      </c>
      <c r="I78" s="105" t="s">
        <v>404</v>
      </c>
      <c r="J78" s="106">
        <v>7000</v>
      </c>
      <c r="K78" s="74">
        <f t="shared" si="0"/>
        <v>100</v>
      </c>
      <c r="L78" s="150">
        <f>ROUND(AVERAGE(K78:K82),2)</f>
        <v>95.93</v>
      </c>
    </row>
    <row r="79" spans="1:12" ht="14.25">
      <c r="A79" s="106">
        <v>78</v>
      </c>
      <c r="B79" s="106">
        <v>2020</v>
      </c>
      <c r="C79" s="106">
        <v>12</v>
      </c>
      <c r="D79" s="42">
        <v>44178</v>
      </c>
      <c r="E79" s="106">
        <v>70</v>
      </c>
      <c r="F79" s="105" t="s">
        <v>399</v>
      </c>
      <c r="G79" s="105" t="s">
        <v>379</v>
      </c>
      <c r="H79" s="105" t="s">
        <v>408</v>
      </c>
      <c r="I79" s="105" t="s">
        <v>407</v>
      </c>
      <c r="J79" s="106">
        <v>6900</v>
      </c>
      <c r="K79" s="74">
        <f t="shared" si="0"/>
        <v>98.571428571428569</v>
      </c>
      <c r="L79" s="151"/>
    </row>
    <row r="80" spans="1:12" ht="14.25">
      <c r="A80" s="106">
        <v>79</v>
      </c>
      <c r="B80" s="106">
        <v>2020</v>
      </c>
      <c r="C80" s="106">
        <v>12</v>
      </c>
      <c r="D80" s="42">
        <v>44173</v>
      </c>
      <c r="E80" s="106">
        <v>66.3</v>
      </c>
      <c r="F80" s="105" t="s">
        <v>399</v>
      </c>
      <c r="G80" s="105" t="s">
        <v>379</v>
      </c>
      <c r="H80" s="105" t="s">
        <v>403</v>
      </c>
      <c r="I80" s="105" t="s">
        <v>407</v>
      </c>
      <c r="J80" s="106">
        <v>6700</v>
      </c>
      <c r="K80" s="74">
        <f t="shared" si="0"/>
        <v>101.05580693815989</v>
      </c>
      <c r="L80" s="151"/>
    </row>
    <row r="81" spans="1:12" ht="14.25">
      <c r="A81" s="106">
        <v>80</v>
      </c>
      <c r="B81" s="106">
        <v>2020</v>
      </c>
      <c r="C81" s="106">
        <v>12</v>
      </c>
      <c r="D81" s="42">
        <v>44171</v>
      </c>
      <c r="E81" s="106">
        <v>70</v>
      </c>
      <c r="F81" s="105" t="s">
        <v>399</v>
      </c>
      <c r="G81" s="105" t="s">
        <v>379</v>
      </c>
      <c r="H81" s="105" t="s">
        <v>403</v>
      </c>
      <c r="I81" s="105" t="s">
        <v>407</v>
      </c>
      <c r="J81" s="106">
        <v>6000</v>
      </c>
      <c r="K81" s="74">
        <f t="shared" si="0"/>
        <v>85.714285714285708</v>
      </c>
      <c r="L81" s="151"/>
    </row>
    <row r="82" spans="1:12" ht="14.25">
      <c r="A82" s="106">
        <v>81</v>
      </c>
      <c r="B82" s="106">
        <v>2020</v>
      </c>
      <c r="C82" s="106">
        <v>12</v>
      </c>
      <c r="D82" s="42">
        <v>44171</v>
      </c>
      <c r="E82" s="106">
        <v>70</v>
      </c>
      <c r="F82" s="105" t="s">
        <v>399</v>
      </c>
      <c r="G82" s="105" t="s">
        <v>379</v>
      </c>
      <c r="H82" s="105" t="s">
        <v>403</v>
      </c>
      <c r="I82" s="105" t="s">
        <v>407</v>
      </c>
      <c r="J82" s="106">
        <v>6600</v>
      </c>
      <c r="K82" s="74">
        <f t="shared" si="0"/>
        <v>94.285714285714292</v>
      </c>
      <c r="L82" s="151"/>
    </row>
    <row r="83" spans="1:12" ht="14.25">
      <c r="A83" s="106">
        <v>82</v>
      </c>
      <c r="B83" s="106">
        <v>2020</v>
      </c>
      <c r="C83" s="106">
        <v>11</v>
      </c>
      <c r="D83" s="42">
        <v>44164</v>
      </c>
      <c r="E83" s="106">
        <v>72</v>
      </c>
      <c r="F83" s="105" t="s">
        <v>396</v>
      </c>
      <c r="G83" s="105" t="s">
        <v>379</v>
      </c>
      <c r="H83" s="105" t="s">
        <v>401</v>
      </c>
      <c r="I83" s="105" t="s">
        <v>400</v>
      </c>
      <c r="J83" s="106">
        <v>7000</v>
      </c>
      <c r="K83" s="74">
        <f t="shared" si="0"/>
        <v>97.222222222222229</v>
      </c>
      <c r="L83" s="150">
        <f>ROUND(AVERAGE(K83:K93),2)</f>
        <v>97.14</v>
      </c>
    </row>
    <row r="84" spans="1:12" ht="14.25">
      <c r="A84" s="106">
        <v>83</v>
      </c>
      <c r="B84" s="106">
        <v>2020</v>
      </c>
      <c r="C84" s="106">
        <v>11</v>
      </c>
      <c r="D84" s="42">
        <v>44156</v>
      </c>
      <c r="E84" s="106">
        <v>66.3</v>
      </c>
      <c r="F84" s="105" t="s">
        <v>399</v>
      </c>
      <c r="G84" s="105" t="s">
        <v>379</v>
      </c>
      <c r="H84" s="105" t="s">
        <v>413</v>
      </c>
      <c r="I84" s="105" t="s">
        <v>398</v>
      </c>
      <c r="J84" s="106">
        <v>6200</v>
      </c>
      <c r="K84" s="74">
        <f t="shared" si="0"/>
        <v>93.514328808446464</v>
      </c>
      <c r="L84" s="151"/>
    </row>
    <row r="85" spans="1:12" ht="14.25">
      <c r="A85" s="106">
        <v>84</v>
      </c>
      <c r="B85" s="106">
        <v>2020</v>
      </c>
      <c r="C85" s="106">
        <v>11</v>
      </c>
      <c r="D85" s="42">
        <v>44151</v>
      </c>
      <c r="E85" s="106">
        <v>70</v>
      </c>
      <c r="F85" s="105" t="s">
        <v>399</v>
      </c>
      <c r="G85" s="105" t="s">
        <v>379</v>
      </c>
      <c r="H85" s="105" t="s">
        <v>397</v>
      </c>
      <c r="I85" s="105" t="s">
        <v>398</v>
      </c>
      <c r="J85" s="106">
        <v>6800</v>
      </c>
      <c r="K85" s="74">
        <f t="shared" si="0"/>
        <v>97.142857142857139</v>
      </c>
      <c r="L85" s="151"/>
    </row>
    <row r="86" spans="1:12" ht="14.25">
      <c r="A86" s="106">
        <v>85</v>
      </c>
      <c r="B86" s="106">
        <v>2020</v>
      </c>
      <c r="C86" s="106">
        <v>11</v>
      </c>
      <c r="D86" s="42">
        <v>44150</v>
      </c>
      <c r="E86" s="106">
        <v>59</v>
      </c>
      <c r="F86" s="105" t="s">
        <v>396</v>
      </c>
      <c r="G86" s="105" t="s">
        <v>379</v>
      </c>
      <c r="H86" s="105" t="s">
        <v>403</v>
      </c>
      <c r="I86" s="105" t="s">
        <v>407</v>
      </c>
      <c r="J86" s="106">
        <v>5400</v>
      </c>
      <c r="K86" s="74">
        <f t="shared" si="0"/>
        <v>91.525423728813564</v>
      </c>
      <c r="L86" s="151"/>
    </row>
    <row r="87" spans="1:12" ht="14.25">
      <c r="A87" s="106">
        <v>86</v>
      </c>
      <c r="B87" s="106">
        <v>2020</v>
      </c>
      <c r="C87" s="106">
        <v>11</v>
      </c>
      <c r="D87" s="42">
        <v>44150</v>
      </c>
      <c r="E87" s="106">
        <v>70</v>
      </c>
      <c r="F87" s="105" t="s">
        <v>399</v>
      </c>
      <c r="G87" s="105" t="s">
        <v>379</v>
      </c>
      <c r="H87" s="105" t="s">
        <v>408</v>
      </c>
      <c r="I87" s="105" t="s">
        <v>398</v>
      </c>
      <c r="J87" s="106">
        <v>6500</v>
      </c>
      <c r="K87" s="74">
        <f t="shared" si="0"/>
        <v>92.857142857142861</v>
      </c>
      <c r="L87" s="151"/>
    </row>
    <row r="88" spans="1:12" ht="14.25">
      <c r="A88" s="106">
        <v>87</v>
      </c>
      <c r="B88" s="106">
        <v>2020</v>
      </c>
      <c r="C88" s="106">
        <v>11</v>
      </c>
      <c r="D88" s="42">
        <v>44149</v>
      </c>
      <c r="E88" s="106">
        <v>57.2</v>
      </c>
      <c r="F88" s="105" t="s">
        <v>396</v>
      </c>
      <c r="G88" s="105" t="s">
        <v>379</v>
      </c>
      <c r="H88" s="105" t="s">
        <v>403</v>
      </c>
      <c r="I88" s="105" t="s">
        <v>407</v>
      </c>
      <c r="J88" s="106">
        <v>5600</v>
      </c>
      <c r="K88" s="74">
        <f t="shared" si="0"/>
        <v>97.902097902097893</v>
      </c>
      <c r="L88" s="151"/>
    </row>
    <row r="89" spans="1:12" ht="14.25">
      <c r="A89" s="106">
        <v>88</v>
      </c>
      <c r="B89" s="106">
        <v>2020</v>
      </c>
      <c r="C89" s="106">
        <v>11</v>
      </c>
      <c r="D89" s="42">
        <v>44149</v>
      </c>
      <c r="E89" s="106">
        <v>69</v>
      </c>
      <c r="F89" s="105" t="s">
        <v>399</v>
      </c>
      <c r="G89" s="105" t="s">
        <v>379</v>
      </c>
      <c r="H89" s="105" t="s">
        <v>403</v>
      </c>
      <c r="I89" s="105" t="s">
        <v>407</v>
      </c>
      <c r="J89" s="106">
        <v>6500</v>
      </c>
      <c r="K89" s="74">
        <f t="shared" si="0"/>
        <v>94.20289855072464</v>
      </c>
      <c r="L89" s="151"/>
    </row>
    <row r="90" spans="1:12" ht="14.25">
      <c r="A90" s="106">
        <v>89</v>
      </c>
      <c r="B90" s="106">
        <v>2020</v>
      </c>
      <c r="C90" s="106">
        <v>11</v>
      </c>
      <c r="D90" s="42">
        <v>44145</v>
      </c>
      <c r="E90" s="106">
        <v>70</v>
      </c>
      <c r="F90" s="105" t="s">
        <v>409</v>
      </c>
      <c r="G90" s="105" t="s">
        <v>379</v>
      </c>
      <c r="H90" s="105" t="s">
        <v>403</v>
      </c>
      <c r="I90" s="105" t="s">
        <v>404</v>
      </c>
      <c r="J90" s="106">
        <v>7000</v>
      </c>
      <c r="K90" s="74">
        <f t="shared" si="0"/>
        <v>100</v>
      </c>
      <c r="L90" s="151"/>
    </row>
    <row r="91" spans="1:12" ht="14.25">
      <c r="A91" s="106">
        <v>90</v>
      </c>
      <c r="B91" s="106">
        <v>2020</v>
      </c>
      <c r="C91" s="106">
        <v>11</v>
      </c>
      <c r="D91" s="42">
        <v>44142</v>
      </c>
      <c r="E91" s="106">
        <v>65</v>
      </c>
      <c r="F91" s="105" t="s">
        <v>399</v>
      </c>
      <c r="G91" s="105" t="s">
        <v>379</v>
      </c>
      <c r="H91" s="105" t="s">
        <v>403</v>
      </c>
      <c r="I91" s="105" t="s">
        <v>407</v>
      </c>
      <c r="J91" s="106">
        <v>6666</v>
      </c>
      <c r="K91" s="74">
        <f t="shared" si="0"/>
        <v>102.55384615384615</v>
      </c>
      <c r="L91" s="151"/>
    </row>
    <row r="92" spans="1:12" ht="14.25">
      <c r="A92" s="106">
        <v>91</v>
      </c>
      <c r="B92" s="106">
        <v>2020</v>
      </c>
      <c r="C92" s="106">
        <v>11</v>
      </c>
      <c r="D92" s="42">
        <v>44142</v>
      </c>
      <c r="E92" s="106">
        <v>62</v>
      </c>
      <c r="F92" s="105" t="s">
        <v>399</v>
      </c>
      <c r="G92" s="105" t="s">
        <v>379</v>
      </c>
      <c r="H92" s="105" t="s">
        <v>403</v>
      </c>
      <c r="I92" s="105" t="s">
        <v>398</v>
      </c>
      <c r="J92" s="106">
        <v>6300</v>
      </c>
      <c r="K92" s="74">
        <f t="shared" si="0"/>
        <v>101.61290322580645</v>
      </c>
      <c r="L92" s="151"/>
    </row>
    <row r="93" spans="1:12" ht="14.25">
      <c r="A93" s="106">
        <v>92</v>
      </c>
      <c r="B93" s="106">
        <v>2020</v>
      </c>
      <c r="C93" s="106">
        <v>11</v>
      </c>
      <c r="D93" s="42">
        <v>44138</v>
      </c>
      <c r="E93" s="106">
        <v>66</v>
      </c>
      <c r="F93" s="105" t="s">
        <v>399</v>
      </c>
      <c r="G93" s="105" t="s">
        <v>379</v>
      </c>
      <c r="H93" s="105" t="s">
        <v>403</v>
      </c>
      <c r="I93" s="105" t="s">
        <v>404</v>
      </c>
      <c r="J93" s="106">
        <v>6600</v>
      </c>
      <c r="K93" s="74">
        <f t="shared" si="0"/>
        <v>100</v>
      </c>
      <c r="L93" s="151"/>
    </row>
    <row r="94" spans="1:12" ht="14.25">
      <c r="A94" s="106">
        <v>93</v>
      </c>
      <c r="B94" s="106">
        <v>2020</v>
      </c>
      <c r="C94" s="106">
        <v>10</v>
      </c>
      <c r="D94" s="42">
        <v>44134</v>
      </c>
      <c r="E94" s="106">
        <v>69.8</v>
      </c>
      <c r="F94" s="105" t="s">
        <v>399</v>
      </c>
      <c r="G94" s="105" t="s">
        <v>379</v>
      </c>
      <c r="H94" s="105" t="s">
        <v>403</v>
      </c>
      <c r="I94" s="105" t="s">
        <v>404</v>
      </c>
      <c r="J94" s="106">
        <v>6700</v>
      </c>
      <c r="K94" s="74">
        <f t="shared" si="0"/>
        <v>95.988538681948427</v>
      </c>
      <c r="L94" s="150">
        <f>ROUND(AVERAGE(K94:K98),2)</f>
        <v>87.41</v>
      </c>
    </row>
    <row r="95" spans="1:12" ht="14.25">
      <c r="A95" s="106">
        <v>94</v>
      </c>
      <c r="B95" s="106">
        <v>2020</v>
      </c>
      <c r="C95" s="106">
        <v>10</v>
      </c>
      <c r="D95" s="42">
        <v>44120</v>
      </c>
      <c r="E95" s="106">
        <v>86.3</v>
      </c>
      <c r="F95" s="105" t="s">
        <v>399</v>
      </c>
      <c r="G95" s="105" t="s">
        <v>379</v>
      </c>
      <c r="H95" s="105" t="s">
        <v>401</v>
      </c>
      <c r="I95" s="105" t="s">
        <v>402</v>
      </c>
      <c r="J95" s="106">
        <v>7000</v>
      </c>
      <c r="K95" s="74">
        <f t="shared" si="0"/>
        <v>81.112398609501739</v>
      </c>
      <c r="L95" s="151"/>
    </row>
    <row r="96" spans="1:12" ht="14.25">
      <c r="A96" s="106">
        <v>95</v>
      </c>
      <c r="B96" s="106">
        <v>2020</v>
      </c>
      <c r="C96" s="106">
        <v>10</v>
      </c>
      <c r="D96" s="42">
        <v>44120</v>
      </c>
      <c r="E96" s="106">
        <v>72</v>
      </c>
      <c r="F96" s="105" t="s">
        <v>399</v>
      </c>
      <c r="G96" s="105" t="s">
        <v>379</v>
      </c>
      <c r="H96" s="105" t="s">
        <v>401</v>
      </c>
      <c r="I96" s="105" t="s">
        <v>402</v>
      </c>
      <c r="J96" s="106">
        <v>6250</v>
      </c>
      <c r="K96" s="74">
        <f t="shared" si="0"/>
        <v>86.805555555555557</v>
      </c>
      <c r="L96" s="151"/>
    </row>
    <row r="97" spans="1:12" ht="14.25">
      <c r="A97" s="106">
        <v>96</v>
      </c>
      <c r="B97" s="106">
        <v>2020</v>
      </c>
      <c r="C97" s="106">
        <v>10</v>
      </c>
      <c r="D97" s="42">
        <v>44118</v>
      </c>
      <c r="E97" s="106">
        <v>72</v>
      </c>
      <c r="F97" s="105" t="s">
        <v>399</v>
      </c>
      <c r="G97" s="105" t="s">
        <v>379</v>
      </c>
      <c r="H97" s="105" t="s">
        <v>405</v>
      </c>
      <c r="I97" s="105" t="s">
        <v>400</v>
      </c>
      <c r="J97" s="106">
        <v>6400</v>
      </c>
      <c r="K97" s="74">
        <f t="shared" si="0"/>
        <v>88.888888888888886</v>
      </c>
      <c r="L97" s="151"/>
    </row>
    <row r="98" spans="1:12" ht="14.25">
      <c r="A98" s="106">
        <v>97</v>
      </c>
      <c r="B98" s="106">
        <v>2020</v>
      </c>
      <c r="C98" s="106">
        <v>10</v>
      </c>
      <c r="D98" s="42">
        <v>44109</v>
      </c>
      <c r="E98" s="106">
        <v>92.6</v>
      </c>
      <c r="F98" s="105" t="s">
        <v>399</v>
      </c>
      <c r="G98" s="105" t="s">
        <v>379</v>
      </c>
      <c r="H98" s="105" t="s">
        <v>397</v>
      </c>
      <c r="I98" s="105" t="s">
        <v>406</v>
      </c>
      <c r="J98" s="106">
        <v>7800</v>
      </c>
      <c r="K98" s="74">
        <f t="shared" si="0"/>
        <v>84.233261339092877</v>
      </c>
      <c r="L98" s="151"/>
    </row>
    <row r="99" spans="1:12" ht="14.25">
      <c r="A99" s="106">
        <v>98</v>
      </c>
      <c r="B99" s="106">
        <v>2020</v>
      </c>
      <c r="C99" s="106">
        <v>9</v>
      </c>
      <c r="D99" s="42">
        <v>44103</v>
      </c>
      <c r="E99" s="106">
        <v>66</v>
      </c>
      <c r="F99" s="105" t="s">
        <v>399</v>
      </c>
      <c r="G99" s="105" t="s">
        <v>379</v>
      </c>
      <c r="H99" s="105" t="s">
        <v>403</v>
      </c>
      <c r="I99" s="105" t="s">
        <v>398</v>
      </c>
      <c r="J99" s="106">
        <v>7200</v>
      </c>
      <c r="K99" s="74">
        <f t="shared" si="0"/>
        <v>109.09090909090909</v>
      </c>
      <c r="L99" s="150">
        <f>ROUND(AVERAGE(K99:K107),2)</f>
        <v>99.23</v>
      </c>
    </row>
    <row r="100" spans="1:12" ht="14.25">
      <c r="A100" s="106">
        <v>99</v>
      </c>
      <c r="B100" s="106">
        <v>2020</v>
      </c>
      <c r="C100" s="106">
        <v>9</v>
      </c>
      <c r="D100" s="42">
        <v>44100</v>
      </c>
      <c r="E100" s="106">
        <v>66</v>
      </c>
      <c r="F100" s="105" t="s">
        <v>399</v>
      </c>
      <c r="G100" s="105" t="s">
        <v>379</v>
      </c>
      <c r="H100" s="105" t="s">
        <v>403</v>
      </c>
      <c r="I100" s="105" t="s">
        <v>407</v>
      </c>
      <c r="J100" s="106">
        <v>6200</v>
      </c>
      <c r="K100" s="74">
        <f t="shared" si="0"/>
        <v>93.939393939393938</v>
      </c>
      <c r="L100" s="151"/>
    </row>
    <row r="101" spans="1:12" ht="14.25">
      <c r="A101" s="106">
        <v>100</v>
      </c>
      <c r="B101" s="106">
        <v>2020</v>
      </c>
      <c r="C101" s="106">
        <v>9</v>
      </c>
      <c r="D101" s="42">
        <v>44099</v>
      </c>
      <c r="E101" s="106">
        <v>65.5</v>
      </c>
      <c r="F101" s="105" t="s">
        <v>396</v>
      </c>
      <c r="G101" s="105" t="s">
        <v>379</v>
      </c>
      <c r="H101" s="105" t="s">
        <v>397</v>
      </c>
      <c r="I101" s="105" t="s">
        <v>398</v>
      </c>
      <c r="J101" s="106">
        <v>6700</v>
      </c>
      <c r="K101" s="74">
        <f t="shared" si="0"/>
        <v>102.29007633587786</v>
      </c>
      <c r="L101" s="151"/>
    </row>
    <row r="102" spans="1:12" ht="14.25">
      <c r="A102" s="106">
        <v>101</v>
      </c>
      <c r="B102" s="106">
        <v>2020</v>
      </c>
      <c r="C102" s="106">
        <v>9</v>
      </c>
      <c r="D102" s="42">
        <v>44094</v>
      </c>
      <c r="E102" s="106">
        <v>65.5</v>
      </c>
      <c r="F102" s="105" t="s">
        <v>396</v>
      </c>
      <c r="G102" s="105" t="s">
        <v>379</v>
      </c>
      <c r="H102" s="105" t="s">
        <v>397</v>
      </c>
      <c r="I102" s="105" t="s">
        <v>404</v>
      </c>
      <c r="J102" s="106">
        <v>6100</v>
      </c>
      <c r="K102" s="74">
        <f t="shared" si="0"/>
        <v>93.129770992366417</v>
      </c>
      <c r="L102" s="151"/>
    </row>
    <row r="103" spans="1:12" ht="14.25">
      <c r="A103" s="106">
        <v>102</v>
      </c>
      <c r="B103" s="106">
        <v>2020</v>
      </c>
      <c r="C103" s="106">
        <v>9</v>
      </c>
      <c r="D103" s="42">
        <v>44094</v>
      </c>
      <c r="E103" s="106">
        <v>65</v>
      </c>
      <c r="F103" s="105" t="s">
        <v>399</v>
      </c>
      <c r="G103" s="105" t="s">
        <v>379</v>
      </c>
      <c r="H103" s="105" t="s">
        <v>408</v>
      </c>
      <c r="I103" s="105" t="s">
        <v>398</v>
      </c>
      <c r="J103" s="106">
        <v>7100</v>
      </c>
      <c r="K103" s="74">
        <f t="shared" si="0"/>
        <v>109.23076923076923</v>
      </c>
      <c r="L103" s="151"/>
    </row>
    <row r="104" spans="1:12" ht="14.25">
      <c r="A104" s="106">
        <v>103</v>
      </c>
      <c r="B104" s="106">
        <v>2020</v>
      </c>
      <c r="C104" s="106">
        <v>9</v>
      </c>
      <c r="D104" s="42">
        <v>44088</v>
      </c>
      <c r="E104" s="106">
        <v>66.3</v>
      </c>
      <c r="F104" s="105" t="s">
        <v>399</v>
      </c>
      <c r="G104" s="105" t="s">
        <v>379</v>
      </c>
      <c r="H104" s="105" t="s">
        <v>403</v>
      </c>
      <c r="I104" s="105" t="s">
        <v>404</v>
      </c>
      <c r="J104" s="106">
        <v>7000</v>
      </c>
      <c r="K104" s="74">
        <f t="shared" si="0"/>
        <v>105.58069381598794</v>
      </c>
      <c r="L104" s="151"/>
    </row>
    <row r="105" spans="1:12" ht="14.25">
      <c r="A105" s="106">
        <v>104</v>
      </c>
      <c r="B105" s="106">
        <v>2020</v>
      </c>
      <c r="C105" s="106">
        <v>9</v>
      </c>
      <c r="D105" s="42">
        <v>44087</v>
      </c>
      <c r="E105" s="106">
        <v>72.06</v>
      </c>
      <c r="F105" s="105" t="s">
        <v>399</v>
      </c>
      <c r="G105" s="105" t="s">
        <v>379</v>
      </c>
      <c r="H105" s="105" t="s">
        <v>401</v>
      </c>
      <c r="I105" s="105" t="s">
        <v>406</v>
      </c>
      <c r="J105" s="106">
        <v>6400</v>
      </c>
      <c r="K105" s="74">
        <f t="shared" si="0"/>
        <v>88.81487649181237</v>
      </c>
      <c r="L105" s="151"/>
    </row>
    <row r="106" spans="1:12" ht="14.25">
      <c r="A106" s="106">
        <v>105</v>
      </c>
      <c r="B106" s="106">
        <v>2020</v>
      </c>
      <c r="C106" s="106">
        <v>9</v>
      </c>
      <c r="D106" s="42">
        <v>44085</v>
      </c>
      <c r="E106" s="106">
        <v>72</v>
      </c>
      <c r="F106" s="105" t="s">
        <v>396</v>
      </c>
      <c r="G106" s="105" t="s">
        <v>379</v>
      </c>
      <c r="H106" s="105" t="s">
        <v>401</v>
      </c>
      <c r="I106" s="105" t="s">
        <v>402</v>
      </c>
      <c r="J106" s="106">
        <v>6800</v>
      </c>
      <c r="K106" s="74">
        <f t="shared" si="0"/>
        <v>94.444444444444443</v>
      </c>
      <c r="L106" s="151"/>
    </row>
    <row r="107" spans="1:12" ht="14.25">
      <c r="A107" s="106">
        <v>106</v>
      </c>
      <c r="B107" s="106">
        <v>2020</v>
      </c>
      <c r="C107" s="106">
        <v>9</v>
      </c>
      <c r="D107" s="42">
        <v>44075</v>
      </c>
      <c r="E107" s="106">
        <v>58</v>
      </c>
      <c r="F107" s="105" t="s">
        <v>396</v>
      </c>
      <c r="G107" s="105" t="s">
        <v>379</v>
      </c>
      <c r="H107" s="105" t="s">
        <v>403</v>
      </c>
      <c r="I107" s="105" t="s">
        <v>398</v>
      </c>
      <c r="J107" s="106">
        <v>5600</v>
      </c>
      <c r="K107" s="74">
        <f t="shared" si="0"/>
        <v>96.551724137931032</v>
      </c>
      <c r="L107" s="151"/>
    </row>
    <row r="108" spans="1:12" ht="14.25">
      <c r="A108" s="106">
        <v>107</v>
      </c>
      <c r="B108" s="106">
        <v>2020</v>
      </c>
      <c r="C108" s="106">
        <v>8</v>
      </c>
      <c r="D108" s="42">
        <v>44072</v>
      </c>
      <c r="E108" s="106">
        <v>58</v>
      </c>
      <c r="F108" s="105" t="s">
        <v>396</v>
      </c>
      <c r="G108" s="105" t="s">
        <v>379</v>
      </c>
      <c r="H108" s="105" t="s">
        <v>403</v>
      </c>
      <c r="I108" s="105" t="s">
        <v>407</v>
      </c>
      <c r="J108" s="106">
        <v>5200</v>
      </c>
      <c r="K108" s="74">
        <f t="shared" si="0"/>
        <v>89.65517241379311</v>
      </c>
      <c r="L108" s="150">
        <f>ROUND(AVERAGE(K108:K116),2)</f>
        <v>93.87</v>
      </c>
    </row>
    <row r="109" spans="1:12" ht="14.25">
      <c r="A109" s="106">
        <v>108</v>
      </c>
      <c r="B109" s="106">
        <v>2020</v>
      </c>
      <c r="C109" s="106">
        <v>8</v>
      </c>
      <c r="D109" s="42">
        <v>44065</v>
      </c>
      <c r="E109" s="106">
        <v>66.3</v>
      </c>
      <c r="F109" s="105" t="s">
        <v>399</v>
      </c>
      <c r="G109" s="105" t="s">
        <v>379</v>
      </c>
      <c r="H109" s="105" t="s">
        <v>403</v>
      </c>
      <c r="I109" s="105" t="s">
        <v>398</v>
      </c>
      <c r="J109" s="106">
        <v>7500</v>
      </c>
      <c r="K109" s="74">
        <f t="shared" si="0"/>
        <v>113.12217194570137</v>
      </c>
      <c r="L109" s="151"/>
    </row>
    <row r="110" spans="1:12" ht="14.25">
      <c r="A110" s="106">
        <v>109</v>
      </c>
      <c r="B110" s="106">
        <v>2020</v>
      </c>
      <c r="C110" s="106">
        <v>8</v>
      </c>
      <c r="D110" s="42">
        <v>44065</v>
      </c>
      <c r="E110" s="106">
        <v>58</v>
      </c>
      <c r="F110" s="105" t="s">
        <v>396</v>
      </c>
      <c r="G110" s="105" t="s">
        <v>379</v>
      </c>
      <c r="H110" s="105" t="s">
        <v>403</v>
      </c>
      <c r="I110" s="105" t="s">
        <v>398</v>
      </c>
      <c r="J110" s="106">
        <v>5300</v>
      </c>
      <c r="K110" s="74">
        <f t="shared" si="0"/>
        <v>91.379310344827587</v>
      </c>
      <c r="L110" s="151"/>
    </row>
    <row r="111" spans="1:12" ht="14.25">
      <c r="A111" s="106">
        <v>110</v>
      </c>
      <c r="B111" s="106">
        <v>2020</v>
      </c>
      <c r="C111" s="106">
        <v>8</v>
      </c>
      <c r="D111" s="42">
        <v>44063</v>
      </c>
      <c r="E111" s="106">
        <v>58</v>
      </c>
      <c r="F111" s="105" t="s">
        <v>396</v>
      </c>
      <c r="G111" s="105" t="s">
        <v>379</v>
      </c>
      <c r="H111" s="105" t="s">
        <v>403</v>
      </c>
      <c r="I111" s="105" t="s">
        <v>398</v>
      </c>
      <c r="J111" s="106">
        <v>6000</v>
      </c>
      <c r="K111" s="74">
        <f t="shared" si="0"/>
        <v>103.44827586206897</v>
      </c>
      <c r="L111" s="151"/>
    </row>
    <row r="112" spans="1:12" ht="14.25">
      <c r="A112" s="106">
        <v>111</v>
      </c>
      <c r="B112" s="106">
        <v>2020</v>
      </c>
      <c r="C112" s="106">
        <v>8</v>
      </c>
      <c r="D112" s="42">
        <v>44059</v>
      </c>
      <c r="E112" s="106">
        <v>86.3</v>
      </c>
      <c r="F112" s="105" t="s">
        <v>399</v>
      </c>
      <c r="G112" s="105" t="s">
        <v>379</v>
      </c>
      <c r="H112" s="105" t="s">
        <v>414</v>
      </c>
      <c r="I112" s="105" t="s">
        <v>400</v>
      </c>
      <c r="J112" s="106">
        <v>7200</v>
      </c>
      <c r="K112" s="74">
        <f t="shared" si="0"/>
        <v>83.429895712630355</v>
      </c>
      <c r="L112" s="151"/>
    </row>
    <row r="113" spans="1:12" ht="14.25">
      <c r="A113" s="106">
        <v>112</v>
      </c>
      <c r="B113" s="106">
        <v>2020</v>
      </c>
      <c r="C113" s="106">
        <v>8</v>
      </c>
      <c r="D113" s="42">
        <v>44057</v>
      </c>
      <c r="E113" s="106">
        <v>67.099999999999994</v>
      </c>
      <c r="F113" s="105" t="s">
        <v>399</v>
      </c>
      <c r="G113" s="105" t="s">
        <v>379</v>
      </c>
      <c r="H113" s="105" t="s">
        <v>408</v>
      </c>
      <c r="I113" s="105" t="s">
        <v>398</v>
      </c>
      <c r="J113" s="106">
        <v>6700</v>
      </c>
      <c r="K113" s="74">
        <f t="shared" si="0"/>
        <v>99.850968703427725</v>
      </c>
      <c r="L113" s="151"/>
    </row>
    <row r="114" spans="1:12" ht="14.25">
      <c r="A114" s="106">
        <v>113</v>
      </c>
      <c r="B114" s="106">
        <v>2020</v>
      </c>
      <c r="C114" s="106">
        <v>8</v>
      </c>
      <c r="D114" s="42">
        <v>44049</v>
      </c>
      <c r="E114" s="106">
        <v>72.06</v>
      </c>
      <c r="F114" s="105" t="s">
        <v>396</v>
      </c>
      <c r="G114" s="105" t="s">
        <v>379</v>
      </c>
      <c r="H114" s="105" t="s">
        <v>405</v>
      </c>
      <c r="I114" s="105" t="s">
        <v>406</v>
      </c>
      <c r="J114" s="106">
        <v>6150</v>
      </c>
      <c r="K114" s="74">
        <f t="shared" si="0"/>
        <v>85.345545378850957</v>
      </c>
      <c r="L114" s="151"/>
    </row>
    <row r="115" spans="1:12" ht="14.25">
      <c r="A115" s="106">
        <v>114</v>
      </c>
      <c r="B115" s="106">
        <v>2020</v>
      </c>
      <c r="C115" s="106">
        <v>8</v>
      </c>
      <c r="D115" s="42">
        <v>44046</v>
      </c>
      <c r="E115" s="106">
        <v>92.8</v>
      </c>
      <c r="F115" s="105" t="s">
        <v>409</v>
      </c>
      <c r="G115" s="105" t="s">
        <v>379</v>
      </c>
      <c r="H115" s="105" t="s">
        <v>408</v>
      </c>
      <c r="I115" s="105" t="s">
        <v>404</v>
      </c>
      <c r="J115" s="106">
        <v>8200</v>
      </c>
      <c r="K115" s="74">
        <f t="shared" si="0"/>
        <v>88.362068965517238</v>
      </c>
      <c r="L115" s="151"/>
    </row>
    <row r="116" spans="1:12" ht="14.25">
      <c r="A116" s="106">
        <v>115</v>
      </c>
      <c r="B116" s="106">
        <v>2020</v>
      </c>
      <c r="C116" s="106">
        <v>8</v>
      </c>
      <c r="D116" s="42">
        <v>44044</v>
      </c>
      <c r="E116" s="106">
        <v>72.06</v>
      </c>
      <c r="F116" s="105" t="s">
        <v>396</v>
      </c>
      <c r="G116" s="105" t="s">
        <v>379</v>
      </c>
      <c r="H116" s="105" t="s">
        <v>405</v>
      </c>
      <c r="I116" s="105" t="s">
        <v>402</v>
      </c>
      <c r="J116" s="106">
        <v>6500</v>
      </c>
      <c r="K116" s="74">
        <f t="shared" si="0"/>
        <v>90.202608936996938</v>
      </c>
      <c r="L116" s="151"/>
    </row>
    <row r="117" spans="1:12" ht="14.25">
      <c r="A117" s="106">
        <v>116</v>
      </c>
      <c r="B117" s="106">
        <v>2020</v>
      </c>
      <c r="C117" s="106">
        <v>7</v>
      </c>
      <c r="D117" s="42">
        <v>44043</v>
      </c>
      <c r="E117" s="106">
        <v>58</v>
      </c>
      <c r="F117" s="105" t="s">
        <v>396</v>
      </c>
      <c r="G117" s="105" t="s">
        <v>379</v>
      </c>
      <c r="H117" s="105" t="s">
        <v>403</v>
      </c>
      <c r="I117" s="105" t="s">
        <v>404</v>
      </c>
      <c r="J117" s="106">
        <v>5833</v>
      </c>
      <c r="K117" s="74">
        <f t="shared" si="0"/>
        <v>100.56896551724138</v>
      </c>
      <c r="L117" s="150">
        <f>ROUND(AVERAGE(K117:K125),2)</f>
        <v>86.35</v>
      </c>
    </row>
    <row r="118" spans="1:12" ht="14.25">
      <c r="A118" s="106">
        <v>117</v>
      </c>
      <c r="B118" s="106">
        <v>2020</v>
      </c>
      <c r="C118" s="106">
        <v>7</v>
      </c>
      <c r="D118" s="42">
        <v>44037</v>
      </c>
      <c r="E118" s="106">
        <v>53.6</v>
      </c>
      <c r="F118" s="105" t="s">
        <v>396</v>
      </c>
      <c r="G118" s="105" t="s">
        <v>379</v>
      </c>
      <c r="H118" s="105" t="s">
        <v>403</v>
      </c>
      <c r="I118" s="105" t="s">
        <v>398</v>
      </c>
      <c r="J118" s="106">
        <v>4800</v>
      </c>
      <c r="K118" s="74">
        <f t="shared" si="0"/>
        <v>89.552238805970148</v>
      </c>
      <c r="L118" s="151"/>
    </row>
    <row r="119" spans="1:12" ht="14.25">
      <c r="A119" s="106">
        <v>118</v>
      </c>
      <c r="B119" s="106">
        <v>2020</v>
      </c>
      <c r="C119" s="106">
        <v>7</v>
      </c>
      <c r="D119" s="42">
        <v>44031</v>
      </c>
      <c r="E119" s="106">
        <v>57.8</v>
      </c>
      <c r="F119" s="105" t="s">
        <v>396</v>
      </c>
      <c r="G119" s="105" t="s">
        <v>379</v>
      </c>
      <c r="H119" s="105" t="s">
        <v>397</v>
      </c>
      <c r="I119" s="105" t="s">
        <v>407</v>
      </c>
      <c r="J119" s="106">
        <v>5300</v>
      </c>
      <c r="K119" s="74">
        <f t="shared" si="0"/>
        <v>91.695501730103814</v>
      </c>
      <c r="L119" s="151"/>
    </row>
    <row r="120" spans="1:12" ht="14.25">
      <c r="A120" s="106">
        <v>119</v>
      </c>
      <c r="B120" s="106">
        <v>2020</v>
      </c>
      <c r="C120" s="106">
        <v>7</v>
      </c>
      <c r="D120" s="42">
        <v>44031</v>
      </c>
      <c r="E120" s="106">
        <v>92.6</v>
      </c>
      <c r="F120" s="105" t="s">
        <v>399</v>
      </c>
      <c r="G120" s="105" t="s">
        <v>379</v>
      </c>
      <c r="H120" s="105" t="s">
        <v>397</v>
      </c>
      <c r="I120" s="105" t="s">
        <v>400</v>
      </c>
      <c r="J120" s="106">
        <v>6300</v>
      </c>
      <c r="K120" s="74">
        <f t="shared" si="0"/>
        <v>68.034557235421175</v>
      </c>
      <c r="L120" s="151"/>
    </row>
    <row r="121" spans="1:12" ht="14.25">
      <c r="A121" s="106">
        <v>120</v>
      </c>
      <c r="B121" s="106">
        <v>2020</v>
      </c>
      <c r="C121" s="106">
        <v>7</v>
      </c>
      <c r="D121" s="42">
        <v>44024</v>
      </c>
      <c r="E121" s="106">
        <v>92.06</v>
      </c>
      <c r="F121" s="105" t="s">
        <v>399</v>
      </c>
      <c r="G121" s="105" t="s">
        <v>379</v>
      </c>
      <c r="H121" s="105" t="s">
        <v>397</v>
      </c>
      <c r="I121" s="105" t="s">
        <v>400</v>
      </c>
      <c r="J121" s="106">
        <v>6750</v>
      </c>
      <c r="K121" s="74">
        <f t="shared" si="0"/>
        <v>73.3217466869433</v>
      </c>
      <c r="L121" s="151"/>
    </row>
    <row r="122" spans="1:12" ht="14.25">
      <c r="A122" s="106">
        <v>121</v>
      </c>
      <c r="B122" s="106">
        <v>2020</v>
      </c>
      <c r="C122" s="106">
        <v>7</v>
      </c>
      <c r="D122" s="42">
        <v>44020</v>
      </c>
      <c r="E122" s="106">
        <v>72.099999999999994</v>
      </c>
      <c r="F122" s="105" t="s">
        <v>396</v>
      </c>
      <c r="G122" s="105" t="s">
        <v>379</v>
      </c>
      <c r="H122" s="105" t="s">
        <v>401</v>
      </c>
      <c r="I122" s="105" t="s">
        <v>402</v>
      </c>
      <c r="J122" s="106">
        <v>6300</v>
      </c>
      <c r="K122" s="74">
        <f t="shared" si="0"/>
        <v>87.378640776699029</v>
      </c>
      <c r="L122" s="151"/>
    </row>
    <row r="123" spans="1:12" ht="14.25">
      <c r="A123" s="106">
        <v>122</v>
      </c>
      <c r="B123" s="106">
        <v>2020</v>
      </c>
      <c r="C123" s="106">
        <v>7</v>
      </c>
      <c r="D123" s="42">
        <v>44017</v>
      </c>
      <c r="E123" s="106">
        <v>53.6</v>
      </c>
      <c r="F123" s="105" t="s">
        <v>396</v>
      </c>
      <c r="G123" s="105" t="s">
        <v>379</v>
      </c>
      <c r="H123" s="105" t="s">
        <v>397</v>
      </c>
      <c r="I123" s="105" t="s">
        <v>407</v>
      </c>
      <c r="J123" s="106">
        <v>5000</v>
      </c>
      <c r="K123" s="74">
        <f t="shared" si="0"/>
        <v>93.28358208955224</v>
      </c>
      <c r="L123" s="151"/>
    </row>
    <row r="124" spans="1:12" ht="14.25">
      <c r="A124" s="106">
        <v>123</v>
      </c>
      <c r="B124" s="106">
        <v>2020</v>
      </c>
      <c r="C124" s="106">
        <v>7</v>
      </c>
      <c r="D124" s="42">
        <v>44016</v>
      </c>
      <c r="E124" s="106">
        <v>71.099999999999994</v>
      </c>
      <c r="F124" s="105" t="s">
        <v>399</v>
      </c>
      <c r="G124" s="105" t="s">
        <v>379</v>
      </c>
      <c r="H124" s="105" t="s">
        <v>403</v>
      </c>
      <c r="I124" s="105" t="s">
        <v>407</v>
      </c>
      <c r="J124" s="106">
        <v>6200</v>
      </c>
      <c r="K124" s="74">
        <f t="shared" si="0"/>
        <v>87.201125175808727</v>
      </c>
      <c r="L124" s="151"/>
    </row>
    <row r="125" spans="1:12" ht="14.25">
      <c r="A125" s="106">
        <v>124</v>
      </c>
      <c r="B125" s="106">
        <v>2020</v>
      </c>
      <c r="C125" s="106">
        <v>7</v>
      </c>
      <c r="D125" s="42">
        <v>44014</v>
      </c>
      <c r="E125" s="106">
        <v>65</v>
      </c>
      <c r="F125" s="105" t="s">
        <v>399</v>
      </c>
      <c r="G125" s="105" t="s">
        <v>379</v>
      </c>
      <c r="H125" s="105" t="s">
        <v>403</v>
      </c>
      <c r="I125" s="105" t="s">
        <v>398</v>
      </c>
      <c r="J125" s="106">
        <v>5600</v>
      </c>
      <c r="K125" s="74">
        <f t="shared" si="0"/>
        <v>86.15384615384616</v>
      </c>
      <c r="L125" s="151"/>
    </row>
  </sheetData>
  <mergeCells count="12">
    <mergeCell ref="L117:L125"/>
    <mergeCell ref="L2:L23"/>
    <mergeCell ref="L24:L39"/>
    <mergeCell ref="L40:L52"/>
    <mergeCell ref="L53:L63"/>
    <mergeCell ref="L64:L71"/>
    <mergeCell ref="L72:L77"/>
    <mergeCell ref="L78:L82"/>
    <mergeCell ref="L83:L93"/>
    <mergeCell ref="L94:L98"/>
    <mergeCell ref="L99:L107"/>
    <mergeCell ref="L108:L11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9" workbookViewId="0">
      <selection sqref="A1:K33"/>
    </sheetView>
  </sheetViews>
  <sheetFormatPr defaultRowHeight="13.5"/>
  <cols>
    <col min="1" max="1" width="5.5" style="49" customWidth="1"/>
    <col min="2" max="2" width="7.25" style="49" customWidth="1"/>
    <col min="3" max="3" width="5.875" style="49" customWidth="1"/>
    <col min="4" max="4" width="15.625" hidden="1"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44375</v>
      </c>
      <c r="E2" s="106">
        <v>112</v>
      </c>
      <c r="F2" s="105" t="s">
        <v>157</v>
      </c>
      <c r="G2" s="105" t="s">
        <v>263</v>
      </c>
      <c r="H2" s="105" t="s">
        <v>160</v>
      </c>
      <c r="I2" s="105" t="s">
        <v>415</v>
      </c>
      <c r="J2" s="106">
        <v>11000</v>
      </c>
      <c r="K2" s="74">
        <f t="shared" ref="K2:K33" si="0">J2/E2</f>
        <v>98.214285714285708</v>
      </c>
      <c r="L2" s="151">
        <f>ROUND(AVERAGE(K2:K3),2)</f>
        <v>94.13</v>
      </c>
    </row>
    <row r="3" spans="1:12" ht="14.25">
      <c r="A3" s="106">
        <v>2</v>
      </c>
      <c r="B3" s="106">
        <v>2021</v>
      </c>
      <c r="C3" s="106">
        <v>6</v>
      </c>
      <c r="D3" s="42">
        <v>44373</v>
      </c>
      <c r="E3" s="106">
        <v>105.51</v>
      </c>
      <c r="F3" s="105" t="s">
        <v>253</v>
      </c>
      <c r="G3" s="105" t="s">
        <v>263</v>
      </c>
      <c r="H3" s="105" t="s">
        <v>254</v>
      </c>
      <c r="I3" s="105" t="s">
        <v>266</v>
      </c>
      <c r="J3" s="106">
        <v>9500</v>
      </c>
      <c r="K3" s="74">
        <f t="shared" si="0"/>
        <v>90.038858875935929</v>
      </c>
      <c r="L3" s="151"/>
    </row>
    <row r="4" spans="1:12" ht="14.25">
      <c r="A4" s="106">
        <v>3</v>
      </c>
      <c r="B4" s="106">
        <v>2021</v>
      </c>
      <c r="C4" s="106">
        <v>5</v>
      </c>
      <c r="D4" s="42">
        <v>44339</v>
      </c>
      <c r="E4" s="106">
        <v>102</v>
      </c>
      <c r="F4" s="105" t="s">
        <v>157</v>
      </c>
      <c r="G4" s="105" t="s">
        <v>263</v>
      </c>
      <c r="H4" s="105" t="s">
        <v>160</v>
      </c>
      <c r="I4" s="105" t="s">
        <v>267</v>
      </c>
      <c r="J4" s="106">
        <v>8500</v>
      </c>
      <c r="K4" s="74">
        <f t="shared" si="0"/>
        <v>83.333333333333329</v>
      </c>
      <c r="L4" s="150">
        <f>ROUND(AVERAGE(K4:K7),2)</f>
        <v>82.61</v>
      </c>
    </row>
    <row r="5" spans="1:12" ht="14.25">
      <c r="A5" s="106">
        <v>4</v>
      </c>
      <c r="B5" s="106">
        <v>2021</v>
      </c>
      <c r="C5" s="106">
        <v>5</v>
      </c>
      <c r="D5" s="42">
        <v>44339</v>
      </c>
      <c r="E5" s="106">
        <v>88</v>
      </c>
      <c r="F5" s="105" t="s">
        <v>157</v>
      </c>
      <c r="G5" s="105" t="s">
        <v>263</v>
      </c>
      <c r="H5" s="105" t="s">
        <v>160</v>
      </c>
      <c r="I5" s="105" t="s">
        <v>268</v>
      </c>
      <c r="J5" s="106">
        <v>7800</v>
      </c>
      <c r="K5" s="74">
        <f t="shared" si="0"/>
        <v>88.63636363636364</v>
      </c>
      <c r="L5" s="151"/>
    </row>
    <row r="6" spans="1:12" ht="14.25">
      <c r="A6" s="106">
        <v>5</v>
      </c>
      <c r="B6" s="106">
        <v>2021</v>
      </c>
      <c r="C6" s="106">
        <v>5</v>
      </c>
      <c r="D6" s="42">
        <v>44339</v>
      </c>
      <c r="E6" s="106">
        <v>100</v>
      </c>
      <c r="F6" s="105" t="s">
        <v>157</v>
      </c>
      <c r="G6" s="105" t="s">
        <v>263</v>
      </c>
      <c r="H6" s="105" t="s">
        <v>160</v>
      </c>
      <c r="I6" s="105" t="s">
        <v>269</v>
      </c>
      <c r="J6" s="106">
        <v>6700</v>
      </c>
      <c r="K6" s="74">
        <f t="shared" si="0"/>
        <v>67</v>
      </c>
      <c r="L6" s="151"/>
    </row>
    <row r="7" spans="1:12" ht="14.25">
      <c r="A7" s="106">
        <v>6</v>
      </c>
      <c r="B7" s="106">
        <v>2021</v>
      </c>
      <c r="C7" s="106">
        <v>5</v>
      </c>
      <c r="D7" s="42">
        <v>44334</v>
      </c>
      <c r="E7" s="106">
        <v>94</v>
      </c>
      <c r="F7" s="105" t="s">
        <v>157</v>
      </c>
      <c r="G7" s="105" t="s">
        <v>263</v>
      </c>
      <c r="H7" s="105" t="s">
        <v>160</v>
      </c>
      <c r="I7" s="105" t="s">
        <v>270</v>
      </c>
      <c r="J7" s="106">
        <v>8600</v>
      </c>
      <c r="K7" s="74">
        <f t="shared" si="0"/>
        <v>91.489361702127653</v>
      </c>
      <c r="L7" s="151"/>
    </row>
    <row r="8" spans="1:12" ht="14.25">
      <c r="A8" s="106">
        <v>7</v>
      </c>
      <c r="B8" s="106">
        <v>2021</v>
      </c>
      <c r="C8" s="106">
        <v>4</v>
      </c>
      <c r="D8" s="42">
        <v>44311</v>
      </c>
      <c r="E8" s="106">
        <v>113</v>
      </c>
      <c r="F8" s="105" t="s">
        <v>157</v>
      </c>
      <c r="G8" s="105" t="s">
        <v>263</v>
      </c>
      <c r="H8" s="105" t="s">
        <v>160</v>
      </c>
      <c r="I8" s="105" t="s">
        <v>271</v>
      </c>
      <c r="J8" s="106">
        <v>10000</v>
      </c>
      <c r="K8" s="74">
        <f t="shared" si="0"/>
        <v>88.495575221238937</v>
      </c>
      <c r="L8" s="150">
        <f>ROUND(AVERAGE(K8:K11),2)</f>
        <v>87.89</v>
      </c>
    </row>
    <row r="9" spans="1:12" ht="14.25">
      <c r="A9" s="106">
        <v>8</v>
      </c>
      <c r="B9" s="106">
        <v>2021</v>
      </c>
      <c r="C9" s="106">
        <v>4</v>
      </c>
      <c r="D9" s="42">
        <v>44308</v>
      </c>
      <c r="E9" s="106">
        <v>88</v>
      </c>
      <c r="F9" s="105" t="s">
        <v>157</v>
      </c>
      <c r="G9" s="105" t="s">
        <v>263</v>
      </c>
      <c r="H9" s="105" t="s">
        <v>160</v>
      </c>
      <c r="I9" s="105" t="s">
        <v>270</v>
      </c>
      <c r="J9" s="106">
        <v>9000</v>
      </c>
      <c r="K9" s="74">
        <f t="shared" si="0"/>
        <v>102.27272727272727</v>
      </c>
      <c r="L9" s="151"/>
    </row>
    <row r="10" spans="1:12" ht="14.25">
      <c r="A10" s="106">
        <v>9</v>
      </c>
      <c r="B10" s="106">
        <v>2021</v>
      </c>
      <c r="C10" s="106">
        <v>4</v>
      </c>
      <c r="D10" s="42">
        <v>44296</v>
      </c>
      <c r="E10" s="106">
        <v>102</v>
      </c>
      <c r="F10" s="105" t="s">
        <v>157</v>
      </c>
      <c r="G10" s="105" t="s">
        <v>263</v>
      </c>
      <c r="H10" s="105" t="s">
        <v>160</v>
      </c>
      <c r="I10" s="105" t="s">
        <v>273</v>
      </c>
      <c r="J10" s="106">
        <v>8200</v>
      </c>
      <c r="K10" s="74">
        <f t="shared" si="0"/>
        <v>80.392156862745097</v>
      </c>
      <c r="L10" s="151"/>
    </row>
    <row r="11" spans="1:12" ht="14.25">
      <c r="A11" s="106">
        <v>10</v>
      </c>
      <c r="B11" s="106">
        <v>2021</v>
      </c>
      <c r="C11" s="106">
        <v>4</v>
      </c>
      <c r="D11" s="42">
        <v>44290</v>
      </c>
      <c r="E11" s="106">
        <v>102</v>
      </c>
      <c r="F11" s="105" t="s">
        <v>157</v>
      </c>
      <c r="G11" s="105" t="s">
        <v>263</v>
      </c>
      <c r="H11" s="105" t="s">
        <v>160</v>
      </c>
      <c r="I11" s="105" t="s">
        <v>282</v>
      </c>
      <c r="J11" s="106">
        <v>8200</v>
      </c>
      <c r="K11" s="74">
        <f t="shared" si="0"/>
        <v>80.392156862745097</v>
      </c>
      <c r="L11" s="151"/>
    </row>
    <row r="12" spans="1:12" ht="14.25">
      <c r="A12" s="106">
        <v>11</v>
      </c>
      <c r="B12" s="106">
        <v>2021</v>
      </c>
      <c r="C12" s="106">
        <v>3</v>
      </c>
      <c r="D12" s="42">
        <v>44269</v>
      </c>
      <c r="E12" s="106">
        <v>88.7</v>
      </c>
      <c r="F12" s="105" t="s">
        <v>157</v>
      </c>
      <c r="G12" s="105" t="s">
        <v>263</v>
      </c>
      <c r="H12" s="105" t="s">
        <v>160</v>
      </c>
      <c r="I12" s="105" t="s">
        <v>268</v>
      </c>
      <c r="J12" s="106">
        <v>7600</v>
      </c>
      <c r="K12" s="74">
        <f t="shared" si="0"/>
        <v>85.682074408117245</v>
      </c>
      <c r="L12" s="150">
        <f>ROUND(AVERAGE(K12:K14),2)</f>
        <v>89.58</v>
      </c>
    </row>
    <row r="13" spans="1:12" ht="14.25">
      <c r="A13" s="106">
        <v>12</v>
      </c>
      <c r="B13" s="106">
        <v>2021</v>
      </c>
      <c r="C13" s="106">
        <v>3</v>
      </c>
      <c r="D13" s="42">
        <v>44262</v>
      </c>
      <c r="E13" s="106">
        <v>88</v>
      </c>
      <c r="F13" s="105" t="s">
        <v>157</v>
      </c>
      <c r="G13" s="105" t="s">
        <v>263</v>
      </c>
      <c r="H13" s="105" t="s">
        <v>160</v>
      </c>
      <c r="I13" s="105" t="s">
        <v>416</v>
      </c>
      <c r="J13" s="106">
        <v>8100</v>
      </c>
      <c r="K13" s="74">
        <f t="shared" si="0"/>
        <v>92.045454545454547</v>
      </c>
      <c r="L13" s="151"/>
    </row>
    <row r="14" spans="1:12" ht="14.25">
      <c r="A14" s="106">
        <v>13</v>
      </c>
      <c r="B14" s="106">
        <v>2021</v>
      </c>
      <c r="C14" s="106">
        <v>3</v>
      </c>
      <c r="D14" s="42">
        <v>44259</v>
      </c>
      <c r="E14" s="106">
        <v>83.5</v>
      </c>
      <c r="F14" s="105" t="s">
        <v>157</v>
      </c>
      <c r="G14" s="105" t="s">
        <v>263</v>
      </c>
      <c r="H14" s="105" t="s">
        <v>160</v>
      </c>
      <c r="I14" s="105" t="s">
        <v>278</v>
      </c>
      <c r="J14" s="106">
        <v>7600</v>
      </c>
      <c r="K14" s="74">
        <f t="shared" si="0"/>
        <v>91.017964071856284</v>
      </c>
      <c r="L14" s="151"/>
    </row>
    <row r="15" spans="1:12" ht="14.25">
      <c r="A15" s="106">
        <v>14</v>
      </c>
      <c r="B15" s="106">
        <v>2021</v>
      </c>
      <c r="C15" s="106">
        <v>2</v>
      </c>
      <c r="D15" s="42">
        <v>44249</v>
      </c>
      <c r="E15" s="106">
        <v>93.95</v>
      </c>
      <c r="F15" s="105" t="s">
        <v>157</v>
      </c>
      <c r="G15" s="105" t="s">
        <v>263</v>
      </c>
      <c r="H15" s="105" t="s">
        <v>160</v>
      </c>
      <c r="I15" s="105" t="s">
        <v>278</v>
      </c>
      <c r="J15" s="106">
        <v>7700</v>
      </c>
      <c r="K15" s="74">
        <f t="shared" si="0"/>
        <v>81.958488557743479</v>
      </c>
      <c r="L15" s="150">
        <f>ROUND(AVERAGE(K15:K17),2)</f>
        <v>83.27</v>
      </c>
    </row>
    <row r="16" spans="1:12" ht="14.25">
      <c r="A16" s="106">
        <v>15</v>
      </c>
      <c r="B16" s="106">
        <v>2021</v>
      </c>
      <c r="C16" s="106">
        <v>2</v>
      </c>
      <c r="D16" s="42">
        <v>44249</v>
      </c>
      <c r="E16" s="106">
        <v>122</v>
      </c>
      <c r="F16" s="105" t="s">
        <v>253</v>
      </c>
      <c r="G16" s="105" t="s">
        <v>263</v>
      </c>
      <c r="H16" s="105" t="s">
        <v>160</v>
      </c>
      <c r="I16" s="105" t="s">
        <v>279</v>
      </c>
      <c r="J16" s="106">
        <v>9400</v>
      </c>
      <c r="K16" s="74">
        <f t="shared" si="0"/>
        <v>77.049180327868854</v>
      </c>
      <c r="L16" s="151"/>
    </row>
    <row r="17" spans="1:12" ht="14.25">
      <c r="A17" s="106">
        <v>16</v>
      </c>
      <c r="B17" s="106">
        <v>2021</v>
      </c>
      <c r="C17" s="106">
        <v>1</v>
      </c>
      <c r="D17" s="42">
        <v>44235</v>
      </c>
      <c r="E17" s="106">
        <v>87.01</v>
      </c>
      <c r="F17" s="105" t="s">
        <v>157</v>
      </c>
      <c r="G17" s="105" t="s">
        <v>263</v>
      </c>
      <c r="H17" s="105" t="s">
        <v>160</v>
      </c>
      <c r="I17" s="105" t="s">
        <v>280</v>
      </c>
      <c r="J17" s="106">
        <v>7900</v>
      </c>
      <c r="K17" s="74">
        <f t="shared" si="0"/>
        <v>90.794161590621769</v>
      </c>
      <c r="L17" s="151"/>
    </row>
    <row r="18" spans="1:12" ht="14.25">
      <c r="A18" s="106">
        <v>17</v>
      </c>
      <c r="B18" s="106">
        <v>2021</v>
      </c>
      <c r="C18" s="106">
        <v>1</v>
      </c>
      <c r="D18" s="42">
        <v>44226</v>
      </c>
      <c r="E18" s="106">
        <v>141</v>
      </c>
      <c r="F18" s="105" t="s">
        <v>253</v>
      </c>
      <c r="G18" s="105" t="s">
        <v>263</v>
      </c>
      <c r="H18" s="105" t="s">
        <v>160</v>
      </c>
      <c r="I18" s="105" t="s">
        <v>279</v>
      </c>
      <c r="J18" s="106">
        <v>11200</v>
      </c>
      <c r="K18" s="74">
        <f t="shared" si="0"/>
        <v>79.432624113475171</v>
      </c>
      <c r="L18" s="104">
        <f>ROUND(K18,2)</f>
        <v>79.430000000000007</v>
      </c>
    </row>
    <row r="19" spans="1:12" ht="14.25">
      <c r="A19" s="106">
        <v>18</v>
      </c>
      <c r="B19" s="106">
        <v>2020</v>
      </c>
      <c r="C19" s="106">
        <v>11</v>
      </c>
      <c r="D19" s="42">
        <v>44150</v>
      </c>
      <c r="E19" s="106">
        <v>100.3</v>
      </c>
      <c r="F19" s="105" t="s">
        <v>157</v>
      </c>
      <c r="G19" s="105" t="s">
        <v>263</v>
      </c>
      <c r="H19" s="105" t="s">
        <v>156</v>
      </c>
      <c r="I19" s="105" t="s">
        <v>269</v>
      </c>
      <c r="J19" s="106">
        <v>7300</v>
      </c>
      <c r="K19" s="74">
        <f t="shared" si="0"/>
        <v>72.781655034895323</v>
      </c>
      <c r="L19" s="104">
        <f>ROUND(K19,2)</f>
        <v>72.78</v>
      </c>
    </row>
    <row r="20" spans="1:12" ht="14.25">
      <c r="A20" s="106">
        <v>19</v>
      </c>
      <c r="B20" s="106">
        <v>2020</v>
      </c>
      <c r="C20" s="106">
        <v>10</v>
      </c>
      <c r="D20" s="42">
        <v>44131</v>
      </c>
      <c r="E20" s="106">
        <v>94</v>
      </c>
      <c r="F20" s="105" t="s">
        <v>253</v>
      </c>
      <c r="G20" s="105" t="s">
        <v>263</v>
      </c>
      <c r="H20" s="105" t="s">
        <v>160</v>
      </c>
      <c r="I20" s="105" t="s">
        <v>268</v>
      </c>
      <c r="J20" s="106">
        <v>7300</v>
      </c>
      <c r="K20" s="74">
        <f t="shared" si="0"/>
        <v>77.659574468085111</v>
      </c>
      <c r="L20" s="150">
        <f>ROUND(AVERAGE(K20:K23),2)</f>
        <v>83.82</v>
      </c>
    </row>
    <row r="21" spans="1:12" ht="14.25">
      <c r="A21" s="106">
        <v>20</v>
      </c>
      <c r="B21" s="106">
        <v>2020</v>
      </c>
      <c r="C21" s="106">
        <v>10</v>
      </c>
      <c r="D21" s="42">
        <v>44130</v>
      </c>
      <c r="E21" s="106">
        <v>88.88</v>
      </c>
      <c r="F21" s="105" t="s">
        <v>157</v>
      </c>
      <c r="G21" s="105" t="s">
        <v>263</v>
      </c>
      <c r="H21" s="105" t="s">
        <v>160</v>
      </c>
      <c r="I21" s="105" t="s">
        <v>278</v>
      </c>
      <c r="J21" s="106">
        <v>7400</v>
      </c>
      <c r="K21" s="74">
        <f t="shared" si="0"/>
        <v>83.258325832583267</v>
      </c>
      <c r="L21" s="151"/>
    </row>
    <row r="22" spans="1:12" ht="14.25">
      <c r="A22" s="106">
        <v>21</v>
      </c>
      <c r="B22" s="106">
        <v>2020</v>
      </c>
      <c r="C22" s="106">
        <v>10</v>
      </c>
      <c r="D22" s="42">
        <v>44129</v>
      </c>
      <c r="E22" s="106">
        <v>87.14</v>
      </c>
      <c r="F22" s="105" t="s">
        <v>157</v>
      </c>
      <c r="G22" s="105" t="s">
        <v>263</v>
      </c>
      <c r="H22" s="105" t="s">
        <v>250</v>
      </c>
      <c r="I22" s="105" t="s">
        <v>280</v>
      </c>
      <c r="J22" s="106">
        <v>7500</v>
      </c>
      <c r="K22" s="74">
        <f t="shared" si="0"/>
        <v>86.068395685104434</v>
      </c>
      <c r="L22" s="151"/>
    </row>
    <row r="23" spans="1:12" ht="14.25">
      <c r="A23" s="106">
        <v>22</v>
      </c>
      <c r="B23" s="106">
        <v>2020</v>
      </c>
      <c r="C23" s="106">
        <v>10</v>
      </c>
      <c r="D23" s="42">
        <v>44113</v>
      </c>
      <c r="E23" s="106">
        <v>84.96</v>
      </c>
      <c r="F23" s="105" t="s">
        <v>157</v>
      </c>
      <c r="G23" s="105" t="s">
        <v>263</v>
      </c>
      <c r="H23" s="105" t="s">
        <v>262</v>
      </c>
      <c r="I23" s="105" t="s">
        <v>268</v>
      </c>
      <c r="J23" s="106">
        <v>7500</v>
      </c>
      <c r="K23" s="74">
        <f t="shared" si="0"/>
        <v>88.276836158192097</v>
      </c>
      <c r="L23" s="151"/>
    </row>
    <row r="24" spans="1:12" ht="14.25">
      <c r="A24" s="106">
        <v>23</v>
      </c>
      <c r="B24" s="106">
        <v>2020</v>
      </c>
      <c r="C24" s="106">
        <v>9</v>
      </c>
      <c r="D24" s="42">
        <v>44101</v>
      </c>
      <c r="E24" s="106">
        <v>88.88</v>
      </c>
      <c r="F24" s="105" t="s">
        <v>157</v>
      </c>
      <c r="G24" s="105" t="s">
        <v>263</v>
      </c>
      <c r="H24" s="105" t="s">
        <v>160</v>
      </c>
      <c r="I24" s="105" t="s">
        <v>278</v>
      </c>
      <c r="J24" s="106">
        <v>7700</v>
      </c>
      <c r="K24" s="74">
        <f t="shared" si="0"/>
        <v>86.633663366336634</v>
      </c>
      <c r="L24" s="150">
        <f>ROUND(AVERAGE(K24:K27),2)</f>
        <v>80.790000000000006</v>
      </c>
    </row>
    <row r="25" spans="1:12" ht="14.25">
      <c r="A25" s="106">
        <v>24</v>
      </c>
      <c r="B25" s="106">
        <v>2020</v>
      </c>
      <c r="C25" s="106">
        <v>9</v>
      </c>
      <c r="D25" s="42">
        <v>44099</v>
      </c>
      <c r="E25" s="106">
        <v>105</v>
      </c>
      <c r="F25" s="105" t="s">
        <v>253</v>
      </c>
      <c r="G25" s="105" t="s">
        <v>263</v>
      </c>
      <c r="H25" s="105" t="s">
        <v>254</v>
      </c>
      <c r="I25" s="105" t="s">
        <v>266</v>
      </c>
      <c r="J25" s="106">
        <v>8000</v>
      </c>
      <c r="K25" s="74">
        <f t="shared" si="0"/>
        <v>76.19047619047619</v>
      </c>
      <c r="L25" s="151"/>
    </row>
    <row r="26" spans="1:12" ht="14.25">
      <c r="A26" s="106">
        <v>25</v>
      </c>
      <c r="B26" s="106">
        <v>2020</v>
      </c>
      <c r="C26" s="106">
        <v>9</v>
      </c>
      <c r="D26" s="42">
        <v>44082</v>
      </c>
      <c r="E26" s="106">
        <v>88.88</v>
      </c>
      <c r="F26" s="105" t="s">
        <v>157</v>
      </c>
      <c r="G26" s="105" t="s">
        <v>263</v>
      </c>
      <c r="H26" s="105" t="s">
        <v>160</v>
      </c>
      <c r="I26" s="105" t="s">
        <v>268</v>
      </c>
      <c r="J26" s="106">
        <v>7200</v>
      </c>
      <c r="K26" s="74">
        <f t="shared" si="0"/>
        <v>81.008100810081018</v>
      </c>
      <c r="L26" s="151"/>
    </row>
    <row r="27" spans="1:12" ht="14.25">
      <c r="A27" s="106">
        <v>26</v>
      </c>
      <c r="B27" s="106">
        <v>2020</v>
      </c>
      <c r="C27" s="106">
        <v>9</v>
      </c>
      <c r="D27" s="42">
        <v>44079</v>
      </c>
      <c r="E27" s="106">
        <v>102.12</v>
      </c>
      <c r="F27" s="105" t="s">
        <v>253</v>
      </c>
      <c r="G27" s="105" t="s">
        <v>263</v>
      </c>
      <c r="H27" s="105" t="s">
        <v>160</v>
      </c>
      <c r="I27" s="105" t="s">
        <v>266</v>
      </c>
      <c r="J27" s="106">
        <v>8100</v>
      </c>
      <c r="K27" s="74">
        <f t="shared" si="0"/>
        <v>79.318448883666278</v>
      </c>
      <c r="L27" s="151"/>
    </row>
    <row r="28" spans="1:12" ht="14.25">
      <c r="A28" s="106">
        <v>27</v>
      </c>
      <c r="B28" s="106">
        <v>2020</v>
      </c>
      <c r="C28" s="106">
        <v>8</v>
      </c>
      <c r="D28" s="42">
        <v>44067</v>
      </c>
      <c r="E28" s="106">
        <v>85.16</v>
      </c>
      <c r="F28" s="105" t="s">
        <v>157</v>
      </c>
      <c r="G28" s="105" t="s">
        <v>263</v>
      </c>
      <c r="H28" s="105" t="s">
        <v>262</v>
      </c>
      <c r="I28" s="105" t="s">
        <v>278</v>
      </c>
      <c r="J28" s="106">
        <v>7300</v>
      </c>
      <c r="K28" s="74">
        <f t="shared" si="0"/>
        <v>85.72099577266323</v>
      </c>
      <c r="L28" s="150">
        <f>ROUND(AVERAGE(K28:K31),2)</f>
        <v>84.67</v>
      </c>
    </row>
    <row r="29" spans="1:12" ht="14.25">
      <c r="A29" s="106">
        <v>28</v>
      </c>
      <c r="B29" s="106">
        <v>2020</v>
      </c>
      <c r="C29" s="106">
        <v>8</v>
      </c>
      <c r="D29" s="42">
        <v>44059</v>
      </c>
      <c r="E29" s="106">
        <v>119.46</v>
      </c>
      <c r="F29" s="105" t="s">
        <v>253</v>
      </c>
      <c r="G29" s="105" t="s">
        <v>263</v>
      </c>
      <c r="H29" s="105" t="s">
        <v>160</v>
      </c>
      <c r="I29" s="105" t="s">
        <v>279</v>
      </c>
      <c r="J29" s="106">
        <v>10500</v>
      </c>
      <c r="K29" s="74">
        <f t="shared" si="0"/>
        <v>87.895529884480169</v>
      </c>
      <c r="L29" s="151"/>
    </row>
    <row r="30" spans="1:12" ht="14.25">
      <c r="A30" s="106">
        <v>29</v>
      </c>
      <c r="B30" s="106">
        <v>2020</v>
      </c>
      <c r="C30" s="106">
        <v>8</v>
      </c>
      <c r="D30" s="42">
        <v>44058</v>
      </c>
      <c r="E30" s="106">
        <v>87.56</v>
      </c>
      <c r="F30" s="105" t="s">
        <v>157</v>
      </c>
      <c r="G30" s="105" t="s">
        <v>263</v>
      </c>
      <c r="H30" s="105" t="s">
        <v>160</v>
      </c>
      <c r="I30" s="105" t="s">
        <v>282</v>
      </c>
      <c r="J30" s="106">
        <v>7500</v>
      </c>
      <c r="K30" s="74">
        <f t="shared" si="0"/>
        <v>85.655550479671078</v>
      </c>
      <c r="L30" s="151"/>
    </row>
    <row r="31" spans="1:12" ht="14.25">
      <c r="A31" s="106">
        <v>30</v>
      </c>
      <c r="B31" s="106">
        <v>2020</v>
      </c>
      <c r="C31" s="106">
        <v>8</v>
      </c>
      <c r="D31" s="42">
        <v>44052</v>
      </c>
      <c r="E31" s="106">
        <v>98.21</v>
      </c>
      <c r="F31" s="105" t="s">
        <v>253</v>
      </c>
      <c r="G31" s="105" t="s">
        <v>263</v>
      </c>
      <c r="H31" s="105" t="s">
        <v>160</v>
      </c>
      <c r="I31" s="105" t="s">
        <v>283</v>
      </c>
      <c r="J31" s="106">
        <v>7800</v>
      </c>
      <c r="K31" s="74">
        <f t="shared" si="0"/>
        <v>79.421647490072303</v>
      </c>
      <c r="L31" s="151"/>
    </row>
    <row r="32" spans="1:12" ht="14.25">
      <c r="A32" s="106">
        <v>31</v>
      </c>
      <c r="B32" s="106">
        <v>2020</v>
      </c>
      <c r="C32" s="106">
        <v>7</v>
      </c>
      <c r="D32" s="42">
        <v>44037</v>
      </c>
      <c r="E32" s="106">
        <v>100.39</v>
      </c>
      <c r="F32" s="105" t="s">
        <v>157</v>
      </c>
      <c r="G32" s="105" t="s">
        <v>263</v>
      </c>
      <c r="H32" s="105" t="s">
        <v>160</v>
      </c>
      <c r="I32" s="105" t="s">
        <v>269</v>
      </c>
      <c r="J32" s="106">
        <v>7600</v>
      </c>
      <c r="K32" s="74">
        <f t="shared" si="0"/>
        <v>75.704751469269851</v>
      </c>
      <c r="L32" s="150">
        <f>ROUND(AVERAGE(K32:K33),2)</f>
        <v>83.06</v>
      </c>
    </row>
    <row r="33" spans="1:12" ht="14.25">
      <c r="A33" s="106">
        <v>32</v>
      </c>
      <c r="B33" s="106">
        <v>2020</v>
      </c>
      <c r="C33" s="106">
        <v>7</v>
      </c>
      <c r="D33" s="42">
        <v>44024</v>
      </c>
      <c r="E33" s="106">
        <v>119.46</v>
      </c>
      <c r="F33" s="105" t="s">
        <v>253</v>
      </c>
      <c r="G33" s="105" t="s">
        <v>263</v>
      </c>
      <c r="H33" s="105" t="s">
        <v>160</v>
      </c>
      <c r="I33" s="105" t="s">
        <v>279</v>
      </c>
      <c r="J33" s="106">
        <v>10800</v>
      </c>
      <c r="K33" s="74">
        <f t="shared" si="0"/>
        <v>90.406830738322455</v>
      </c>
      <c r="L33" s="151"/>
    </row>
  </sheetData>
  <mergeCells count="9">
    <mergeCell ref="L24:L27"/>
    <mergeCell ref="L28:L31"/>
    <mergeCell ref="L32:L33"/>
    <mergeCell ref="L2:L3"/>
    <mergeCell ref="L4:L7"/>
    <mergeCell ref="L8:L11"/>
    <mergeCell ref="L12:L14"/>
    <mergeCell ref="L15:L17"/>
    <mergeCell ref="L20:L23"/>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topLeftCell="B7" zoomScale="90" zoomScaleNormal="90" workbookViewId="0">
      <selection activeCell="D5" sqref="D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43" t="s">
        <v>62</v>
      </c>
      <c r="B1" s="113" t="s">
        <v>419</v>
      </c>
      <c r="C1" s="113" t="s">
        <v>420</v>
      </c>
      <c r="D1" s="113" t="s">
        <v>421</v>
      </c>
    </row>
    <row r="2" spans="1:8" ht="89.25" customHeight="1">
      <c r="A2" s="44">
        <v>1</v>
      </c>
      <c r="B2" s="113" t="s">
        <v>422</v>
      </c>
      <c r="C2" s="112">
        <f>F2</f>
        <v>5046101</v>
      </c>
      <c r="D2" s="114" t="s">
        <v>428</v>
      </c>
      <c r="E2" s="5">
        <v>302766045</v>
      </c>
      <c r="F2" s="5">
        <f>ROUND(E2/60,0)</f>
        <v>5046101</v>
      </c>
    </row>
    <row r="3" spans="1:8">
      <c r="A3" s="44">
        <v>2</v>
      </c>
      <c r="B3" s="113" t="s">
        <v>423</v>
      </c>
      <c r="C3" s="113">
        <f>C4+C5+C6</f>
        <v>2239638</v>
      </c>
      <c r="D3" s="114" t="s">
        <v>63</v>
      </c>
    </row>
    <row r="4" spans="1:8" ht="51">
      <c r="A4" s="44">
        <v>2.1</v>
      </c>
      <c r="B4" s="113" t="s">
        <v>424</v>
      </c>
      <c r="C4" s="115">
        <f>F4</f>
        <v>927648</v>
      </c>
      <c r="D4" s="114" t="s">
        <v>429</v>
      </c>
      <c r="E4" s="60">
        <v>51535.99</v>
      </c>
      <c r="F4" s="5">
        <f>ROUND(E4*1.5*12,0)</f>
        <v>927648</v>
      </c>
    </row>
    <row r="5" spans="1:8" ht="76.5" customHeight="1">
      <c r="A5" s="44">
        <v>2.2000000000000002</v>
      </c>
      <c r="B5" s="113" t="s">
        <v>425</v>
      </c>
      <c r="C5" s="115">
        <f>ROUND(E5,0)</f>
        <v>15552</v>
      </c>
      <c r="D5" s="159" t="s">
        <v>439</v>
      </c>
      <c r="E5" s="5">
        <v>15552</v>
      </c>
    </row>
    <row r="6" spans="1:8" ht="62.25">
      <c r="A6" s="44">
        <v>2.2999999999999998</v>
      </c>
      <c r="B6" s="113" t="s">
        <v>430</v>
      </c>
      <c r="C6" s="112">
        <f>ROUND(F6,0)</f>
        <v>1296438</v>
      </c>
      <c r="D6" s="114" t="s">
        <v>431</v>
      </c>
      <c r="E6" s="107">
        <f>2.11*G6+1.7*H6</f>
        <v>108036.48509999999</v>
      </c>
      <c r="F6" s="5">
        <f>E6*12</f>
        <v>1296437.8211999999</v>
      </c>
      <c r="G6" s="5">
        <v>49817.81</v>
      </c>
      <c r="H6" s="5">
        <v>1718.18</v>
      </c>
    </row>
    <row r="7" spans="1:8">
      <c r="A7" s="44">
        <v>3</v>
      </c>
      <c r="B7" s="113" t="s">
        <v>432</v>
      </c>
      <c r="C7" s="113">
        <f>C8+C9+C10</f>
        <v>453730</v>
      </c>
      <c r="D7" s="114" t="s">
        <v>64</v>
      </c>
    </row>
    <row r="8" spans="1:8" ht="37.5">
      <c r="A8" s="44">
        <v>3.1</v>
      </c>
      <c r="B8" s="113" t="s">
        <v>426</v>
      </c>
      <c r="C8" s="113">
        <f>F8</f>
        <v>77304</v>
      </c>
      <c r="D8" s="114" t="s">
        <v>433</v>
      </c>
      <c r="E8" s="5">
        <v>1.5</v>
      </c>
      <c r="F8" s="5">
        <f>ROUND(E8*E4,0)</f>
        <v>77304</v>
      </c>
    </row>
    <row r="9" spans="1:8" ht="100.5">
      <c r="A9" s="44">
        <v>3.2</v>
      </c>
      <c r="B9" s="113" t="s">
        <v>434</v>
      </c>
      <c r="C9" s="115">
        <f>ROUND(G9,0)</f>
        <v>151005</v>
      </c>
      <c r="D9" s="114" t="s">
        <v>435</v>
      </c>
      <c r="E9" s="5">
        <f>C2*0.7</f>
        <v>3532270.6999999997</v>
      </c>
      <c r="F9" s="5">
        <f>4.75%*0.9</f>
        <v>4.2750000000000003E-2</v>
      </c>
      <c r="G9" s="5">
        <f>E9*F9</f>
        <v>151004.57242499999</v>
      </c>
    </row>
    <row r="10" spans="1:8" ht="73.5">
      <c r="A10" s="44">
        <v>3.3</v>
      </c>
      <c r="B10" s="113" t="s">
        <v>436</v>
      </c>
      <c r="C10" s="115">
        <f>ROUND((C2+C3+C8+C9)*3%,0)</f>
        <v>225421</v>
      </c>
      <c r="D10" s="114" t="s">
        <v>437</v>
      </c>
    </row>
    <row r="11" spans="1:8">
      <c r="A11" s="44">
        <v>4</v>
      </c>
      <c r="B11" s="113" t="s">
        <v>427</v>
      </c>
      <c r="C11" s="112">
        <f>C2+C3+C7</f>
        <v>7739469</v>
      </c>
      <c r="D11" s="114" t="s">
        <v>65</v>
      </c>
    </row>
    <row r="12" spans="1:8">
      <c r="A12" s="44">
        <v>5</v>
      </c>
      <c r="B12" s="113" t="s">
        <v>438</v>
      </c>
      <c r="C12" s="112">
        <f>ROUND(C11/E4/12,0)</f>
        <v>13</v>
      </c>
      <c r="D12" s="114" t="s">
        <v>418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69">
        <v>4.7500000000000001E-2</v>
      </c>
      <c r="D47" s="69">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B13" zoomScale="80" zoomScaleNormal="80" workbookViewId="0">
      <selection activeCell="C27" sqref="C27"/>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16" t="s">
        <v>29</v>
      </c>
      <c r="B1" s="116"/>
      <c r="C1" s="116"/>
      <c r="D1" s="116"/>
      <c r="E1" s="116"/>
      <c r="F1" s="116"/>
      <c r="G1" s="116"/>
      <c r="H1" s="116"/>
      <c r="I1" s="116"/>
      <c r="J1" s="116"/>
    </row>
    <row r="2" spans="1:17">
      <c r="A2" s="15"/>
      <c r="B2" s="15"/>
      <c r="C2" s="15"/>
      <c r="D2" s="15"/>
      <c r="E2" s="15"/>
      <c r="F2" s="15"/>
      <c r="G2" s="15"/>
      <c r="H2" s="15"/>
      <c r="I2" s="15"/>
      <c r="J2" s="15"/>
    </row>
    <row r="3" spans="1:17">
      <c r="A3" s="130" t="s">
        <v>30</v>
      </c>
      <c r="B3" s="131"/>
      <c r="C3" s="133" t="s">
        <v>293</v>
      </c>
      <c r="D3" s="119"/>
      <c r="E3" s="119" t="s">
        <v>288</v>
      </c>
      <c r="F3" s="119"/>
      <c r="G3" s="119" t="s">
        <v>291</v>
      </c>
      <c r="H3" s="119"/>
      <c r="I3" s="130" t="s">
        <v>292</v>
      </c>
      <c r="J3" s="131"/>
    </row>
    <row r="4" spans="1:17">
      <c r="A4" s="119" t="s">
        <v>31</v>
      </c>
      <c r="B4" s="119"/>
      <c r="C4" s="134" t="s">
        <v>236</v>
      </c>
      <c r="D4" s="131"/>
      <c r="E4" s="132" t="s">
        <v>235</v>
      </c>
      <c r="F4" s="131"/>
      <c r="G4" s="132" t="s">
        <v>237</v>
      </c>
      <c r="H4" s="131"/>
      <c r="I4" s="132" t="s">
        <v>238</v>
      </c>
      <c r="J4" s="131"/>
    </row>
    <row r="5" spans="1:17">
      <c r="A5" s="119" t="s">
        <v>32</v>
      </c>
      <c r="B5" s="119"/>
      <c r="C5" s="130" t="s">
        <v>33</v>
      </c>
      <c r="D5" s="131"/>
      <c r="E5" s="128">
        <f>智学苑!L6</f>
        <v>86.823333333333338</v>
      </c>
      <c r="F5" s="129"/>
      <c r="G5" s="128">
        <f>铭科苑!L6</f>
        <v>93.65666666666668</v>
      </c>
      <c r="H5" s="129"/>
      <c r="I5" s="128">
        <f>怡美家园!K6</f>
        <v>82.066666666666663</v>
      </c>
      <c r="J5" s="129"/>
    </row>
    <row r="6" spans="1:17" ht="24.75">
      <c r="A6" s="119" t="s">
        <v>34</v>
      </c>
      <c r="B6" s="119"/>
      <c r="C6" s="16" t="s">
        <v>35</v>
      </c>
      <c r="D6" s="17">
        <v>100</v>
      </c>
      <c r="E6" s="16" t="s">
        <v>35</v>
      </c>
      <c r="F6" s="17">
        <v>100</v>
      </c>
      <c r="G6" s="16" t="s">
        <v>35</v>
      </c>
      <c r="H6" s="17">
        <v>100</v>
      </c>
      <c r="I6" s="16" t="s">
        <v>35</v>
      </c>
      <c r="J6" s="17">
        <v>100</v>
      </c>
    </row>
    <row r="7" spans="1:17">
      <c r="A7" s="119" t="s">
        <v>36</v>
      </c>
      <c r="B7" s="119"/>
      <c r="C7" s="18" t="s">
        <v>37</v>
      </c>
      <c r="D7" s="18">
        <v>100</v>
      </c>
      <c r="E7" s="18" t="s">
        <v>37</v>
      </c>
      <c r="F7" s="18">
        <v>100</v>
      </c>
      <c r="G7" s="18" t="s">
        <v>37</v>
      </c>
      <c r="H7" s="18">
        <f>IF(G7=C7,100,"请调整")</f>
        <v>100</v>
      </c>
      <c r="I7" s="18" t="s">
        <v>37</v>
      </c>
      <c r="J7" s="18">
        <f>IF(I7=G7,100,"请调整")</f>
        <v>100</v>
      </c>
    </row>
    <row r="8" spans="1:17" ht="84">
      <c r="A8" s="121" t="s">
        <v>38</v>
      </c>
      <c r="B8" s="19" t="s">
        <v>39</v>
      </c>
      <c r="C8" s="19" t="s">
        <v>290</v>
      </c>
      <c r="D8" s="18">
        <v>100</v>
      </c>
      <c r="E8" s="19" t="s">
        <v>289</v>
      </c>
      <c r="F8" s="18">
        <v>100</v>
      </c>
      <c r="G8" s="19" t="s">
        <v>294</v>
      </c>
      <c r="H8" s="18">
        <v>100</v>
      </c>
      <c r="I8" s="19" t="s">
        <v>295</v>
      </c>
      <c r="J8" s="18">
        <v>100</v>
      </c>
    </row>
    <row r="9" spans="1:17" ht="120">
      <c r="A9" s="122"/>
      <c r="B9" s="19" t="s">
        <v>40</v>
      </c>
      <c r="C9" s="19" t="s">
        <v>313</v>
      </c>
      <c r="D9" s="18">
        <v>100</v>
      </c>
      <c r="E9" s="19" t="s">
        <v>296</v>
      </c>
      <c r="F9" s="18">
        <v>100</v>
      </c>
      <c r="G9" s="19" t="s">
        <v>297</v>
      </c>
      <c r="H9" s="101">
        <v>100</v>
      </c>
      <c r="I9" s="19" t="s">
        <v>298</v>
      </c>
      <c r="J9" s="101">
        <v>100</v>
      </c>
    </row>
    <row r="10" spans="1:17" ht="48">
      <c r="A10" s="122"/>
      <c r="B10" s="19" t="s">
        <v>41</v>
      </c>
      <c r="C10" s="19" t="s">
        <v>299</v>
      </c>
      <c r="D10" s="18">
        <v>100</v>
      </c>
      <c r="E10" s="19" t="s">
        <v>300</v>
      </c>
      <c r="F10" s="18">
        <v>100</v>
      </c>
      <c r="G10" s="19" t="s">
        <v>301</v>
      </c>
      <c r="H10" s="18">
        <v>100</v>
      </c>
      <c r="I10" s="19" t="s">
        <v>302</v>
      </c>
      <c r="J10" s="18">
        <v>100</v>
      </c>
    </row>
    <row r="11" spans="1:17" ht="84">
      <c r="A11" s="122"/>
      <c r="B11" s="19" t="s">
        <v>42</v>
      </c>
      <c r="C11" s="19" t="s">
        <v>314</v>
      </c>
      <c r="D11" s="18">
        <v>100</v>
      </c>
      <c r="E11" s="19" t="s">
        <v>303</v>
      </c>
      <c r="F11" s="18">
        <v>100</v>
      </c>
      <c r="G11" s="19" t="s">
        <v>304</v>
      </c>
      <c r="H11" s="18">
        <v>100</v>
      </c>
      <c r="I11" s="19" t="s">
        <v>305</v>
      </c>
      <c r="J11" s="18">
        <v>100</v>
      </c>
    </row>
    <row r="12" spans="1:17" ht="132.75" thickBot="1">
      <c r="A12" s="123"/>
      <c r="B12" s="19" t="s">
        <v>43</v>
      </c>
      <c r="C12" s="19" t="s">
        <v>315</v>
      </c>
      <c r="D12" s="18">
        <v>100</v>
      </c>
      <c r="E12" s="19" t="s">
        <v>306</v>
      </c>
      <c r="F12" s="18">
        <v>100</v>
      </c>
      <c r="G12" s="19" t="s">
        <v>307</v>
      </c>
      <c r="H12" s="18">
        <v>100</v>
      </c>
      <c r="I12" s="19" t="s">
        <v>308</v>
      </c>
      <c r="J12" s="18">
        <v>100</v>
      </c>
    </row>
    <row r="13" spans="1:17" ht="26.25" thickBot="1">
      <c r="A13" s="124" t="s">
        <v>44</v>
      </c>
      <c r="B13" s="19" t="s">
        <v>45</v>
      </c>
      <c r="C13" s="19" t="s">
        <v>123</v>
      </c>
      <c r="D13" s="18">
        <v>100</v>
      </c>
      <c r="E13" s="57" t="str">
        <f>C13</f>
        <v>有专业物业公司，物业服务保障较好</v>
      </c>
      <c r="F13" s="61">
        <v>100</v>
      </c>
      <c r="G13" s="57" t="str">
        <f>C13</f>
        <v>有专业物业公司，物业服务保障较好</v>
      </c>
      <c r="H13" s="61">
        <v>100</v>
      </c>
      <c r="I13" s="57" t="str">
        <f>C13</f>
        <v>有专业物业公司，物业服务保障较好</v>
      </c>
      <c r="J13" s="18">
        <v>100</v>
      </c>
      <c r="L13" s="64" t="s">
        <v>14</v>
      </c>
      <c r="M13" s="65" t="s">
        <v>127</v>
      </c>
      <c r="N13" s="65" t="s">
        <v>139</v>
      </c>
      <c r="O13" s="65" t="s">
        <v>140</v>
      </c>
      <c r="P13" s="65" t="s">
        <v>128</v>
      </c>
      <c r="Q13" s="65" t="s">
        <v>141</v>
      </c>
    </row>
    <row r="14" spans="1:17" ht="27.75" customHeight="1" thickBot="1">
      <c r="A14" s="125"/>
      <c r="B14" s="19" t="s">
        <v>46</v>
      </c>
      <c r="C14" s="18" t="s">
        <v>120</v>
      </c>
      <c r="D14" s="18">
        <v>100</v>
      </c>
      <c r="E14" s="57" t="str">
        <f>C14</f>
        <v>绿化率约为30%，较好</v>
      </c>
      <c r="F14" s="18">
        <v>100</v>
      </c>
      <c r="G14" s="57" t="str">
        <f>C14</f>
        <v>绿化率约为30%，较好</v>
      </c>
      <c r="H14" s="18">
        <v>100</v>
      </c>
      <c r="I14" s="57" t="str">
        <f>C14</f>
        <v>绿化率约为30%，较好</v>
      </c>
      <c r="J14" s="18">
        <v>100</v>
      </c>
      <c r="L14" s="66" t="str">
        <f>E4</f>
        <v>智学苑</v>
      </c>
      <c r="M14" s="67" t="s">
        <v>132</v>
      </c>
      <c r="N14" s="67" t="s">
        <v>142</v>
      </c>
      <c r="O14" s="67" t="s">
        <v>312</v>
      </c>
      <c r="P14" s="67" t="s">
        <v>143</v>
      </c>
      <c r="Q14" s="67">
        <v>70</v>
      </c>
    </row>
    <row r="15" spans="1:17" ht="27.75" customHeight="1" thickBot="1">
      <c r="A15" s="125"/>
      <c r="B15" s="18" t="s">
        <v>47</v>
      </c>
      <c r="C15" s="57" t="s">
        <v>134</v>
      </c>
      <c r="D15" s="18">
        <v>100</v>
      </c>
      <c r="E15" s="59" t="s">
        <v>48</v>
      </c>
      <c r="F15" s="62">
        <v>99.5</v>
      </c>
      <c r="G15" s="59" t="s">
        <v>48</v>
      </c>
      <c r="H15" s="62">
        <v>99.5</v>
      </c>
      <c r="I15" s="58" t="str">
        <f>E15</f>
        <v>配备活动站、医疗站</v>
      </c>
      <c r="J15" s="62">
        <f>F15</f>
        <v>99.5</v>
      </c>
      <c r="L15" s="66" t="str">
        <f>G4</f>
        <v>铭科苑</v>
      </c>
      <c r="M15" s="67" t="s">
        <v>311</v>
      </c>
      <c r="N15" s="67" t="s">
        <v>142</v>
      </c>
      <c r="O15" s="67" t="str">
        <f>O14</f>
        <v>普通装修</v>
      </c>
      <c r="P15" s="67" t="s">
        <v>143</v>
      </c>
      <c r="Q15" s="67">
        <v>70</v>
      </c>
    </row>
    <row r="16" spans="1:17" ht="24.75" thickBot="1">
      <c r="A16" s="125"/>
      <c r="B16" s="20" t="s">
        <v>49</v>
      </c>
      <c r="C16" s="68" t="s">
        <v>145</v>
      </c>
      <c r="D16" s="18">
        <v>100</v>
      </c>
      <c r="E16" s="68" t="s">
        <v>145</v>
      </c>
      <c r="F16" s="18">
        <v>100</v>
      </c>
      <c r="G16" s="68" t="s">
        <v>145</v>
      </c>
      <c r="H16" s="18">
        <v>100</v>
      </c>
      <c r="I16" s="68" t="s">
        <v>145</v>
      </c>
      <c r="J16" s="18">
        <v>100</v>
      </c>
      <c r="L16" s="66" t="str">
        <f>I4</f>
        <v>怡美家园</v>
      </c>
      <c r="M16" s="67" t="s">
        <v>132</v>
      </c>
      <c r="N16" s="67" t="s">
        <v>142</v>
      </c>
      <c r="O16" s="67" t="str">
        <f>O14</f>
        <v>普通装修</v>
      </c>
      <c r="P16" s="67" t="s">
        <v>143</v>
      </c>
      <c r="Q16" s="67">
        <v>90</v>
      </c>
    </row>
    <row r="17" spans="1:12" s="49" customFormat="1" ht="24">
      <c r="A17" s="125"/>
      <c r="B17" s="58" t="s">
        <v>144</v>
      </c>
      <c r="C17" s="57" t="s">
        <v>417</v>
      </c>
      <c r="D17" s="59">
        <v>100</v>
      </c>
      <c r="E17" s="57" t="s">
        <v>146</v>
      </c>
      <c r="F17" s="59">
        <v>100</v>
      </c>
      <c r="G17" s="58" t="str">
        <f>E17</f>
        <v>主力户型为二居室，住宅套型较好</v>
      </c>
      <c r="H17" s="59">
        <v>100</v>
      </c>
      <c r="I17" s="57" t="s">
        <v>146</v>
      </c>
      <c r="J17" s="59">
        <v>100</v>
      </c>
    </row>
    <row r="18" spans="1:12" ht="74.45" customHeight="1">
      <c r="A18" s="125"/>
      <c r="B18" s="20" t="s">
        <v>147</v>
      </c>
      <c r="C18" s="58" t="s">
        <v>148</v>
      </c>
      <c r="D18" s="18">
        <v>100</v>
      </c>
      <c r="E18" s="58" t="s">
        <v>149</v>
      </c>
      <c r="F18" s="62">
        <v>102</v>
      </c>
      <c r="G18" s="58" t="s">
        <v>149</v>
      </c>
      <c r="H18" s="62">
        <v>102</v>
      </c>
      <c r="I18" s="58" t="s">
        <v>150</v>
      </c>
      <c r="J18" s="62">
        <v>102</v>
      </c>
    </row>
    <row r="19" spans="1:12" ht="51.75" customHeight="1">
      <c r="A19" s="125"/>
      <c r="B19" s="19" t="s">
        <v>50</v>
      </c>
      <c r="C19" s="58" t="s">
        <v>309</v>
      </c>
      <c r="D19" s="18">
        <v>100</v>
      </c>
      <c r="E19" s="57" t="s">
        <v>310</v>
      </c>
      <c r="F19" s="101">
        <v>100</v>
      </c>
      <c r="G19" s="57" t="str">
        <f>E19</f>
        <v>该小区装修为基本装修，装修用材环保，经过精心设计，提升居住体验，较好</v>
      </c>
      <c r="H19" s="101">
        <f>F19</f>
        <v>100</v>
      </c>
      <c r="I19" s="57" t="str">
        <f>E19</f>
        <v>该小区装修为基本装修，装修用材环保，经过精心设计，提升居住体验，较好</v>
      </c>
      <c r="J19" s="101">
        <f>F19</f>
        <v>100</v>
      </c>
    </row>
    <row r="20" spans="1:12" ht="48">
      <c r="A20" s="125"/>
      <c r="B20" s="19" t="s">
        <v>51</v>
      </c>
      <c r="C20" s="57" t="s">
        <v>135</v>
      </c>
      <c r="D20" s="18">
        <v>100</v>
      </c>
      <c r="E20" s="57" t="s">
        <v>136</v>
      </c>
      <c r="F20" s="62">
        <v>102</v>
      </c>
      <c r="G20" s="57" t="s">
        <v>137</v>
      </c>
      <c r="H20" s="62">
        <v>102</v>
      </c>
      <c r="I20" s="57" t="s">
        <v>138</v>
      </c>
      <c r="J20" s="62">
        <v>102</v>
      </c>
    </row>
    <row r="21" spans="1:12" ht="24" hidden="1">
      <c r="A21" s="21"/>
      <c r="B21" s="39" t="s">
        <v>52</v>
      </c>
      <c r="C21" s="18" t="s">
        <v>53</v>
      </c>
      <c r="D21" s="18">
        <v>100</v>
      </c>
      <c r="E21" s="19" t="s">
        <v>121</v>
      </c>
      <c r="F21" s="18">
        <f>D21</f>
        <v>100</v>
      </c>
      <c r="G21" s="19" t="s">
        <v>121</v>
      </c>
      <c r="H21" s="18">
        <f>D21</f>
        <v>100</v>
      </c>
      <c r="I21" s="19" t="s">
        <v>121</v>
      </c>
      <c r="J21" s="18">
        <f>D21</f>
        <v>100</v>
      </c>
    </row>
    <row r="22" spans="1:12" ht="24" hidden="1">
      <c r="A22" s="21"/>
      <c r="B22" s="39" t="s">
        <v>54</v>
      </c>
      <c r="C22" s="18" t="s">
        <v>55</v>
      </c>
      <c r="D22" s="18">
        <v>100</v>
      </c>
      <c r="E22" s="18" t="s">
        <v>56</v>
      </c>
      <c r="F22" s="103">
        <v>100</v>
      </c>
      <c r="G22" s="23" t="s">
        <v>56</v>
      </c>
      <c r="H22" s="103">
        <f>F22</f>
        <v>100</v>
      </c>
      <c r="I22" s="23" t="s">
        <v>56</v>
      </c>
      <c r="J22" s="103">
        <f>F22</f>
        <v>100</v>
      </c>
    </row>
    <row r="23" spans="1:12" ht="24" hidden="1">
      <c r="A23" s="21"/>
      <c r="B23" s="39" t="s">
        <v>57</v>
      </c>
      <c r="C23" s="18" t="s">
        <v>58</v>
      </c>
      <c r="D23" s="18">
        <v>100</v>
      </c>
      <c r="E23" s="18" t="s">
        <v>58</v>
      </c>
      <c r="F23" s="23">
        <v>100</v>
      </c>
      <c r="G23" s="23" t="s">
        <v>58</v>
      </c>
      <c r="H23" s="23">
        <v>100</v>
      </c>
      <c r="I23" s="23" t="s">
        <v>58</v>
      </c>
      <c r="J23" s="23">
        <v>100</v>
      </c>
    </row>
    <row r="24" spans="1:12">
      <c r="A24" s="118" t="s">
        <v>59</v>
      </c>
      <c r="B24" s="118"/>
      <c r="C24" s="119" t="s">
        <v>60</v>
      </c>
      <c r="D24" s="119"/>
      <c r="E24" s="117">
        <f>E5</f>
        <v>86.823333333333338</v>
      </c>
      <c r="F24" s="117"/>
      <c r="G24" s="117">
        <f>G5</f>
        <v>93.65666666666668</v>
      </c>
      <c r="H24" s="117"/>
      <c r="I24" s="128">
        <f>I5</f>
        <v>82.066666666666663</v>
      </c>
      <c r="J24" s="129"/>
    </row>
    <row r="25" spans="1:12">
      <c r="A25" s="118" t="s">
        <v>61</v>
      </c>
      <c r="B25" s="118"/>
      <c r="C25" s="119" t="s">
        <v>60</v>
      </c>
      <c r="D25" s="119"/>
      <c r="E25" s="120">
        <f>ROUND(E24*POWER(100,COUNT(F6:F23))/PRODUCT(F6:F23),2)</f>
        <v>83.87</v>
      </c>
      <c r="F25" s="120"/>
      <c r="G25" s="120">
        <f>ROUND(G24*POWER(100,COUNT(H6:H23))/PRODUCT(H6:H23),2)</f>
        <v>90.47</v>
      </c>
      <c r="H25" s="120"/>
      <c r="I25" s="126">
        <f>ROUND(I24*POWER(100,COUNT(J6:J23))/PRODUCT(J6:J23),2)</f>
        <v>79.28</v>
      </c>
      <c r="J25" s="127"/>
    </row>
    <row r="26" spans="1:12">
      <c r="A26" s="14"/>
      <c r="B26" s="14"/>
      <c r="C26" s="14"/>
      <c r="D26" s="14"/>
      <c r="E26" s="14"/>
      <c r="F26" s="14"/>
      <c r="G26" s="14"/>
      <c r="H26" s="14"/>
      <c r="I26" s="14"/>
      <c r="J26" s="14"/>
    </row>
    <row r="27" spans="1:12">
      <c r="A27" s="14"/>
      <c r="B27" s="14"/>
      <c r="C27" s="14">
        <f>ROUND((E25+G25+I25)/3,0)</f>
        <v>85</v>
      </c>
      <c r="D27" s="14"/>
      <c r="E27" s="14">
        <f>ROUND(E25/E24,4)</f>
        <v>0.96599999999999997</v>
      </c>
      <c r="F27" s="14"/>
      <c r="G27" s="14">
        <f>ROUND(G25/G24,4)</f>
        <v>0.96599999999999997</v>
      </c>
      <c r="H27" s="14"/>
      <c r="I27" s="14">
        <f>ROUND(I25/I24,4)</f>
        <v>0.96599999999999997</v>
      </c>
      <c r="J27" s="14"/>
    </row>
    <row r="28" spans="1:12">
      <c r="A28" s="14"/>
      <c r="B28" s="14"/>
      <c r="C28" s="14"/>
      <c r="D28" s="14"/>
      <c r="E28" s="14"/>
      <c r="F28" s="14"/>
      <c r="G28" s="14"/>
      <c r="H28" s="14"/>
      <c r="I28" s="14"/>
      <c r="J28" s="14"/>
    </row>
    <row r="29" spans="1:12">
      <c r="A29" s="14"/>
      <c r="B29" s="14"/>
      <c r="C29" s="14"/>
      <c r="D29" s="14"/>
      <c r="E29" s="14">
        <f>E24*E27</f>
        <v>83.871340000000004</v>
      </c>
      <c r="F29" s="14"/>
      <c r="G29" s="14">
        <f>G24*G27</f>
        <v>90.472340000000017</v>
      </c>
      <c r="H29" s="14"/>
      <c r="I29" s="22">
        <f>I24*I27</f>
        <v>79.276399999999995</v>
      </c>
      <c r="J29" s="14"/>
      <c r="L29">
        <f>E29/I29</f>
        <v>1.0579610073111292</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opLeftCell="A16" zoomScale="90" zoomScaleNormal="90" workbookViewId="0">
      <selection activeCell="E36" sqref="E36:E47"/>
    </sheetView>
  </sheetViews>
  <sheetFormatPr defaultColWidth="9" defaultRowHeight="14.25"/>
  <cols>
    <col min="1" max="1" width="18.5" style="75" customWidth="1"/>
    <col min="2" max="3" width="16.125" style="24" customWidth="1"/>
    <col min="4" max="4" width="20.125" style="24" customWidth="1"/>
    <col min="5" max="5" width="10.75" style="24" customWidth="1"/>
    <col min="6" max="6" width="21.625" style="24" customWidth="1"/>
    <col min="7" max="7" width="21.75" style="75" customWidth="1"/>
    <col min="8" max="8" width="10.125" style="75" customWidth="1"/>
    <col min="9" max="10" width="10.875" style="25" customWidth="1"/>
    <col min="11" max="11" width="10.875" style="25" hidden="1" customWidth="1"/>
    <col min="12" max="12" width="10.875" style="25" customWidth="1"/>
    <col min="13" max="13" width="9" style="25"/>
    <col min="14" max="14" width="9" style="46"/>
    <col min="15" max="16384" width="9" style="25"/>
  </cols>
  <sheetData>
    <row r="1" spans="1:14">
      <c r="B1" s="24" t="s">
        <v>66</v>
      </c>
      <c r="D1" s="38" t="s">
        <v>198</v>
      </c>
      <c r="F1" s="24">
        <v>12</v>
      </c>
    </row>
    <row r="2" spans="1:14">
      <c r="B2" s="138" t="s">
        <v>67</v>
      </c>
      <c r="C2" s="139"/>
      <c r="D2" s="91"/>
      <c r="E2" s="26"/>
    </row>
    <row r="3" spans="1:14">
      <c r="A3" s="77" t="s">
        <v>234</v>
      </c>
      <c r="B3" s="28" t="s">
        <v>68</v>
      </c>
      <c r="C3" s="28" t="s">
        <v>69</v>
      </c>
      <c r="D3" s="28" t="s">
        <v>133</v>
      </c>
      <c r="E3" s="28" t="s">
        <v>233</v>
      </c>
      <c r="F3" s="96" t="s">
        <v>229</v>
      </c>
      <c r="G3" s="96" t="s">
        <v>230</v>
      </c>
      <c r="H3" s="76"/>
    </row>
    <row r="4" spans="1:14">
      <c r="A4" s="141" t="s">
        <v>196</v>
      </c>
      <c r="B4" s="29">
        <v>44013</v>
      </c>
      <c r="C4" s="28">
        <v>2</v>
      </c>
      <c r="D4" s="31">
        <f>[2]中指!P2</f>
        <v>77.180000000000007</v>
      </c>
      <c r="E4" s="135">
        <f>SUM(C4:C6)</f>
        <v>6</v>
      </c>
      <c r="F4" s="135">
        <f t="shared" ref="F4:F7" si="0">G4+$N$7</f>
        <v>78.53</v>
      </c>
      <c r="G4" s="135">
        <f>ROUND(AVERAGE(D4:D6),2)</f>
        <v>77.33</v>
      </c>
      <c r="H4" s="92"/>
    </row>
    <row r="5" spans="1:14">
      <c r="A5" s="141"/>
      <c r="B5" s="29">
        <v>44044</v>
      </c>
      <c r="C5" s="28">
        <v>3</v>
      </c>
      <c r="D5" s="31">
        <f>[2]中指!O2</f>
        <v>77.760000000000005</v>
      </c>
      <c r="E5" s="136"/>
      <c r="F5" s="136"/>
      <c r="G5" s="136"/>
      <c r="H5" s="92"/>
      <c r="I5" s="93"/>
      <c r="J5" s="32" t="s">
        <v>70</v>
      </c>
      <c r="K5" s="32" t="s">
        <v>71</v>
      </c>
      <c r="L5" s="33" t="s">
        <v>72</v>
      </c>
    </row>
    <row r="6" spans="1:14">
      <c r="A6" s="141"/>
      <c r="B6" s="29">
        <v>44075</v>
      </c>
      <c r="C6" s="28">
        <v>1</v>
      </c>
      <c r="D6" s="31">
        <f>[2]中指!N2</f>
        <v>77.05</v>
      </c>
      <c r="E6" s="137"/>
      <c r="F6" s="137"/>
      <c r="G6" s="137"/>
      <c r="H6" s="92"/>
      <c r="I6" s="93" t="s">
        <v>73</v>
      </c>
      <c r="J6" s="74">
        <f>F16</f>
        <v>78.739999999999995</v>
      </c>
      <c r="K6" s="34"/>
      <c r="L6" s="142">
        <f>SUM(J6:J8)/3</f>
        <v>86.823333333333338</v>
      </c>
    </row>
    <row r="7" spans="1:14">
      <c r="A7" s="141" t="s">
        <v>197</v>
      </c>
      <c r="B7" s="29">
        <v>44105</v>
      </c>
      <c r="C7" s="28">
        <v>1</v>
      </c>
      <c r="D7" s="31">
        <f>[2]中指!M2</f>
        <v>75.77</v>
      </c>
      <c r="E7" s="135">
        <f>SUM(C7:C9)</f>
        <v>4</v>
      </c>
      <c r="F7" s="135">
        <f t="shared" si="0"/>
        <v>76.31</v>
      </c>
      <c r="G7" s="135">
        <f>ROUND(AVERAGE(D7:D9),2)</f>
        <v>75.11</v>
      </c>
      <c r="H7" s="92"/>
      <c r="I7" s="93" t="s">
        <v>74</v>
      </c>
      <c r="J7" s="74">
        <f>F32</f>
        <v>92.01</v>
      </c>
      <c r="K7" s="34"/>
      <c r="L7" s="142"/>
      <c r="M7" s="38" t="s">
        <v>122</v>
      </c>
      <c r="N7" s="80">
        <v>1.2</v>
      </c>
    </row>
    <row r="8" spans="1:14">
      <c r="A8" s="141"/>
      <c r="B8" s="29">
        <v>44136</v>
      </c>
      <c r="C8" s="28">
        <v>1</v>
      </c>
      <c r="D8" s="31">
        <f>[2]中指!L2</f>
        <v>74.37</v>
      </c>
      <c r="E8" s="136"/>
      <c r="F8" s="136"/>
      <c r="G8" s="136"/>
      <c r="H8" s="92"/>
      <c r="I8" s="93" t="s">
        <v>75</v>
      </c>
      <c r="J8" s="102">
        <f>F48</f>
        <v>89.72</v>
      </c>
      <c r="K8" s="34"/>
      <c r="L8" s="142"/>
      <c r="M8" s="38" t="s">
        <v>287</v>
      </c>
      <c r="N8" s="80">
        <f>30/12</f>
        <v>2.5</v>
      </c>
    </row>
    <row r="9" spans="1:14">
      <c r="A9" s="141"/>
      <c r="B9" s="29">
        <v>44166</v>
      </c>
      <c r="C9" s="28">
        <v>2</v>
      </c>
      <c r="D9" s="31">
        <f>[2]中指!K2</f>
        <v>75.180000000000007</v>
      </c>
      <c r="E9" s="137"/>
      <c r="F9" s="137"/>
      <c r="G9" s="137"/>
      <c r="H9" s="92"/>
    </row>
    <row r="10" spans="1:14">
      <c r="A10" s="141" t="s">
        <v>124</v>
      </c>
      <c r="B10" s="29">
        <v>44197</v>
      </c>
      <c r="C10" s="28">
        <v>3</v>
      </c>
      <c r="D10" s="31">
        <f>[2]中指!J2</f>
        <v>75.42</v>
      </c>
      <c r="E10" s="135">
        <f>SUM(C10:C12)</f>
        <v>7</v>
      </c>
      <c r="F10" s="135">
        <f>G10+N7</f>
        <v>77.13000000000001</v>
      </c>
      <c r="G10" s="135">
        <f>ROUND(AVERAGE(D10:D12),2)</f>
        <v>75.930000000000007</v>
      </c>
      <c r="H10" s="92"/>
    </row>
    <row r="11" spans="1:14">
      <c r="A11" s="141"/>
      <c r="B11" s="29">
        <v>44228</v>
      </c>
      <c r="C11" s="28">
        <v>2</v>
      </c>
      <c r="D11" s="31">
        <f>[2]中指!I2</f>
        <v>75.87</v>
      </c>
      <c r="E11" s="136"/>
      <c r="F11" s="136"/>
      <c r="G11" s="136"/>
      <c r="H11" s="92"/>
    </row>
    <row r="12" spans="1:14">
      <c r="A12" s="141"/>
      <c r="B12" s="29">
        <v>44256</v>
      </c>
      <c r="C12" s="28">
        <v>2</v>
      </c>
      <c r="D12" s="31">
        <f>[2]中指!H2</f>
        <v>76.5</v>
      </c>
      <c r="E12" s="137"/>
      <c r="F12" s="137"/>
      <c r="G12" s="137"/>
      <c r="H12" s="92"/>
    </row>
    <row r="13" spans="1:14">
      <c r="A13" s="141" t="s">
        <v>195</v>
      </c>
      <c r="B13" s="29">
        <v>44287</v>
      </c>
      <c r="C13" s="28">
        <v>3</v>
      </c>
      <c r="D13" s="31">
        <f>[2]中指!G2</f>
        <v>77.87</v>
      </c>
      <c r="E13" s="135">
        <f>SUM(C13:C15)</f>
        <v>7</v>
      </c>
      <c r="F13" s="135">
        <f>G13+N7</f>
        <v>83</v>
      </c>
      <c r="G13" s="135">
        <f>ROUND(AVERAGE(D13:D15),2)</f>
        <v>81.8</v>
      </c>
      <c r="H13" s="92"/>
    </row>
    <row r="14" spans="1:14">
      <c r="A14" s="141"/>
      <c r="B14" s="29">
        <v>44317</v>
      </c>
      <c r="C14" s="51">
        <v>2</v>
      </c>
      <c r="D14" s="31">
        <f>[2]中指!F2</f>
        <v>80.59</v>
      </c>
      <c r="E14" s="136"/>
      <c r="F14" s="136"/>
      <c r="G14" s="136"/>
      <c r="H14" s="92"/>
    </row>
    <row r="15" spans="1:14">
      <c r="A15" s="141"/>
      <c r="B15" s="29">
        <v>44348</v>
      </c>
      <c r="C15" s="51">
        <v>2</v>
      </c>
      <c r="D15" s="53">
        <f>[2]中指!E2</f>
        <v>86.95</v>
      </c>
      <c r="E15" s="137"/>
      <c r="F15" s="137"/>
      <c r="G15" s="137"/>
      <c r="H15" s="92"/>
    </row>
    <row r="16" spans="1:14">
      <c r="A16" s="143" t="s">
        <v>232</v>
      </c>
      <c r="B16" s="144"/>
      <c r="C16" s="144"/>
      <c r="D16" s="144"/>
      <c r="E16" s="145"/>
      <c r="F16" s="35">
        <f>ROUND(AVERAGE(F4:F15),2)</f>
        <v>78.739999999999995</v>
      </c>
      <c r="G16" s="74">
        <f>ROUND(AVERAGE(G4:G15),2)</f>
        <v>77.540000000000006</v>
      </c>
      <c r="H16" s="70"/>
      <c r="N16" s="25"/>
    </row>
    <row r="17" spans="1:14">
      <c r="D17" s="38" t="s">
        <v>198</v>
      </c>
      <c r="L17" s="25">
        <f>47.98*1.2</f>
        <v>57.575999999999993</v>
      </c>
      <c r="N17" s="25"/>
    </row>
    <row r="18" spans="1:14">
      <c r="B18" s="140" t="s">
        <v>76</v>
      </c>
      <c r="C18" s="140"/>
      <c r="D18" s="27"/>
      <c r="E18" s="36"/>
      <c r="N18" s="25"/>
    </row>
    <row r="19" spans="1:14">
      <c r="A19" s="77" t="str">
        <f>A3</f>
        <v>时间</v>
      </c>
      <c r="B19" s="27" t="s">
        <v>77</v>
      </c>
      <c r="C19" s="27" t="s">
        <v>78</v>
      </c>
      <c r="D19" s="27" t="s">
        <v>79</v>
      </c>
      <c r="E19" s="27" t="str">
        <f>E3</f>
        <v>样本数量</v>
      </c>
      <c r="F19" s="27" t="str">
        <f>F3</f>
        <v>含物业费，不含取暖费</v>
      </c>
      <c r="G19" s="96" t="s">
        <v>230</v>
      </c>
      <c r="H19" s="76"/>
      <c r="N19" s="25"/>
    </row>
    <row r="20" spans="1:14">
      <c r="A20" s="141" t="s">
        <v>196</v>
      </c>
      <c r="B20" s="56">
        <v>44013</v>
      </c>
      <c r="C20" s="27"/>
      <c r="D20" s="31">
        <v>93.828153782710004</v>
      </c>
      <c r="E20" s="146">
        <f>SUM(C20:C22)</f>
        <v>0</v>
      </c>
      <c r="F20" s="135">
        <f>G20+N7</f>
        <v>93.56</v>
      </c>
      <c r="G20" s="135">
        <f>ROUND(AVERAGE(D20:D22),2)</f>
        <v>92.36</v>
      </c>
      <c r="H20" s="92"/>
      <c r="N20" s="25"/>
    </row>
    <row r="21" spans="1:14">
      <c r="A21" s="141"/>
      <c r="B21" s="56">
        <v>44044</v>
      </c>
      <c r="C21" s="27"/>
      <c r="D21" s="31">
        <v>88.857735531410896</v>
      </c>
      <c r="E21" s="146"/>
      <c r="F21" s="136"/>
      <c r="G21" s="136"/>
      <c r="H21" s="92"/>
      <c r="N21" s="25"/>
    </row>
    <row r="22" spans="1:14">
      <c r="A22" s="141"/>
      <c r="B22" s="56">
        <v>44075</v>
      </c>
      <c r="C22" s="27"/>
      <c r="D22" s="31">
        <v>94.380393772869596</v>
      </c>
      <c r="E22" s="146"/>
      <c r="F22" s="137"/>
      <c r="G22" s="137"/>
      <c r="H22" s="92"/>
      <c r="N22" s="25"/>
    </row>
    <row r="23" spans="1:14">
      <c r="A23" s="141" t="s">
        <v>197</v>
      </c>
      <c r="B23" s="56">
        <v>44105</v>
      </c>
      <c r="C23" s="27"/>
      <c r="D23" s="31">
        <v>81.0873099897332</v>
      </c>
      <c r="E23" s="146">
        <f>SUM(C23:C25)</f>
        <v>0</v>
      </c>
      <c r="F23" s="135">
        <f>G23+N7</f>
        <v>86.75</v>
      </c>
      <c r="G23" s="135">
        <f>ROUND(AVERAGE(D23:D25),2)</f>
        <v>85.55</v>
      </c>
      <c r="H23" s="92"/>
      <c r="N23" s="25"/>
    </row>
    <row r="24" spans="1:14">
      <c r="A24" s="141"/>
      <c r="B24" s="56">
        <v>44136</v>
      </c>
      <c r="C24" s="27"/>
      <c r="D24" s="31">
        <v>87.008946873417401</v>
      </c>
      <c r="E24" s="146"/>
      <c r="F24" s="136"/>
      <c r="G24" s="136"/>
      <c r="H24" s="92"/>
      <c r="N24" s="25"/>
    </row>
    <row r="25" spans="1:14">
      <c r="A25" s="141"/>
      <c r="B25" s="56">
        <v>44166</v>
      </c>
      <c r="C25" s="27"/>
      <c r="D25" s="31">
        <v>88.567031294707206</v>
      </c>
      <c r="E25" s="146"/>
      <c r="F25" s="137"/>
      <c r="G25" s="137"/>
      <c r="H25" s="92"/>
      <c r="N25" s="25"/>
    </row>
    <row r="26" spans="1:14">
      <c r="A26" s="141" t="s">
        <v>124</v>
      </c>
      <c r="B26" s="56">
        <v>44197</v>
      </c>
      <c r="C26" s="27"/>
      <c r="D26" s="31">
        <v>79.111002818981405</v>
      </c>
      <c r="E26" s="146">
        <f>SUM(C26:C28)</f>
        <v>0</v>
      </c>
      <c r="F26" s="135">
        <f>G26+N7</f>
        <v>86.47</v>
      </c>
      <c r="G26" s="135">
        <f>ROUND(AVERAGE(D26:D28),2)</f>
        <v>85.27</v>
      </c>
      <c r="H26" s="92"/>
      <c r="N26" s="25"/>
    </row>
    <row r="27" spans="1:14">
      <c r="A27" s="141"/>
      <c r="B27" s="56">
        <v>44228</v>
      </c>
      <c r="C27" s="27"/>
      <c r="D27" s="31">
        <v>91.581635892375601</v>
      </c>
      <c r="E27" s="146"/>
      <c r="F27" s="136"/>
      <c r="G27" s="136"/>
      <c r="H27" s="92"/>
      <c r="N27" s="25"/>
    </row>
    <row r="28" spans="1:14">
      <c r="A28" s="141"/>
      <c r="B28" s="56">
        <v>44256</v>
      </c>
      <c r="C28" s="27"/>
      <c r="D28" s="31">
        <v>85.106970871913404</v>
      </c>
      <c r="E28" s="146"/>
      <c r="F28" s="137"/>
      <c r="G28" s="137"/>
      <c r="H28" s="92"/>
      <c r="N28" s="25"/>
    </row>
    <row r="29" spans="1:14">
      <c r="A29" s="141" t="s">
        <v>195</v>
      </c>
      <c r="B29" s="56">
        <v>44287</v>
      </c>
      <c r="C29" s="27"/>
      <c r="D29" s="31">
        <v>91.1269742740878</v>
      </c>
      <c r="E29" s="146">
        <f>SUM(C29:C31)</f>
        <v>0</v>
      </c>
      <c r="F29" s="135">
        <f>G29+N7</f>
        <v>101.27</v>
      </c>
      <c r="G29" s="135">
        <f>ROUND(AVERAGE(D29:D31),2)</f>
        <v>100.07</v>
      </c>
      <c r="H29" s="92"/>
      <c r="N29" s="25"/>
    </row>
    <row r="30" spans="1:14">
      <c r="A30" s="141"/>
      <c r="B30" s="56">
        <v>44317</v>
      </c>
      <c r="C30" s="47"/>
      <c r="D30" s="31">
        <v>110.346051879809</v>
      </c>
      <c r="E30" s="146"/>
      <c r="F30" s="136"/>
      <c r="G30" s="136"/>
      <c r="H30" s="92"/>
      <c r="L30" s="25">
        <v>33</v>
      </c>
      <c r="N30" s="25"/>
    </row>
    <row r="31" spans="1:14">
      <c r="A31" s="141"/>
      <c r="B31" s="56">
        <v>44348</v>
      </c>
      <c r="C31" s="27"/>
      <c r="D31" s="31">
        <v>98.737831760211193</v>
      </c>
      <c r="E31" s="146"/>
      <c r="F31" s="137"/>
      <c r="G31" s="137"/>
      <c r="H31" s="92"/>
      <c r="L31" s="25">
        <f>L30*1.1/0.8</f>
        <v>45.375</v>
      </c>
      <c r="N31" s="25"/>
    </row>
    <row r="32" spans="1:14">
      <c r="A32" s="147" t="str">
        <f>A16</f>
        <v>平均月租金（元/平方米/月）</v>
      </c>
      <c r="B32" s="148"/>
      <c r="C32" s="148"/>
      <c r="D32" s="148"/>
      <c r="E32" s="149"/>
      <c r="F32" s="35">
        <f>ROUND(AVERAGE(F20:F31),2)</f>
        <v>92.01</v>
      </c>
      <c r="G32" s="74">
        <f>ROUND(AVERAGE(G20:G31),2)</f>
        <v>90.81</v>
      </c>
      <c r="H32" s="70"/>
      <c r="N32" s="25"/>
    </row>
    <row r="33" spans="1:14">
      <c r="D33" s="38" t="s">
        <v>228</v>
      </c>
      <c r="N33" s="25"/>
    </row>
    <row r="34" spans="1:14">
      <c r="B34" s="140" t="s">
        <v>80</v>
      </c>
      <c r="C34" s="140"/>
      <c r="D34" s="27"/>
      <c r="E34" s="36"/>
      <c r="N34" s="25"/>
    </row>
    <row r="35" spans="1:14">
      <c r="A35" s="77" t="str">
        <f>A3</f>
        <v>时间</v>
      </c>
      <c r="B35" s="27" t="s">
        <v>77</v>
      </c>
      <c r="C35" s="27" t="s">
        <v>78</v>
      </c>
      <c r="D35" s="27" t="s">
        <v>79</v>
      </c>
      <c r="E35" s="27" t="str">
        <f>E3</f>
        <v>样本数量</v>
      </c>
      <c r="F35" s="27" t="str">
        <f>F3</f>
        <v>含物业费，不含取暖费</v>
      </c>
      <c r="G35" s="96" t="s">
        <v>286</v>
      </c>
      <c r="H35" s="76"/>
      <c r="N35" s="25"/>
    </row>
    <row r="36" spans="1:14">
      <c r="A36" s="141" t="s">
        <v>196</v>
      </c>
      <c r="B36" s="56">
        <v>44013</v>
      </c>
      <c r="C36" s="55">
        <v>5</v>
      </c>
      <c r="D36" s="35">
        <f>E105</f>
        <v>94.93</v>
      </c>
      <c r="E36" s="146">
        <f>SUM(C36:C38)</f>
        <v>15</v>
      </c>
      <c r="F36" s="135">
        <f>G36-N8</f>
        <v>91.11</v>
      </c>
      <c r="G36" s="135">
        <f>ROUND(AVERAGE(D36:D38),2)</f>
        <v>93.61</v>
      </c>
      <c r="H36" s="92"/>
      <c r="N36" s="25"/>
    </row>
    <row r="37" spans="1:14">
      <c r="A37" s="141"/>
      <c r="B37" s="56">
        <v>44044</v>
      </c>
      <c r="C37" s="55">
        <v>5</v>
      </c>
      <c r="D37" s="35">
        <f>E100</f>
        <v>92.04</v>
      </c>
      <c r="E37" s="146"/>
      <c r="F37" s="136"/>
      <c r="G37" s="136"/>
      <c r="H37" s="92"/>
      <c r="N37" s="25"/>
    </row>
    <row r="38" spans="1:14">
      <c r="A38" s="141"/>
      <c r="B38" s="56">
        <v>44075</v>
      </c>
      <c r="C38" s="55">
        <v>5</v>
      </c>
      <c r="D38" s="35">
        <f>E95</f>
        <v>93.85</v>
      </c>
      <c r="E38" s="146"/>
      <c r="F38" s="137"/>
      <c r="G38" s="137"/>
      <c r="H38" s="92"/>
      <c r="N38" s="25"/>
    </row>
    <row r="39" spans="1:14">
      <c r="A39" s="141" t="s">
        <v>197</v>
      </c>
      <c r="B39" s="56">
        <v>44105</v>
      </c>
      <c r="C39" s="55">
        <v>2</v>
      </c>
      <c r="D39" s="35">
        <f>E93</f>
        <v>83.04</v>
      </c>
      <c r="E39" s="146">
        <f>SUM(C39:C41)</f>
        <v>12</v>
      </c>
      <c r="F39" s="135">
        <f>G39-N8</f>
        <v>82.38</v>
      </c>
      <c r="G39" s="135">
        <f>ROUND(AVERAGE(D39:D41),2)</f>
        <v>84.88</v>
      </c>
      <c r="H39" s="92"/>
      <c r="N39" s="25"/>
    </row>
    <row r="40" spans="1:14">
      <c r="A40" s="141"/>
      <c r="B40" s="56">
        <v>44136</v>
      </c>
      <c r="C40" s="55">
        <v>5</v>
      </c>
      <c r="D40" s="35">
        <f>E88</f>
        <v>86.69</v>
      </c>
      <c r="E40" s="146"/>
      <c r="F40" s="136"/>
      <c r="G40" s="136"/>
      <c r="H40" s="92"/>
      <c r="N40" s="25"/>
    </row>
    <row r="41" spans="1:14">
      <c r="A41" s="141"/>
      <c r="B41" s="56">
        <v>44166</v>
      </c>
      <c r="C41" s="55">
        <v>5</v>
      </c>
      <c r="D41" s="35">
        <f>E83</f>
        <v>84.9</v>
      </c>
      <c r="E41" s="146"/>
      <c r="F41" s="137"/>
      <c r="G41" s="137"/>
      <c r="H41" s="92"/>
      <c r="N41" s="25"/>
    </row>
    <row r="42" spans="1:14">
      <c r="A42" s="141" t="s">
        <v>124</v>
      </c>
      <c r="B42" s="56">
        <v>44197</v>
      </c>
      <c r="C42" s="55">
        <v>7</v>
      </c>
      <c r="D42" s="35">
        <f>E76</f>
        <v>93.07</v>
      </c>
      <c r="E42" s="146">
        <f>SUM(C42:C44)</f>
        <v>16</v>
      </c>
      <c r="F42" s="135">
        <f>G42-N8</f>
        <v>87.62</v>
      </c>
      <c r="G42" s="135">
        <f>ROUND(AVERAGE(D42:D44),2)</f>
        <v>90.12</v>
      </c>
      <c r="H42" s="92"/>
      <c r="N42" s="25"/>
    </row>
    <row r="43" spans="1:14">
      <c r="A43" s="141"/>
      <c r="B43" s="56">
        <v>44228</v>
      </c>
      <c r="C43" s="55">
        <v>5</v>
      </c>
      <c r="D43" s="35">
        <f>E71</f>
        <v>89.52</v>
      </c>
      <c r="E43" s="146"/>
      <c r="F43" s="136"/>
      <c r="G43" s="136"/>
      <c r="H43" s="92"/>
      <c r="N43" s="25"/>
    </row>
    <row r="44" spans="1:14">
      <c r="A44" s="141"/>
      <c r="B44" s="56">
        <v>44256</v>
      </c>
      <c r="C44" s="55">
        <v>4</v>
      </c>
      <c r="D44" s="35">
        <f>E67</f>
        <v>87.77</v>
      </c>
      <c r="E44" s="146"/>
      <c r="F44" s="137"/>
      <c r="G44" s="137"/>
      <c r="H44" s="92"/>
      <c r="N44" s="25"/>
    </row>
    <row r="45" spans="1:14">
      <c r="A45" s="141" t="s">
        <v>195</v>
      </c>
      <c r="B45" s="56">
        <v>44287</v>
      </c>
      <c r="C45" s="55">
        <v>3</v>
      </c>
      <c r="D45" s="35">
        <f>E64</f>
        <v>100.13</v>
      </c>
      <c r="E45" s="146">
        <f>SUM(C45:C47)</f>
        <v>15</v>
      </c>
      <c r="F45" s="135">
        <f>G45-N8</f>
        <v>97.77</v>
      </c>
      <c r="G45" s="135">
        <f>ROUND(AVERAGE(D45:D47),2)</f>
        <v>100.27</v>
      </c>
      <c r="H45" s="92"/>
      <c r="N45" s="25"/>
    </row>
    <row r="46" spans="1:14">
      <c r="A46" s="141"/>
      <c r="B46" s="56">
        <v>44317</v>
      </c>
      <c r="C46" s="55">
        <v>2</v>
      </c>
      <c r="D46" s="48">
        <f>E62</f>
        <v>102.04</v>
      </c>
      <c r="E46" s="146"/>
      <c r="F46" s="136"/>
      <c r="G46" s="136"/>
      <c r="H46" s="92"/>
      <c r="N46" s="25"/>
    </row>
    <row r="47" spans="1:14">
      <c r="A47" s="141"/>
      <c r="B47" s="56">
        <v>44348</v>
      </c>
      <c r="C47" s="55">
        <v>10</v>
      </c>
      <c r="D47" s="35">
        <f>E52</f>
        <v>98.64</v>
      </c>
      <c r="E47" s="146"/>
      <c r="F47" s="137"/>
      <c r="G47" s="137"/>
      <c r="H47" s="92"/>
      <c r="N47" s="25"/>
    </row>
    <row r="48" spans="1:14">
      <c r="A48" s="147" t="str">
        <f>A16</f>
        <v>平均月租金（元/平方米/月）</v>
      </c>
      <c r="B48" s="148"/>
      <c r="C48" s="148"/>
      <c r="D48" s="148"/>
      <c r="E48" s="149"/>
      <c r="F48" s="35">
        <f>ROUND(AVERAGE(F36:F47),2)</f>
        <v>89.72</v>
      </c>
      <c r="G48" s="74">
        <f>ROUND(AVERAGE(G36:G47),2)</f>
        <v>92.22</v>
      </c>
      <c r="H48" s="70"/>
      <c r="N48" s="25"/>
    </row>
    <row r="51" spans="1:14">
      <c r="A51" s="37" t="s">
        <v>97</v>
      </c>
      <c r="B51" s="37" t="s">
        <v>98</v>
      </c>
      <c r="C51" s="37" t="s">
        <v>99</v>
      </c>
      <c r="D51" s="37" t="s">
        <v>100</v>
      </c>
      <c r="E51" s="38" t="s">
        <v>119</v>
      </c>
      <c r="I51" s="45" t="s">
        <v>152</v>
      </c>
      <c r="J51" s="45" t="s">
        <v>153</v>
      </c>
      <c r="L51" s="45" t="s">
        <v>154</v>
      </c>
      <c r="N51" s="25"/>
    </row>
    <row r="52" spans="1:14">
      <c r="A52" s="42">
        <v>44377</v>
      </c>
      <c r="B52" s="40">
        <v>70</v>
      </c>
      <c r="C52" s="40">
        <v>7800</v>
      </c>
      <c r="D52" s="73">
        <f t="shared" ref="D52:D111" si="1">C52/B52</f>
        <v>111.42857142857143</v>
      </c>
      <c r="E52" s="150">
        <f>ROUND(AVERAGE(D52:D61),2)</f>
        <v>98.64</v>
      </c>
      <c r="F52" s="63">
        <f t="shared" ref="F52:F111" si="2">IF(B52&gt;=50,2,1)</f>
        <v>2</v>
      </c>
      <c r="I52" s="45" t="s">
        <v>200</v>
      </c>
      <c r="J52" s="45" t="s">
        <v>201</v>
      </c>
      <c r="L52" s="45" t="s">
        <v>202</v>
      </c>
      <c r="N52" s="25"/>
    </row>
    <row r="53" spans="1:14">
      <c r="A53" s="42">
        <v>44375</v>
      </c>
      <c r="B53" s="47">
        <v>70</v>
      </c>
      <c r="C53" s="40">
        <v>7000</v>
      </c>
      <c r="D53" s="73">
        <f t="shared" si="1"/>
        <v>100</v>
      </c>
      <c r="E53" s="151"/>
      <c r="F53" s="63">
        <f t="shared" si="2"/>
        <v>2</v>
      </c>
      <c r="I53" s="94" t="s">
        <v>200</v>
      </c>
      <c r="J53" s="94" t="s">
        <v>158</v>
      </c>
      <c r="L53" s="45" t="s">
        <v>203</v>
      </c>
      <c r="N53" s="25"/>
    </row>
    <row r="54" spans="1:14">
      <c r="A54" s="42">
        <v>44374</v>
      </c>
      <c r="B54" s="47">
        <v>99</v>
      </c>
      <c r="C54" s="40">
        <v>7750</v>
      </c>
      <c r="D54" s="73">
        <f t="shared" si="1"/>
        <v>78.282828282828277</v>
      </c>
      <c r="E54" s="151"/>
      <c r="F54" s="63">
        <f t="shared" si="2"/>
        <v>2</v>
      </c>
      <c r="I54" s="94" t="s">
        <v>200</v>
      </c>
      <c r="J54" s="94" t="s">
        <v>204</v>
      </c>
      <c r="L54" s="45" t="s">
        <v>205</v>
      </c>
      <c r="N54" s="25"/>
    </row>
    <row r="55" spans="1:14">
      <c r="A55" s="42">
        <v>44373</v>
      </c>
      <c r="B55" s="47">
        <v>69</v>
      </c>
      <c r="C55" s="40">
        <v>7200</v>
      </c>
      <c r="D55" s="73">
        <f t="shared" si="1"/>
        <v>104.34782608695652</v>
      </c>
      <c r="E55" s="151"/>
      <c r="F55" s="63">
        <f t="shared" si="2"/>
        <v>2</v>
      </c>
      <c r="I55" s="94" t="s">
        <v>200</v>
      </c>
      <c r="J55" s="94" t="s">
        <v>158</v>
      </c>
      <c r="L55" s="45" t="s">
        <v>202</v>
      </c>
      <c r="N55" s="25"/>
    </row>
    <row r="56" spans="1:14">
      <c r="A56" s="42">
        <v>44372</v>
      </c>
      <c r="B56" s="47">
        <v>99</v>
      </c>
      <c r="C56" s="47">
        <v>8000</v>
      </c>
      <c r="D56" s="73">
        <f t="shared" si="1"/>
        <v>80.808080808080803</v>
      </c>
      <c r="E56" s="151"/>
      <c r="F56" s="63">
        <f t="shared" si="2"/>
        <v>2</v>
      </c>
      <c r="I56" s="94" t="s">
        <v>200</v>
      </c>
      <c r="J56" s="94" t="s">
        <v>158</v>
      </c>
      <c r="L56" s="45" t="s">
        <v>206</v>
      </c>
      <c r="N56" s="25"/>
    </row>
    <row r="57" spans="1:14">
      <c r="A57" s="42">
        <v>44365</v>
      </c>
      <c r="B57" s="47">
        <v>126.2</v>
      </c>
      <c r="C57" s="47">
        <v>12000</v>
      </c>
      <c r="D57" s="73">
        <f t="shared" si="1"/>
        <v>95.087163232963547</v>
      </c>
      <c r="E57" s="151"/>
      <c r="F57" s="63">
        <f t="shared" si="2"/>
        <v>2</v>
      </c>
      <c r="I57" s="94" t="s">
        <v>200</v>
      </c>
      <c r="J57" s="94" t="s">
        <v>207</v>
      </c>
      <c r="L57" s="45" t="s">
        <v>208</v>
      </c>
      <c r="N57" s="25"/>
    </row>
    <row r="58" spans="1:14">
      <c r="A58" s="42">
        <v>44360</v>
      </c>
      <c r="B58" s="47">
        <v>70</v>
      </c>
      <c r="C58" s="47">
        <v>7300</v>
      </c>
      <c r="D58" s="73">
        <f t="shared" si="1"/>
        <v>104.28571428571429</v>
      </c>
      <c r="E58" s="151"/>
      <c r="F58" s="63">
        <f t="shared" si="2"/>
        <v>2</v>
      </c>
      <c r="I58" s="94" t="s">
        <v>200</v>
      </c>
      <c r="J58" s="94" t="s">
        <v>201</v>
      </c>
      <c r="L58" s="45" t="s">
        <v>209</v>
      </c>
      <c r="N58" s="25"/>
    </row>
    <row r="59" spans="1:14">
      <c r="A59" s="42">
        <v>44356</v>
      </c>
      <c r="B59" s="47">
        <v>66.900000000000006</v>
      </c>
      <c r="C59" s="47">
        <v>7200</v>
      </c>
      <c r="D59" s="73">
        <f t="shared" si="1"/>
        <v>107.62331838565021</v>
      </c>
      <c r="E59" s="151"/>
      <c r="F59" s="63">
        <f t="shared" si="2"/>
        <v>2</v>
      </c>
      <c r="I59" s="45" t="s">
        <v>200</v>
      </c>
      <c r="J59" s="45" t="s">
        <v>210</v>
      </c>
      <c r="L59" s="45" t="s">
        <v>211</v>
      </c>
      <c r="N59" s="25"/>
    </row>
    <row r="60" spans="1:14">
      <c r="A60" s="42">
        <v>44353</v>
      </c>
      <c r="B60" s="47">
        <v>69.5</v>
      </c>
      <c r="C60" s="47">
        <v>7500</v>
      </c>
      <c r="D60" s="73">
        <f t="shared" si="1"/>
        <v>107.91366906474821</v>
      </c>
      <c r="E60" s="151"/>
      <c r="F60" s="63">
        <f t="shared" si="2"/>
        <v>2</v>
      </c>
      <c r="I60" s="45" t="s">
        <v>200</v>
      </c>
      <c r="J60" s="45" t="s">
        <v>201</v>
      </c>
      <c r="L60" s="45" t="s">
        <v>202</v>
      </c>
      <c r="N60" s="25"/>
    </row>
    <row r="61" spans="1:14">
      <c r="A61" s="42">
        <v>44351</v>
      </c>
      <c r="B61" s="47">
        <v>80.7</v>
      </c>
      <c r="C61" s="47">
        <v>7800</v>
      </c>
      <c r="D61" s="73">
        <f t="shared" si="1"/>
        <v>96.6542750929368</v>
      </c>
      <c r="E61" s="151"/>
      <c r="F61" s="63">
        <f t="shared" si="2"/>
        <v>2</v>
      </c>
      <c r="I61" s="45" t="s">
        <v>200</v>
      </c>
      <c r="J61" s="45" t="s">
        <v>212</v>
      </c>
      <c r="L61" s="25" t="s">
        <v>213</v>
      </c>
      <c r="N61" s="25"/>
    </row>
    <row r="62" spans="1:14">
      <c r="A62" s="42">
        <v>44326</v>
      </c>
      <c r="B62" s="47">
        <v>90</v>
      </c>
      <c r="C62" s="47">
        <v>8200</v>
      </c>
      <c r="D62" s="73">
        <f t="shared" si="1"/>
        <v>91.111111111111114</v>
      </c>
      <c r="E62" s="150">
        <f>ROUND(AVERAGE(D62:D63),2)</f>
        <v>102.04</v>
      </c>
      <c r="F62" s="63">
        <f t="shared" si="2"/>
        <v>2</v>
      </c>
      <c r="I62" s="45" t="s">
        <v>200</v>
      </c>
      <c r="J62" s="45" t="s">
        <v>201</v>
      </c>
      <c r="L62" s="45" t="s">
        <v>202</v>
      </c>
      <c r="N62" s="25"/>
    </row>
    <row r="63" spans="1:14">
      <c r="A63" s="42">
        <v>44322</v>
      </c>
      <c r="B63" s="47">
        <v>54.88</v>
      </c>
      <c r="C63" s="47">
        <v>6200</v>
      </c>
      <c r="D63" s="73">
        <f t="shared" si="1"/>
        <v>112.9737609329446</v>
      </c>
      <c r="E63" s="151"/>
      <c r="F63" s="63">
        <f t="shared" si="2"/>
        <v>2</v>
      </c>
      <c r="I63" s="45" t="s">
        <v>200</v>
      </c>
      <c r="J63" s="45" t="s">
        <v>214</v>
      </c>
      <c r="L63" s="45" t="s">
        <v>215</v>
      </c>
      <c r="N63" s="25"/>
    </row>
    <row r="64" spans="1:14">
      <c r="A64" s="42">
        <v>44313</v>
      </c>
      <c r="B64" s="47">
        <v>64.89</v>
      </c>
      <c r="C64" s="47">
        <v>7300</v>
      </c>
      <c r="D64" s="73">
        <f t="shared" si="1"/>
        <v>112.49807366312221</v>
      </c>
      <c r="E64" s="150">
        <f>ROUND(AVERAGE(D64:D66),2)</f>
        <v>100.13</v>
      </c>
      <c r="F64" s="63">
        <f t="shared" si="2"/>
        <v>2</v>
      </c>
      <c r="I64" s="45" t="s">
        <v>200</v>
      </c>
      <c r="J64" s="45" t="s">
        <v>201</v>
      </c>
      <c r="L64" s="25" t="s">
        <v>216</v>
      </c>
      <c r="N64" s="25"/>
    </row>
    <row r="65" spans="1:14">
      <c r="A65" s="42">
        <v>44297</v>
      </c>
      <c r="B65" s="47">
        <v>55.52</v>
      </c>
      <c r="C65" s="47">
        <v>5700</v>
      </c>
      <c r="D65" s="73">
        <f t="shared" si="1"/>
        <v>102.66570605187319</v>
      </c>
      <c r="E65" s="151"/>
      <c r="F65" s="63">
        <f t="shared" si="2"/>
        <v>2</v>
      </c>
      <c r="I65" s="45" t="s">
        <v>200</v>
      </c>
      <c r="J65" s="45" t="s">
        <v>217</v>
      </c>
      <c r="L65" s="45" t="s">
        <v>218</v>
      </c>
      <c r="N65" s="25"/>
    </row>
    <row r="66" spans="1:14">
      <c r="A66" s="42">
        <v>44289</v>
      </c>
      <c r="B66" s="47">
        <v>88</v>
      </c>
      <c r="C66" s="47">
        <v>7500</v>
      </c>
      <c r="D66" s="73">
        <f t="shared" si="1"/>
        <v>85.227272727272734</v>
      </c>
      <c r="E66" s="151"/>
      <c r="F66" s="63">
        <f t="shared" si="2"/>
        <v>2</v>
      </c>
      <c r="I66" s="45" t="s">
        <v>200</v>
      </c>
      <c r="J66" s="45" t="s">
        <v>201</v>
      </c>
      <c r="L66" s="45" t="s">
        <v>218</v>
      </c>
      <c r="N66" s="25"/>
    </row>
    <row r="67" spans="1:14">
      <c r="A67" s="42">
        <v>44269</v>
      </c>
      <c r="B67" s="47">
        <v>99.26</v>
      </c>
      <c r="C67" s="47">
        <v>7700</v>
      </c>
      <c r="D67" s="73">
        <f t="shared" si="1"/>
        <v>77.574047954866003</v>
      </c>
      <c r="E67" s="150">
        <f>ROUND(AVERAGE(D67:D70),2)</f>
        <v>87.77</v>
      </c>
      <c r="F67" s="63">
        <f t="shared" si="2"/>
        <v>2</v>
      </c>
      <c r="I67" s="45" t="s">
        <v>200</v>
      </c>
      <c r="J67" s="45" t="s">
        <v>214</v>
      </c>
      <c r="L67" s="45" t="s">
        <v>219</v>
      </c>
      <c r="N67" s="25"/>
    </row>
    <row r="68" spans="1:14">
      <c r="A68" s="42">
        <v>44264</v>
      </c>
      <c r="B68" s="47">
        <v>119.88</v>
      </c>
      <c r="C68" s="47">
        <v>9800</v>
      </c>
      <c r="D68" s="73">
        <f t="shared" si="1"/>
        <v>81.748415081748419</v>
      </c>
      <c r="E68" s="151"/>
      <c r="F68" s="63">
        <f t="shared" si="2"/>
        <v>2</v>
      </c>
      <c r="I68" s="45" t="s">
        <v>200</v>
      </c>
      <c r="J68" s="45" t="s">
        <v>220</v>
      </c>
      <c r="L68" s="45" t="s">
        <v>219</v>
      </c>
      <c r="N68" s="25"/>
    </row>
    <row r="69" spans="1:14">
      <c r="A69" s="42">
        <v>44260</v>
      </c>
      <c r="B69" s="47">
        <v>70</v>
      </c>
      <c r="C69" s="47">
        <v>7200</v>
      </c>
      <c r="D69" s="73">
        <f t="shared" si="1"/>
        <v>102.85714285714286</v>
      </c>
      <c r="E69" s="151"/>
      <c r="F69" s="63">
        <f t="shared" si="2"/>
        <v>2</v>
      </c>
      <c r="I69" s="45" t="s">
        <v>200</v>
      </c>
      <c r="J69" s="45" t="s">
        <v>201</v>
      </c>
      <c r="L69" s="45" t="s">
        <v>218</v>
      </c>
      <c r="N69" s="25"/>
    </row>
    <row r="70" spans="1:14">
      <c r="A70" s="42">
        <v>44259</v>
      </c>
      <c r="B70" s="47">
        <v>106.87</v>
      </c>
      <c r="C70" s="47">
        <v>9500</v>
      </c>
      <c r="D70" s="73">
        <f t="shared" si="1"/>
        <v>88.893047627959206</v>
      </c>
      <c r="E70" s="151"/>
      <c r="F70" s="63">
        <f t="shared" si="2"/>
        <v>2</v>
      </c>
      <c r="I70" s="45" t="s">
        <v>200</v>
      </c>
      <c r="J70" s="45" t="s">
        <v>220</v>
      </c>
      <c r="L70" s="45" t="s">
        <v>221</v>
      </c>
      <c r="N70" s="25"/>
    </row>
    <row r="71" spans="1:14">
      <c r="A71" s="42">
        <v>44254</v>
      </c>
      <c r="B71" s="47">
        <v>98</v>
      </c>
      <c r="C71" s="47">
        <v>7800</v>
      </c>
      <c r="D71" s="73">
        <f t="shared" si="1"/>
        <v>79.591836734693871</v>
      </c>
      <c r="E71" s="150">
        <f>ROUND(AVERAGE(D71:D75),2)</f>
        <v>89.52</v>
      </c>
      <c r="F71" s="63">
        <f t="shared" si="2"/>
        <v>2</v>
      </c>
      <c r="I71" s="45" t="s">
        <v>200</v>
      </c>
      <c r="J71" s="45" t="s">
        <v>212</v>
      </c>
      <c r="L71" s="45" t="s">
        <v>205</v>
      </c>
      <c r="N71" s="25"/>
    </row>
    <row r="72" spans="1:14">
      <c r="A72" s="42">
        <v>44254</v>
      </c>
      <c r="B72" s="47">
        <v>118</v>
      </c>
      <c r="C72" s="47">
        <v>9700</v>
      </c>
      <c r="D72" s="73">
        <f t="shared" si="1"/>
        <v>82.20338983050847</v>
      </c>
      <c r="E72" s="151"/>
      <c r="F72" s="63">
        <f t="shared" si="2"/>
        <v>2</v>
      </c>
      <c r="I72" s="45" t="s">
        <v>200</v>
      </c>
      <c r="J72" s="45" t="s">
        <v>214</v>
      </c>
      <c r="L72" s="45" t="s">
        <v>219</v>
      </c>
      <c r="N72" s="25"/>
    </row>
    <row r="73" spans="1:14">
      <c r="A73" s="42">
        <v>44254</v>
      </c>
      <c r="B73" s="47">
        <v>69.08</v>
      </c>
      <c r="C73" s="47">
        <v>6900</v>
      </c>
      <c r="D73" s="73">
        <f t="shared" si="1"/>
        <v>99.884192240880139</v>
      </c>
      <c r="E73" s="151"/>
      <c r="F73" s="63">
        <f t="shared" si="2"/>
        <v>2</v>
      </c>
      <c r="I73" s="45" t="s">
        <v>200</v>
      </c>
      <c r="J73" s="45" t="s">
        <v>201</v>
      </c>
      <c r="L73" s="45" t="s">
        <v>218</v>
      </c>
      <c r="N73" s="25"/>
    </row>
    <row r="74" spans="1:14">
      <c r="A74" s="42">
        <v>44249</v>
      </c>
      <c r="B74" s="47">
        <v>56</v>
      </c>
      <c r="C74" s="47">
        <v>6100</v>
      </c>
      <c r="D74" s="73">
        <f t="shared" si="1"/>
        <v>108.92857142857143</v>
      </c>
      <c r="E74" s="151"/>
      <c r="F74" s="63">
        <f t="shared" si="2"/>
        <v>2</v>
      </c>
      <c r="I74" s="45" t="s">
        <v>200</v>
      </c>
      <c r="J74" s="45" t="s">
        <v>222</v>
      </c>
      <c r="L74" s="45" t="s">
        <v>209</v>
      </c>
      <c r="N74" s="25"/>
    </row>
    <row r="75" spans="1:14">
      <c r="A75" s="42">
        <v>44228</v>
      </c>
      <c r="B75" s="47">
        <v>126</v>
      </c>
      <c r="C75" s="47">
        <v>9700</v>
      </c>
      <c r="D75" s="73">
        <f t="shared" si="1"/>
        <v>76.984126984126988</v>
      </c>
      <c r="E75" s="151"/>
      <c r="F75" s="63">
        <f t="shared" si="2"/>
        <v>2</v>
      </c>
      <c r="I75" s="45" t="s">
        <v>200</v>
      </c>
      <c r="J75" s="45" t="s">
        <v>204</v>
      </c>
      <c r="L75" s="45" t="s">
        <v>206</v>
      </c>
      <c r="N75" s="25"/>
    </row>
    <row r="76" spans="1:14">
      <c r="A76" s="42">
        <v>44221</v>
      </c>
      <c r="B76" s="47">
        <v>70</v>
      </c>
      <c r="C76" s="47">
        <v>7800</v>
      </c>
      <c r="D76" s="73">
        <f t="shared" si="1"/>
        <v>111.42857142857143</v>
      </c>
      <c r="E76" s="150">
        <f>ROUND(AVERAGE(D76:D82),2)</f>
        <v>93.07</v>
      </c>
      <c r="F76" s="63">
        <f t="shared" si="2"/>
        <v>2</v>
      </c>
      <c r="I76" s="45" t="s">
        <v>200</v>
      </c>
      <c r="J76" s="45" t="s">
        <v>160</v>
      </c>
      <c r="L76" s="45" t="s">
        <v>218</v>
      </c>
      <c r="N76" s="25"/>
    </row>
    <row r="77" spans="1:14">
      <c r="A77" s="42">
        <v>44220</v>
      </c>
      <c r="B77" s="47">
        <v>70</v>
      </c>
      <c r="C77" s="47">
        <v>7000</v>
      </c>
      <c r="D77" s="73">
        <f t="shared" si="1"/>
        <v>100</v>
      </c>
      <c r="E77" s="151"/>
      <c r="F77" s="63">
        <f t="shared" si="2"/>
        <v>2</v>
      </c>
      <c r="I77" s="45" t="s">
        <v>200</v>
      </c>
      <c r="J77" s="45" t="s">
        <v>201</v>
      </c>
      <c r="L77" s="45" t="s">
        <v>202</v>
      </c>
      <c r="N77" s="25"/>
    </row>
    <row r="78" spans="1:14">
      <c r="A78" s="42">
        <v>44204</v>
      </c>
      <c r="B78" s="47">
        <v>126</v>
      </c>
      <c r="C78" s="47">
        <v>9900</v>
      </c>
      <c r="D78" s="73">
        <f t="shared" si="1"/>
        <v>78.571428571428569</v>
      </c>
      <c r="E78" s="151"/>
      <c r="F78" s="63">
        <f t="shared" si="2"/>
        <v>2</v>
      </c>
      <c r="I78" s="45" t="s">
        <v>200</v>
      </c>
      <c r="J78" s="45" t="s">
        <v>214</v>
      </c>
      <c r="L78" s="45" t="s">
        <v>223</v>
      </c>
      <c r="N78" s="25"/>
    </row>
    <row r="79" spans="1:14">
      <c r="A79" s="42">
        <v>44201</v>
      </c>
      <c r="B79" s="47">
        <v>89.9</v>
      </c>
      <c r="C79" s="47">
        <v>6800</v>
      </c>
      <c r="D79" s="73">
        <v>89.9</v>
      </c>
      <c r="E79" s="151"/>
      <c r="F79" s="63">
        <f t="shared" si="2"/>
        <v>2</v>
      </c>
      <c r="I79" s="45" t="s">
        <v>200</v>
      </c>
      <c r="J79" s="45" t="s">
        <v>201</v>
      </c>
      <c r="L79" s="45" t="s">
        <v>215</v>
      </c>
      <c r="N79" s="25"/>
    </row>
    <row r="80" spans="1:14">
      <c r="A80" s="42">
        <v>44201</v>
      </c>
      <c r="B80" s="47">
        <v>126.2</v>
      </c>
      <c r="C80" s="47">
        <v>11200</v>
      </c>
      <c r="D80" s="73">
        <f t="shared" si="1"/>
        <v>88.74801901743264</v>
      </c>
      <c r="E80" s="151"/>
      <c r="F80" s="63">
        <f t="shared" si="2"/>
        <v>2</v>
      </c>
      <c r="I80" s="45" t="s">
        <v>200</v>
      </c>
      <c r="J80" s="45" t="s">
        <v>201</v>
      </c>
      <c r="L80" s="45" t="s">
        <v>219</v>
      </c>
      <c r="N80" s="25"/>
    </row>
    <row r="81" spans="1:14">
      <c r="A81" s="42">
        <v>44200</v>
      </c>
      <c r="B81" s="47">
        <v>54.88</v>
      </c>
      <c r="C81" s="47">
        <v>6000</v>
      </c>
      <c r="D81" s="73">
        <f t="shared" si="1"/>
        <v>109.32944606413993</v>
      </c>
      <c r="E81" s="151"/>
      <c r="F81" s="63">
        <f t="shared" si="2"/>
        <v>2</v>
      </c>
      <c r="I81" s="45" t="s">
        <v>200</v>
      </c>
      <c r="J81" s="45" t="s">
        <v>217</v>
      </c>
      <c r="L81" s="45" t="s">
        <v>215</v>
      </c>
      <c r="N81" s="25"/>
    </row>
    <row r="82" spans="1:14">
      <c r="A82" s="42">
        <v>44199</v>
      </c>
      <c r="B82" s="47">
        <v>99.26</v>
      </c>
      <c r="C82" s="47">
        <v>7300</v>
      </c>
      <c r="D82" s="73">
        <f t="shared" si="1"/>
        <v>73.544227281885952</v>
      </c>
      <c r="E82" s="151"/>
      <c r="F82" s="63">
        <f t="shared" si="2"/>
        <v>2</v>
      </c>
      <c r="I82" s="45" t="s">
        <v>200</v>
      </c>
      <c r="J82" s="45" t="s">
        <v>214</v>
      </c>
      <c r="L82" s="45" t="s">
        <v>205</v>
      </c>
      <c r="N82" s="25"/>
    </row>
    <row r="83" spans="1:14">
      <c r="A83" s="42">
        <v>44196</v>
      </c>
      <c r="B83" s="47">
        <v>69</v>
      </c>
      <c r="C83" s="47">
        <v>6000</v>
      </c>
      <c r="D83" s="73">
        <f t="shared" si="1"/>
        <v>86.956521739130437</v>
      </c>
      <c r="E83" s="150">
        <f>ROUND(AVERAGE(D83:D87),2)</f>
        <v>84.9</v>
      </c>
      <c r="F83" s="63">
        <f t="shared" si="2"/>
        <v>2</v>
      </c>
      <c r="I83" s="45" t="s">
        <v>200</v>
      </c>
      <c r="J83" s="45" t="s">
        <v>201</v>
      </c>
      <c r="L83" s="45" t="s">
        <v>218</v>
      </c>
      <c r="N83" s="25"/>
    </row>
    <row r="84" spans="1:14">
      <c r="A84" s="42">
        <v>44188</v>
      </c>
      <c r="B84" s="47">
        <v>90</v>
      </c>
      <c r="C84" s="47">
        <v>6000</v>
      </c>
      <c r="D84" s="73">
        <f t="shared" si="1"/>
        <v>66.666666666666671</v>
      </c>
      <c r="E84" s="151"/>
      <c r="F84" s="63">
        <f t="shared" si="2"/>
        <v>2</v>
      </c>
      <c r="I84" s="45" t="s">
        <v>200</v>
      </c>
      <c r="J84" s="45" t="s">
        <v>204</v>
      </c>
      <c r="L84" s="45" t="s">
        <v>205</v>
      </c>
      <c r="N84" s="25"/>
    </row>
    <row r="85" spans="1:14">
      <c r="A85" s="54">
        <v>44185</v>
      </c>
      <c r="B85" s="53">
        <v>101</v>
      </c>
      <c r="C85" s="53">
        <v>7500</v>
      </c>
      <c r="D85" s="71">
        <f t="shared" si="1"/>
        <v>74.257425742574256</v>
      </c>
      <c r="E85" s="151"/>
      <c r="F85" s="63">
        <f t="shared" si="2"/>
        <v>2</v>
      </c>
      <c r="I85" s="45" t="s">
        <v>200</v>
      </c>
      <c r="J85" s="45" t="s">
        <v>220</v>
      </c>
      <c r="L85" s="45" t="s">
        <v>205</v>
      </c>
      <c r="N85" s="25"/>
    </row>
    <row r="86" spans="1:14">
      <c r="A86" s="54">
        <v>44184</v>
      </c>
      <c r="B86" s="53">
        <v>57.8</v>
      </c>
      <c r="C86" s="53">
        <v>5500</v>
      </c>
      <c r="D86" s="71">
        <f t="shared" si="1"/>
        <v>95.155709342560556</v>
      </c>
      <c r="E86" s="151"/>
      <c r="F86" s="63">
        <f t="shared" si="2"/>
        <v>2</v>
      </c>
      <c r="I86" s="45" t="s">
        <v>200</v>
      </c>
      <c r="J86" s="45" t="s">
        <v>217</v>
      </c>
      <c r="L86" s="45" t="s">
        <v>215</v>
      </c>
      <c r="N86" s="25"/>
    </row>
    <row r="87" spans="1:14">
      <c r="A87" s="54">
        <v>44171</v>
      </c>
      <c r="B87" s="53">
        <v>69</v>
      </c>
      <c r="C87" s="53">
        <v>7000</v>
      </c>
      <c r="D87" s="71">
        <f t="shared" si="1"/>
        <v>101.44927536231884</v>
      </c>
      <c r="E87" s="151"/>
      <c r="F87" s="63">
        <f t="shared" si="2"/>
        <v>2</v>
      </c>
      <c r="I87" s="45" t="s">
        <v>200</v>
      </c>
      <c r="J87" s="45" t="s">
        <v>160</v>
      </c>
      <c r="L87" s="45" t="s">
        <v>202</v>
      </c>
      <c r="N87" s="25"/>
    </row>
    <row r="88" spans="1:14">
      <c r="A88" s="54">
        <v>44162</v>
      </c>
      <c r="B88" s="53">
        <v>88</v>
      </c>
      <c r="C88" s="53">
        <v>7100</v>
      </c>
      <c r="D88" s="71">
        <f t="shared" si="1"/>
        <v>80.681818181818187</v>
      </c>
      <c r="E88" s="150">
        <f>ROUND(AVERAGE(D88:D92),2)</f>
        <v>86.69</v>
      </c>
      <c r="F88" s="63">
        <f t="shared" si="2"/>
        <v>2</v>
      </c>
      <c r="I88" s="45" t="s">
        <v>200</v>
      </c>
      <c r="J88" s="45" t="s">
        <v>210</v>
      </c>
      <c r="L88" s="45" t="s">
        <v>215</v>
      </c>
      <c r="N88" s="25"/>
    </row>
    <row r="89" spans="1:14">
      <c r="A89" s="54">
        <v>44161</v>
      </c>
      <c r="B89" s="53">
        <v>66.900000000000006</v>
      </c>
      <c r="C89" s="53">
        <v>6800</v>
      </c>
      <c r="D89" s="71">
        <f t="shared" si="1"/>
        <v>101.64424514200299</v>
      </c>
      <c r="E89" s="151"/>
      <c r="F89" s="63">
        <f t="shared" si="2"/>
        <v>2</v>
      </c>
      <c r="I89" s="45" t="s">
        <v>200</v>
      </c>
      <c r="J89" s="45" t="s">
        <v>201</v>
      </c>
      <c r="L89" s="45" t="s">
        <v>215</v>
      </c>
      <c r="N89" s="25"/>
    </row>
    <row r="90" spans="1:14">
      <c r="A90" s="54">
        <v>44160</v>
      </c>
      <c r="B90" s="53">
        <v>126</v>
      </c>
      <c r="C90" s="53">
        <v>9800</v>
      </c>
      <c r="D90" s="71">
        <f t="shared" si="1"/>
        <v>77.777777777777771</v>
      </c>
      <c r="E90" s="151"/>
      <c r="F90" s="63">
        <f t="shared" si="2"/>
        <v>2</v>
      </c>
      <c r="I90" s="45" t="s">
        <v>200</v>
      </c>
      <c r="J90" s="45" t="s">
        <v>217</v>
      </c>
      <c r="L90" s="45" t="s">
        <v>205</v>
      </c>
      <c r="N90" s="25"/>
    </row>
    <row r="91" spans="1:14">
      <c r="A91" s="54">
        <v>44152</v>
      </c>
      <c r="B91" s="53">
        <v>54</v>
      </c>
      <c r="C91" s="53">
        <v>5400</v>
      </c>
      <c r="D91" s="71">
        <f t="shared" si="1"/>
        <v>100</v>
      </c>
      <c r="E91" s="151"/>
      <c r="F91" s="63">
        <f t="shared" si="2"/>
        <v>2</v>
      </c>
      <c r="I91" s="45" t="s">
        <v>200</v>
      </c>
      <c r="J91" s="45" t="s">
        <v>220</v>
      </c>
      <c r="L91" s="45" t="s">
        <v>211</v>
      </c>
      <c r="N91" s="25"/>
    </row>
    <row r="92" spans="1:14">
      <c r="A92" s="54">
        <v>44149</v>
      </c>
      <c r="B92" s="53">
        <v>150.02000000000001</v>
      </c>
      <c r="C92" s="53">
        <v>11000</v>
      </c>
      <c r="D92" s="71">
        <f t="shared" si="1"/>
        <v>73.323556859085457</v>
      </c>
      <c r="E92" s="151"/>
      <c r="F92" s="63">
        <f t="shared" si="2"/>
        <v>2</v>
      </c>
      <c r="I92" s="45" t="s">
        <v>200</v>
      </c>
      <c r="J92" s="45" t="s">
        <v>160</v>
      </c>
      <c r="L92" s="45" t="s">
        <v>211</v>
      </c>
      <c r="N92" s="25"/>
    </row>
    <row r="93" spans="1:14">
      <c r="A93" s="54">
        <v>44122</v>
      </c>
      <c r="B93" s="53">
        <v>53</v>
      </c>
      <c r="C93" s="53">
        <v>5000</v>
      </c>
      <c r="D93" s="71">
        <f t="shared" si="1"/>
        <v>94.339622641509436</v>
      </c>
      <c r="E93" s="150">
        <f>ROUND(AVERAGE(D93:D94),2)</f>
        <v>83.04</v>
      </c>
      <c r="F93" s="63">
        <f t="shared" si="2"/>
        <v>2</v>
      </c>
      <c r="I93" s="45" t="s">
        <v>200</v>
      </c>
      <c r="J93" s="45" t="s">
        <v>204</v>
      </c>
      <c r="L93" s="45" t="s">
        <v>203</v>
      </c>
      <c r="N93" s="25"/>
    </row>
    <row r="94" spans="1:14">
      <c r="A94" s="54">
        <v>44119</v>
      </c>
      <c r="B94" s="53">
        <v>119.88</v>
      </c>
      <c r="C94" s="53">
        <v>8600</v>
      </c>
      <c r="D94" s="71">
        <f t="shared" si="1"/>
        <v>71.738405071738413</v>
      </c>
      <c r="E94" s="151"/>
      <c r="F94" s="63">
        <f t="shared" si="2"/>
        <v>2</v>
      </c>
      <c r="I94" s="45" t="s">
        <v>200</v>
      </c>
      <c r="J94" s="45" t="s">
        <v>217</v>
      </c>
      <c r="L94" s="45" t="s">
        <v>205</v>
      </c>
      <c r="N94" s="25"/>
    </row>
    <row r="95" spans="1:14">
      <c r="A95" s="54">
        <v>44096</v>
      </c>
      <c r="B95" s="53">
        <v>82.4</v>
      </c>
      <c r="C95" s="53">
        <v>8300</v>
      </c>
      <c r="D95" s="71">
        <f t="shared" si="1"/>
        <v>100.72815533980582</v>
      </c>
      <c r="E95" s="150">
        <f>ROUND(AVERAGE(D95:D99),2)</f>
        <v>93.85</v>
      </c>
      <c r="F95" s="63">
        <f t="shared" si="2"/>
        <v>2</v>
      </c>
      <c r="I95" s="45" t="s">
        <v>200</v>
      </c>
      <c r="J95" s="45" t="s">
        <v>210</v>
      </c>
      <c r="L95" s="45" t="s">
        <v>215</v>
      </c>
      <c r="N95" s="25"/>
    </row>
    <row r="96" spans="1:14">
      <c r="A96" s="54">
        <v>44090</v>
      </c>
      <c r="B96" s="53">
        <v>55</v>
      </c>
      <c r="C96" s="53">
        <v>5800</v>
      </c>
      <c r="D96" s="71">
        <f t="shared" si="1"/>
        <v>105.45454545454545</v>
      </c>
      <c r="E96" s="151"/>
      <c r="F96" s="63">
        <f t="shared" si="2"/>
        <v>2</v>
      </c>
      <c r="I96" s="45" t="s">
        <v>200</v>
      </c>
      <c r="J96" s="45" t="s">
        <v>204</v>
      </c>
      <c r="L96" s="45" t="s">
        <v>215</v>
      </c>
      <c r="N96" s="25"/>
    </row>
    <row r="97" spans="1:14">
      <c r="A97" s="54">
        <v>44087</v>
      </c>
      <c r="B97" s="53">
        <v>126</v>
      </c>
      <c r="C97" s="53">
        <v>9500</v>
      </c>
      <c r="D97" s="71">
        <f t="shared" si="1"/>
        <v>75.396825396825392</v>
      </c>
      <c r="E97" s="151"/>
      <c r="F97" s="63">
        <f t="shared" si="2"/>
        <v>2</v>
      </c>
      <c r="I97" s="45" t="s">
        <v>200</v>
      </c>
      <c r="J97" s="45" t="s">
        <v>201</v>
      </c>
      <c r="L97" s="45" t="s">
        <v>224</v>
      </c>
      <c r="N97" s="25"/>
    </row>
    <row r="98" spans="1:14" ht="15" customHeight="1">
      <c r="A98" s="54">
        <v>44079</v>
      </c>
      <c r="B98" s="53">
        <v>69</v>
      </c>
      <c r="C98" s="53">
        <v>7300</v>
      </c>
      <c r="D98" s="71">
        <f t="shared" si="1"/>
        <v>105.79710144927536</v>
      </c>
      <c r="E98" s="151"/>
      <c r="F98" s="63">
        <f t="shared" si="2"/>
        <v>2</v>
      </c>
      <c r="I98" s="45" t="s">
        <v>200</v>
      </c>
      <c r="J98" s="45" t="s">
        <v>201</v>
      </c>
      <c r="L98" s="45" t="s">
        <v>209</v>
      </c>
      <c r="N98" s="25"/>
    </row>
    <row r="99" spans="1:14" ht="15" customHeight="1">
      <c r="A99" s="54">
        <v>44078</v>
      </c>
      <c r="B99" s="53">
        <v>128.21</v>
      </c>
      <c r="C99" s="53">
        <v>10500</v>
      </c>
      <c r="D99" s="71">
        <f t="shared" si="1"/>
        <v>81.896887918259097</v>
      </c>
      <c r="E99" s="151"/>
      <c r="F99" s="63">
        <f t="shared" si="2"/>
        <v>2</v>
      </c>
      <c r="I99" s="45" t="s">
        <v>200</v>
      </c>
      <c r="J99" s="45" t="s">
        <v>225</v>
      </c>
      <c r="L99" s="45" t="s">
        <v>226</v>
      </c>
      <c r="N99" s="25"/>
    </row>
    <row r="100" spans="1:14" ht="15" customHeight="1">
      <c r="A100" s="54">
        <v>44073</v>
      </c>
      <c r="B100" s="53">
        <v>70</v>
      </c>
      <c r="C100" s="53">
        <v>7000</v>
      </c>
      <c r="D100" s="71">
        <f t="shared" si="1"/>
        <v>100</v>
      </c>
      <c r="E100" s="150">
        <f>ROUND(AVERAGE(D100:D104),2)</f>
        <v>92.04</v>
      </c>
      <c r="F100" s="63">
        <f t="shared" si="2"/>
        <v>2</v>
      </c>
      <c r="I100" s="45" t="s">
        <v>200</v>
      </c>
      <c r="J100" s="45" t="s">
        <v>201</v>
      </c>
      <c r="L100" s="45" t="s">
        <v>202</v>
      </c>
      <c r="N100" s="25"/>
    </row>
    <row r="101" spans="1:14" ht="15" customHeight="1">
      <c r="A101" s="54">
        <v>44070</v>
      </c>
      <c r="B101" s="53">
        <v>98.15</v>
      </c>
      <c r="C101" s="53">
        <v>7750</v>
      </c>
      <c r="D101" s="71">
        <v>98.15</v>
      </c>
      <c r="E101" s="151"/>
      <c r="F101" s="63">
        <f t="shared" si="2"/>
        <v>2</v>
      </c>
      <c r="I101" s="45" t="s">
        <v>200</v>
      </c>
      <c r="J101" s="45" t="s">
        <v>214</v>
      </c>
      <c r="L101" s="45" t="s">
        <v>206</v>
      </c>
      <c r="N101" s="25"/>
    </row>
    <row r="102" spans="1:14" ht="15" customHeight="1">
      <c r="A102" s="54">
        <v>44058</v>
      </c>
      <c r="B102" s="53">
        <v>99.3</v>
      </c>
      <c r="C102" s="53">
        <v>7429</v>
      </c>
      <c r="D102" s="71">
        <f t="shared" si="1"/>
        <v>74.813695871097693</v>
      </c>
      <c r="E102" s="151"/>
      <c r="F102" s="63">
        <f t="shared" si="2"/>
        <v>2</v>
      </c>
      <c r="I102" s="45" t="s">
        <v>200</v>
      </c>
      <c r="J102" s="45" t="s">
        <v>214</v>
      </c>
      <c r="L102" s="45" t="s">
        <v>219</v>
      </c>
      <c r="N102" s="25"/>
    </row>
    <row r="103" spans="1:14" ht="15" customHeight="1">
      <c r="A103" s="54">
        <v>44056</v>
      </c>
      <c r="B103" s="53">
        <v>70</v>
      </c>
      <c r="C103" s="53">
        <v>7000</v>
      </c>
      <c r="D103" s="71">
        <f t="shared" si="1"/>
        <v>100</v>
      </c>
      <c r="E103" s="151"/>
      <c r="F103" s="63">
        <f t="shared" si="2"/>
        <v>2</v>
      </c>
      <c r="I103" s="45" t="s">
        <v>200</v>
      </c>
      <c r="J103" s="45" t="s">
        <v>201</v>
      </c>
      <c r="L103" s="45" t="s">
        <v>215</v>
      </c>
      <c r="N103" s="25"/>
    </row>
    <row r="104" spans="1:14" ht="15" customHeight="1">
      <c r="A104" s="54">
        <v>44045</v>
      </c>
      <c r="B104" s="53">
        <v>126.06</v>
      </c>
      <c r="C104" s="53">
        <v>11000</v>
      </c>
      <c r="D104" s="71">
        <f t="shared" si="1"/>
        <v>87.260034904013963</v>
      </c>
      <c r="E104" s="151"/>
      <c r="F104" s="63">
        <f t="shared" si="2"/>
        <v>2</v>
      </c>
      <c r="I104" s="45" t="s">
        <v>200</v>
      </c>
      <c r="J104" s="45" t="s">
        <v>214</v>
      </c>
      <c r="L104" s="45" t="s">
        <v>206</v>
      </c>
      <c r="N104" s="25"/>
    </row>
    <row r="105" spans="1:14" ht="15" customHeight="1">
      <c r="A105" s="54">
        <v>44039</v>
      </c>
      <c r="B105" s="53">
        <v>68.7</v>
      </c>
      <c r="C105" s="53">
        <v>7000</v>
      </c>
      <c r="D105" s="71">
        <f t="shared" si="1"/>
        <v>101.89228529839883</v>
      </c>
      <c r="E105" s="150">
        <f>ROUND(AVERAGE(D105:D109),2)</f>
        <v>94.93</v>
      </c>
      <c r="F105" s="63">
        <f t="shared" si="2"/>
        <v>2</v>
      </c>
      <c r="I105" s="45" t="s">
        <v>200</v>
      </c>
      <c r="J105" s="45" t="s">
        <v>160</v>
      </c>
      <c r="L105" s="45" t="s">
        <v>202</v>
      </c>
      <c r="N105" s="25"/>
    </row>
    <row r="106" spans="1:14" ht="15" customHeight="1">
      <c r="A106" s="54">
        <v>44032</v>
      </c>
      <c r="B106" s="53">
        <v>89</v>
      </c>
      <c r="C106" s="53">
        <v>7500</v>
      </c>
      <c r="D106" s="71">
        <f t="shared" si="1"/>
        <v>84.269662921348313</v>
      </c>
      <c r="E106" s="151"/>
      <c r="F106" s="63">
        <f t="shared" si="2"/>
        <v>2</v>
      </c>
      <c r="I106" s="45" t="s">
        <v>200</v>
      </c>
      <c r="J106" s="45" t="s">
        <v>201</v>
      </c>
      <c r="L106" s="45" t="s">
        <v>218</v>
      </c>
      <c r="N106" s="25"/>
    </row>
    <row r="107" spans="1:14" ht="15" customHeight="1">
      <c r="A107" s="54">
        <v>44030</v>
      </c>
      <c r="B107" s="53">
        <v>55</v>
      </c>
      <c r="C107" s="53">
        <v>5500</v>
      </c>
      <c r="D107" s="71">
        <f t="shared" si="1"/>
        <v>100</v>
      </c>
      <c r="E107" s="151"/>
      <c r="F107" s="63">
        <f t="shared" si="2"/>
        <v>2</v>
      </c>
      <c r="I107" s="45" t="s">
        <v>200</v>
      </c>
      <c r="J107" s="45" t="s">
        <v>222</v>
      </c>
      <c r="L107" s="45" t="s">
        <v>218</v>
      </c>
      <c r="N107" s="25"/>
    </row>
    <row r="108" spans="1:14" ht="15" customHeight="1">
      <c r="A108" s="54">
        <v>44020</v>
      </c>
      <c r="B108" s="53">
        <v>64.89</v>
      </c>
      <c r="C108" s="53">
        <v>6200</v>
      </c>
      <c r="D108" s="71">
        <f t="shared" si="1"/>
        <v>95.546309138542142</v>
      </c>
      <c r="E108" s="151"/>
      <c r="F108" s="63">
        <f t="shared" si="2"/>
        <v>2</v>
      </c>
      <c r="I108" s="45" t="s">
        <v>200</v>
      </c>
      <c r="J108" s="45" t="s">
        <v>201</v>
      </c>
      <c r="L108" s="45" t="s">
        <v>202</v>
      </c>
      <c r="N108" s="25"/>
    </row>
    <row r="109" spans="1:14" ht="15" customHeight="1">
      <c r="A109" s="54">
        <v>44014</v>
      </c>
      <c r="B109" s="53">
        <v>80.7</v>
      </c>
      <c r="C109" s="53">
        <v>7500</v>
      </c>
      <c r="D109" s="71">
        <f t="shared" si="1"/>
        <v>92.936802973977692</v>
      </c>
      <c r="E109" s="151"/>
      <c r="F109" s="63">
        <f t="shared" si="2"/>
        <v>2</v>
      </c>
      <c r="I109" s="45" t="s">
        <v>200</v>
      </c>
      <c r="J109" s="45" t="s">
        <v>212</v>
      </c>
      <c r="L109" s="45" t="s">
        <v>227</v>
      </c>
      <c r="N109" s="25"/>
    </row>
    <row r="110" spans="1:14" ht="15" customHeight="1">
      <c r="A110" s="54">
        <v>44009</v>
      </c>
      <c r="B110" s="53">
        <v>54.88</v>
      </c>
      <c r="C110" s="53">
        <v>5650</v>
      </c>
      <c r="D110" s="71">
        <f t="shared" si="1"/>
        <v>102.95189504373177</v>
      </c>
      <c r="E110" s="150">
        <f>ROUND(AVERAGE(D110:D111),2)</f>
        <v>85.85</v>
      </c>
      <c r="F110" s="63">
        <f t="shared" si="2"/>
        <v>2</v>
      </c>
      <c r="I110" s="45" t="s">
        <v>200</v>
      </c>
      <c r="J110" s="45" t="s">
        <v>156</v>
      </c>
      <c r="L110" s="45" t="s">
        <v>211</v>
      </c>
      <c r="N110" s="25"/>
    </row>
    <row r="111" spans="1:14" ht="15" customHeight="1">
      <c r="A111" s="54">
        <v>43995</v>
      </c>
      <c r="B111" s="53">
        <v>101.81</v>
      </c>
      <c r="C111" s="53">
        <v>7000</v>
      </c>
      <c r="D111" s="71">
        <f t="shared" si="1"/>
        <v>68.755524997544441</v>
      </c>
      <c r="E111" s="151"/>
      <c r="F111" s="63">
        <f t="shared" si="2"/>
        <v>2</v>
      </c>
      <c r="I111" s="45" t="s">
        <v>200</v>
      </c>
      <c r="J111" s="45" t="s">
        <v>220</v>
      </c>
      <c r="L111" s="45" t="s">
        <v>226</v>
      </c>
      <c r="N111" s="25"/>
    </row>
    <row r="112" spans="1:14" ht="12" customHeight="1"/>
    <row r="113" spans="1:14" ht="12" customHeight="1"/>
    <row r="114" spans="1:14" ht="12" customHeight="1"/>
    <row r="115" spans="1:14" ht="12" customHeight="1"/>
    <row r="116" spans="1:14" ht="12" customHeight="1"/>
    <row r="117" spans="1:14" ht="12" customHeight="1">
      <c r="A117" s="25"/>
      <c r="B117" s="25"/>
      <c r="C117" s="25"/>
      <c r="D117" s="25"/>
      <c r="E117" s="25"/>
      <c r="F117" s="72"/>
      <c r="G117" s="25"/>
      <c r="H117" s="25"/>
      <c r="N117" s="25"/>
    </row>
    <row r="118" spans="1:14" ht="12" customHeight="1">
      <c r="A118" s="25"/>
      <c r="B118" s="25"/>
      <c r="C118" s="25"/>
      <c r="D118" s="25"/>
      <c r="E118" s="25"/>
      <c r="F118" s="72"/>
      <c r="G118" s="25"/>
      <c r="H118" s="25"/>
      <c r="N118" s="25"/>
    </row>
    <row r="119" spans="1:14" ht="12" customHeight="1">
      <c r="A119" s="25"/>
      <c r="B119" s="25"/>
      <c r="C119" s="25"/>
      <c r="D119" s="25"/>
      <c r="E119" s="25"/>
      <c r="F119" s="72"/>
      <c r="G119" s="25"/>
      <c r="H119" s="25"/>
      <c r="N119" s="25"/>
    </row>
    <row r="120" spans="1:14" ht="12" customHeight="1">
      <c r="A120" s="25"/>
      <c r="B120" s="25"/>
      <c r="C120" s="25"/>
      <c r="D120" s="25"/>
      <c r="E120" s="25"/>
      <c r="F120" s="72"/>
      <c r="G120" s="25"/>
      <c r="H120" s="25"/>
      <c r="N120" s="25"/>
    </row>
    <row r="121" spans="1:14" ht="12" customHeight="1">
      <c r="A121" s="25"/>
      <c r="B121" s="25"/>
      <c r="C121" s="25"/>
      <c r="D121" s="25"/>
      <c r="E121" s="25"/>
      <c r="F121" s="72"/>
      <c r="G121" s="25"/>
      <c r="H121" s="25"/>
      <c r="N121" s="25"/>
    </row>
    <row r="122" spans="1:14" ht="12" customHeight="1">
      <c r="A122" s="25"/>
      <c r="B122" s="25"/>
      <c r="C122" s="25"/>
      <c r="D122" s="25"/>
      <c r="E122" s="25"/>
      <c r="F122" s="72"/>
      <c r="G122" s="25"/>
      <c r="H122" s="25"/>
      <c r="N122" s="25"/>
    </row>
    <row r="123" spans="1:14" ht="12" customHeight="1">
      <c r="A123" s="25"/>
      <c r="B123" s="25"/>
      <c r="C123" s="25"/>
      <c r="D123" s="25"/>
      <c r="E123" s="25"/>
      <c r="F123" s="72"/>
      <c r="G123" s="25"/>
      <c r="H123" s="25"/>
      <c r="N123" s="25"/>
    </row>
    <row r="124" spans="1:14" ht="12" customHeight="1">
      <c r="A124" s="25"/>
      <c r="B124" s="25"/>
      <c r="C124" s="25"/>
      <c r="D124" s="25"/>
      <c r="E124" s="25"/>
      <c r="F124" s="72"/>
      <c r="G124" s="25"/>
      <c r="H124" s="25"/>
      <c r="N124" s="25"/>
    </row>
    <row r="125" spans="1:14" ht="12" customHeight="1">
      <c r="A125" s="25"/>
      <c r="B125" s="25"/>
      <c r="C125" s="25"/>
      <c r="D125" s="25"/>
      <c r="E125" s="25"/>
      <c r="F125" s="72"/>
      <c r="G125" s="25"/>
      <c r="H125" s="25"/>
      <c r="N125" s="25"/>
    </row>
    <row r="126" spans="1:14" ht="12" customHeight="1">
      <c r="A126" s="25"/>
      <c r="B126" s="25"/>
      <c r="C126" s="25"/>
      <c r="D126" s="25"/>
      <c r="E126" s="25"/>
      <c r="F126" s="72"/>
      <c r="G126" s="25"/>
      <c r="H126" s="25"/>
      <c r="N126" s="25"/>
    </row>
    <row r="127" spans="1:14" ht="12" customHeight="1">
      <c r="A127" s="25"/>
      <c r="B127" s="25"/>
      <c r="C127" s="25"/>
      <c r="D127" s="25"/>
      <c r="E127" s="25"/>
      <c r="F127" s="72"/>
      <c r="G127" s="25"/>
      <c r="H127" s="25"/>
      <c r="N127" s="25"/>
    </row>
    <row r="128" spans="1:14" ht="12" customHeight="1">
      <c r="A128" s="25"/>
      <c r="B128" s="25"/>
      <c r="C128" s="25"/>
      <c r="D128" s="25"/>
      <c r="E128" s="25"/>
      <c r="F128" s="72"/>
      <c r="G128" s="25"/>
      <c r="H128" s="25"/>
      <c r="N128" s="25"/>
    </row>
    <row r="129" spans="1:14" ht="12" customHeight="1">
      <c r="A129" s="25"/>
      <c r="B129" s="25"/>
      <c r="C129" s="25"/>
      <c r="D129" s="25"/>
      <c r="E129" s="25"/>
      <c r="F129" s="72"/>
      <c r="G129" s="25"/>
      <c r="H129" s="25"/>
      <c r="N129" s="25"/>
    </row>
    <row r="130" spans="1:14" ht="12" customHeight="1">
      <c r="A130" s="25"/>
      <c r="B130" s="25"/>
      <c r="C130" s="25"/>
      <c r="D130" s="25"/>
      <c r="E130" s="25"/>
      <c r="F130" s="72"/>
      <c r="G130" s="25"/>
      <c r="H130" s="25"/>
      <c r="N130" s="25"/>
    </row>
    <row r="131" spans="1:14" ht="12" customHeight="1">
      <c r="A131" s="25"/>
      <c r="B131" s="25"/>
      <c r="C131" s="25"/>
      <c r="D131" s="25"/>
      <c r="E131" s="25"/>
      <c r="F131" s="72"/>
      <c r="G131" s="25"/>
      <c r="H131" s="25"/>
      <c r="N131" s="25"/>
    </row>
    <row r="132" spans="1:14" ht="12" customHeight="1">
      <c r="A132" s="25"/>
      <c r="B132" s="25"/>
      <c r="C132" s="25"/>
      <c r="D132" s="25"/>
      <c r="E132" s="25"/>
      <c r="F132" s="72"/>
      <c r="G132" s="25"/>
      <c r="H132" s="25"/>
      <c r="N132" s="25"/>
    </row>
    <row r="133" spans="1:14">
      <c r="A133" s="25"/>
      <c r="B133" s="25"/>
      <c r="C133" s="25"/>
      <c r="D133" s="25"/>
      <c r="E133" s="25"/>
      <c r="F133" s="72"/>
      <c r="G133" s="25"/>
      <c r="H133" s="25"/>
      <c r="N133" s="25"/>
    </row>
    <row r="134" spans="1:14">
      <c r="A134" s="25"/>
      <c r="B134" s="25"/>
      <c r="C134" s="25"/>
      <c r="D134" s="25"/>
      <c r="E134" s="25"/>
      <c r="F134" s="72"/>
      <c r="G134" s="25"/>
      <c r="H134" s="25"/>
      <c r="N134" s="25"/>
    </row>
    <row r="135" spans="1:14">
      <c r="A135" s="25"/>
      <c r="B135" s="25"/>
      <c r="C135" s="25"/>
      <c r="D135" s="25"/>
      <c r="E135" s="25"/>
      <c r="F135" s="72"/>
      <c r="G135" s="25"/>
      <c r="H135" s="25"/>
      <c r="N135" s="25"/>
    </row>
    <row r="136" spans="1:14">
      <c r="A136" s="25"/>
      <c r="B136" s="25"/>
      <c r="C136" s="25"/>
      <c r="D136" s="25"/>
      <c r="E136" s="25"/>
      <c r="F136" s="72"/>
      <c r="G136" s="25"/>
      <c r="H136" s="25"/>
      <c r="N136" s="25"/>
    </row>
    <row r="137" spans="1:14">
      <c r="A137" s="25"/>
      <c r="B137" s="25"/>
      <c r="C137" s="25"/>
      <c r="D137" s="25"/>
      <c r="E137" s="25"/>
      <c r="F137" s="72"/>
      <c r="G137" s="25"/>
      <c r="H137" s="25"/>
      <c r="N137" s="25"/>
    </row>
    <row r="138" spans="1:14">
      <c r="A138" s="25"/>
      <c r="B138" s="25"/>
      <c r="C138" s="25"/>
      <c r="D138" s="25"/>
      <c r="E138" s="25"/>
      <c r="F138" s="72"/>
      <c r="G138" s="25"/>
      <c r="H138" s="25"/>
      <c r="N138" s="25"/>
    </row>
    <row r="139" spans="1:14">
      <c r="A139" s="25"/>
      <c r="B139" s="25"/>
      <c r="C139" s="25"/>
      <c r="D139" s="25"/>
      <c r="E139" s="25"/>
      <c r="F139" s="72"/>
      <c r="G139" s="25"/>
      <c r="H139" s="25"/>
      <c r="N139" s="25"/>
    </row>
    <row r="140" spans="1:14">
      <c r="A140" s="25"/>
      <c r="B140" s="25"/>
      <c r="C140" s="25"/>
      <c r="D140" s="25"/>
      <c r="E140" s="25"/>
      <c r="F140" s="72"/>
      <c r="G140" s="25"/>
      <c r="H140" s="25"/>
      <c r="N140" s="25"/>
    </row>
    <row r="141" spans="1:14">
      <c r="A141" s="25"/>
      <c r="B141" s="25"/>
      <c r="C141" s="25"/>
      <c r="D141" s="25"/>
      <c r="E141" s="25"/>
      <c r="F141" s="72"/>
      <c r="G141" s="25"/>
      <c r="H141" s="25"/>
      <c r="N141" s="25"/>
    </row>
    <row r="142" spans="1:14">
      <c r="A142" s="25"/>
      <c r="B142" s="25"/>
      <c r="C142" s="25"/>
      <c r="D142" s="25"/>
      <c r="E142" s="25"/>
      <c r="F142" s="72"/>
      <c r="G142" s="25"/>
      <c r="H142" s="25"/>
      <c r="N142" s="25"/>
    </row>
    <row r="143" spans="1:14">
      <c r="A143" s="25"/>
      <c r="B143" s="25"/>
      <c r="C143" s="25"/>
      <c r="D143" s="25"/>
      <c r="E143" s="25"/>
      <c r="F143" s="72"/>
      <c r="G143" s="25"/>
      <c r="H143" s="25"/>
      <c r="N143" s="25"/>
    </row>
    <row r="144" spans="1:14">
      <c r="A144" s="25"/>
      <c r="B144" s="25"/>
      <c r="C144" s="25"/>
      <c r="D144" s="25"/>
      <c r="E144" s="25"/>
      <c r="F144" s="72"/>
      <c r="G144" s="25"/>
      <c r="H144" s="25"/>
      <c r="N144" s="25"/>
    </row>
    <row r="145" spans="1:14">
      <c r="A145" s="25"/>
      <c r="B145" s="25"/>
      <c r="C145" s="25"/>
      <c r="D145" s="25"/>
      <c r="E145" s="25"/>
      <c r="F145" s="72"/>
      <c r="G145" s="25"/>
      <c r="H145" s="25"/>
      <c r="N145" s="25"/>
    </row>
    <row r="146" spans="1:14">
      <c r="A146" s="25"/>
      <c r="B146" s="25"/>
      <c r="C146" s="25"/>
      <c r="D146" s="25"/>
      <c r="E146" s="25"/>
      <c r="F146" s="72"/>
      <c r="G146" s="25"/>
      <c r="H146" s="25"/>
      <c r="N146" s="25"/>
    </row>
    <row r="147" spans="1:14">
      <c r="A147" s="25"/>
      <c r="B147" s="25"/>
      <c r="C147" s="25"/>
      <c r="D147" s="25"/>
      <c r="E147" s="25"/>
      <c r="F147" s="72"/>
      <c r="G147" s="25"/>
      <c r="H147" s="25"/>
      <c r="N147" s="25"/>
    </row>
    <row r="148" spans="1:14">
      <c r="A148" s="25"/>
      <c r="B148" s="25"/>
      <c r="C148" s="25"/>
      <c r="D148" s="25"/>
      <c r="E148" s="25"/>
      <c r="F148" s="72"/>
      <c r="G148" s="25"/>
      <c r="H148" s="25"/>
      <c r="N148" s="25"/>
    </row>
    <row r="149" spans="1:14">
      <c r="A149" s="25"/>
      <c r="B149" s="25"/>
      <c r="C149" s="25"/>
      <c r="D149" s="25"/>
      <c r="E149" s="25"/>
      <c r="F149" s="72"/>
      <c r="G149" s="25"/>
      <c r="H149" s="25"/>
      <c r="N149" s="25"/>
    </row>
    <row r="150" spans="1:14">
      <c r="A150" s="25"/>
      <c r="B150" s="25"/>
      <c r="C150" s="25"/>
      <c r="D150" s="25"/>
      <c r="E150" s="25"/>
      <c r="F150" s="72"/>
      <c r="G150" s="25"/>
      <c r="H150" s="25"/>
      <c r="N150" s="25"/>
    </row>
    <row r="151" spans="1:14">
      <c r="A151" s="25"/>
      <c r="B151" s="25"/>
      <c r="C151" s="25"/>
      <c r="D151" s="25"/>
      <c r="E151" s="25"/>
      <c r="F151" s="72"/>
      <c r="G151" s="25"/>
      <c r="H151" s="25"/>
      <c r="N151" s="25"/>
    </row>
    <row r="152" spans="1:14">
      <c r="A152" s="25"/>
      <c r="B152" s="25"/>
      <c r="C152" s="25"/>
      <c r="D152" s="25"/>
      <c r="E152" s="25"/>
      <c r="F152" s="72"/>
      <c r="G152" s="25"/>
      <c r="H152" s="25"/>
      <c r="N152" s="25"/>
    </row>
    <row r="153" spans="1:14">
      <c r="A153" s="25"/>
      <c r="B153" s="25"/>
      <c r="C153" s="25"/>
      <c r="D153" s="25"/>
      <c r="E153" s="25"/>
      <c r="F153" s="72"/>
      <c r="G153" s="25"/>
      <c r="H153" s="25"/>
      <c r="N153" s="25"/>
    </row>
    <row r="154" spans="1:14">
      <c r="A154" s="25"/>
      <c r="B154" s="25"/>
      <c r="C154" s="25"/>
      <c r="D154" s="25"/>
      <c r="E154" s="25"/>
      <c r="F154" s="72"/>
      <c r="G154" s="25"/>
      <c r="H154" s="25"/>
      <c r="N154" s="25"/>
    </row>
    <row r="155" spans="1:14">
      <c r="A155" s="25"/>
      <c r="B155" s="25"/>
      <c r="C155" s="25"/>
      <c r="D155" s="25"/>
      <c r="E155" s="25"/>
      <c r="F155" s="72"/>
      <c r="G155" s="25"/>
      <c r="H155" s="25"/>
      <c r="N155" s="25"/>
    </row>
    <row r="156" spans="1:14">
      <c r="A156" s="25"/>
      <c r="B156" s="25"/>
      <c r="C156" s="25"/>
      <c r="D156" s="25"/>
      <c r="E156" s="25"/>
      <c r="F156" s="72"/>
      <c r="G156" s="25"/>
      <c r="H156" s="25"/>
      <c r="N156" s="25"/>
    </row>
    <row r="157" spans="1:14">
      <c r="A157" s="25"/>
      <c r="B157" s="25"/>
      <c r="C157" s="25"/>
      <c r="D157" s="25"/>
      <c r="E157" s="25"/>
      <c r="F157" s="72"/>
      <c r="G157" s="25"/>
      <c r="H157" s="25"/>
      <c r="N157" s="25"/>
    </row>
    <row r="158" spans="1:14">
      <c r="A158" s="25"/>
      <c r="B158" s="25"/>
      <c r="C158" s="25"/>
      <c r="D158" s="25"/>
      <c r="E158" s="25"/>
      <c r="F158" s="72"/>
      <c r="G158" s="25"/>
      <c r="H158" s="25"/>
      <c r="N158" s="25"/>
    </row>
    <row r="159" spans="1:14">
      <c r="A159" s="25"/>
      <c r="B159" s="25"/>
      <c r="C159" s="25"/>
      <c r="D159" s="25"/>
      <c r="E159" s="25"/>
      <c r="F159" s="72"/>
      <c r="G159" s="25"/>
      <c r="H159" s="25"/>
      <c r="N159" s="25"/>
    </row>
    <row r="160" spans="1:14">
      <c r="A160" s="25"/>
      <c r="B160" s="25"/>
      <c r="C160" s="25"/>
      <c r="D160" s="25"/>
      <c r="E160" s="25"/>
      <c r="F160" s="72"/>
      <c r="G160" s="25"/>
      <c r="H160" s="25"/>
      <c r="N160" s="25"/>
    </row>
    <row r="161" spans="1:14">
      <c r="A161" s="25"/>
      <c r="B161" s="25"/>
      <c r="C161" s="25"/>
      <c r="D161" s="25"/>
      <c r="E161" s="25"/>
      <c r="F161" s="72"/>
      <c r="G161" s="25"/>
      <c r="H161" s="25"/>
      <c r="N161" s="25"/>
    </row>
    <row r="162" spans="1:14">
      <c r="A162" s="25"/>
      <c r="B162" s="25"/>
      <c r="C162" s="25"/>
      <c r="D162" s="25"/>
      <c r="E162" s="25"/>
      <c r="F162" s="72"/>
      <c r="G162" s="25"/>
      <c r="H162" s="25"/>
      <c r="N162" s="25"/>
    </row>
    <row r="163" spans="1:14">
      <c r="A163" s="25"/>
      <c r="B163" s="25"/>
      <c r="C163" s="25"/>
      <c r="D163" s="25"/>
      <c r="E163" s="25"/>
      <c r="F163" s="72"/>
      <c r="G163" s="25"/>
      <c r="H163" s="25"/>
      <c r="N163" s="25"/>
    </row>
    <row r="164" spans="1:14">
      <c r="A164" s="25"/>
      <c r="B164" s="25"/>
      <c r="C164" s="25"/>
      <c r="D164" s="25"/>
      <c r="E164" s="25"/>
      <c r="F164" s="72"/>
      <c r="G164" s="25"/>
      <c r="H164" s="25"/>
      <c r="N164" s="25"/>
    </row>
    <row r="165" spans="1:14">
      <c r="A165" s="25"/>
      <c r="B165" s="25"/>
      <c r="C165" s="25"/>
      <c r="D165" s="25"/>
      <c r="E165" s="25"/>
      <c r="F165" s="72"/>
      <c r="G165" s="25"/>
      <c r="H165" s="25"/>
      <c r="N165" s="25"/>
    </row>
    <row r="166" spans="1:14">
      <c r="A166" s="25"/>
      <c r="B166" s="25"/>
      <c r="C166" s="25"/>
      <c r="D166" s="25"/>
      <c r="E166" s="25"/>
      <c r="F166" s="72"/>
      <c r="G166" s="25"/>
      <c r="H166" s="25"/>
      <c r="N166" s="25"/>
    </row>
    <row r="167" spans="1:14">
      <c r="A167" s="25"/>
      <c r="B167" s="25"/>
      <c r="C167" s="25"/>
      <c r="D167" s="25"/>
      <c r="E167" s="25"/>
      <c r="F167" s="72"/>
      <c r="G167" s="25"/>
      <c r="H167" s="25"/>
      <c r="N167" s="25"/>
    </row>
    <row r="168" spans="1:14">
      <c r="A168" s="25"/>
      <c r="B168" s="25"/>
      <c r="C168" s="25"/>
      <c r="D168" s="25"/>
      <c r="E168" s="25"/>
      <c r="F168" s="72"/>
      <c r="G168" s="25"/>
      <c r="H168" s="25"/>
      <c r="N168" s="25"/>
    </row>
    <row r="169" spans="1:14">
      <c r="A169" s="25"/>
      <c r="B169" s="25"/>
      <c r="C169" s="25"/>
      <c r="D169" s="25"/>
      <c r="E169" s="25"/>
      <c r="F169" s="72"/>
      <c r="G169" s="25"/>
      <c r="H169" s="25"/>
      <c r="N169" s="25"/>
    </row>
    <row r="170" spans="1:14">
      <c r="A170" s="25"/>
      <c r="B170" s="25"/>
      <c r="C170" s="25"/>
      <c r="D170" s="25"/>
      <c r="E170" s="25"/>
      <c r="F170" s="72"/>
      <c r="G170" s="25"/>
      <c r="H170" s="25"/>
      <c r="N170" s="25"/>
    </row>
  </sheetData>
  <mergeCells count="68">
    <mergeCell ref="E100:E104"/>
    <mergeCell ref="E105:E109"/>
    <mergeCell ref="E110:E111"/>
    <mergeCell ref="G4:G6"/>
    <mergeCell ref="G7:G9"/>
    <mergeCell ref="G10:G12"/>
    <mergeCell ref="G13:G15"/>
    <mergeCell ref="F4:F6"/>
    <mergeCell ref="F7:F9"/>
    <mergeCell ref="E76:E82"/>
    <mergeCell ref="E83:E87"/>
    <mergeCell ref="E88:E92"/>
    <mergeCell ref="E93:E94"/>
    <mergeCell ref="E95:E99"/>
    <mergeCell ref="E52:E61"/>
    <mergeCell ref="E62:E63"/>
    <mergeCell ref="E67:E70"/>
    <mergeCell ref="E71:E75"/>
    <mergeCell ref="E36:E38"/>
    <mergeCell ref="E39:E41"/>
    <mergeCell ref="E42:E44"/>
    <mergeCell ref="E45:E47"/>
    <mergeCell ref="A48:E48"/>
    <mergeCell ref="F13:F15"/>
    <mergeCell ref="F20:F22"/>
    <mergeCell ref="F23:F25"/>
    <mergeCell ref="F26:F28"/>
    <mergeCell ref="E64:E66"/>
    <mergeCell ref="A29:A31"/>
    <mergeCell ref="A36:A38"/>
    <mergeCell ref="A39:A41"/>
    <mergeCell ref="A42:A44"/>
    <mergeCell ref="A45:A47"/>
    <mergeCell ref="A32:E32"/>
    <mergeCell ref="B34:C34"/>
    <mergeCell ref="E29:E31"/>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topLeftCell="A25" zoomScale="90" zoomScaleNormal="90" workbookViewId="0">
      <selection activeCell="E36" sqref="E36:E47"/>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0" customWidth="1"/>
    <col min="8" max="8" width="8.875" style="75" customWidth="1"/>
    <col min="9" max="9" width="9" style="25"/>
    <col min="10" max="10" width="11" style="25" customWidth="1"/>
    <col min="11" max="11" width="9" style="25" hidden="1" customWidth="1"/>
    <col min="12" max="13" width="9" style="25"/>
    <col min="14" max="14" width="9" style="46"/>
    <col min="15" max="16384" width="9" style="25"/>
  </cols>
  <sheetData>
    <row r="1" spans="1:14">
      <c r="B1" s="24" t="s">
        <v>66</v>
      </c>
      <c r="D1" s="38" t="s">
        <v>198</v>
      </c>
      <c r="F1" s="24">
        <v>12</v>
      </c>
    </row>
    <row r="2" spans="1:14">
      <c r="B2" s="138" t="s">
        <v>67</v>
      </c>
      <c r="C2" s="139" t="e">
        <f>#REF!</f>
        <v>#REF!</v>
      </c>
      <c r="D2" s="91"/>
      <c r="E2" s="26"/>
    </row>
    <row r="3" spans="1:14">
      <c r="A3" s="40" t="s">
        <v>234</v>
      </c>
      <c r="B3" s="28" t="s">
        <v>68</v>
      </c>
      <c r="C3" s="28" t="s">
        <v>69</v>
      </c>
      <c r="D3" s="28" t="s">
        <v>133</v>
      </c>
      <c r="E3" s="28" t="s">
        <v>233</v>
      </c>
      <c r="F3" s="40" t="str">
        <f>智学苑!F3</f>
        <v>含物业费，不含取暖费</v>
      </c>
      <c r="G3" s="96" t="str">
        <f>智学苑!G3</f>
        <v>不含物业费和取暖费</v>
      </c>
      <c r="H3" s="76"/>
    </row>
    <row r="4" spans="1:14">
      <c r="A4" s="141" t="s">
        <v>196</v>
      </c>
      <c r="B4" s="29">
        <v>44013</v>
      </c>
      <c r="C4" s="28">
        <v>2</v>
      </c>
      <c r="D4" s="31">
        <f>[2]中指!P3</f>
        <v>83.07</v>
      </c>
      <c r="E4" s="146">
        <f>SUM(C4:C6)</f>
        <v>6</v>
      </c>
      <c r="F4" s="135">
        <f>G4+N7</f>
        <v>83.44</v>
      </c>
      <c r="G4" s="135">
        <f>ROUND(AVERAGE(D4:D6),2)</f>
        <v>81.64</v>
      </c>
      <c r="H4" s="92"/>
    </row>
    <row r="5" spans="1:14">
      <c r="A5" s="141"/>
      <c r="B5" s="29">
        <v>44044</v>
      </c>
      <c r="C5" s="28">
        <v>3</v>
      </c>
      <c r="D5" s="31">
        <f>[2]中指!O3</f>
        <v>78.7</v>
      </c>
      <c r="E5" s="146"/>
      <c r="F5" s="136"/>
      <c r="G5" s="136"/>
      <c r="H5" s="92"/>
      <c r="I5" s="93"/>
      <c r="J5" s="32" t="s">
        <v>70</v>
      </c>
      <c r="K5" s="32" t="s">
        <v>71</v>
      </c>
      <c r="L5" s="33" t="s">
        <v>72</v>
      </c>
    </row>
    <row r="6" spans="1:14">
      <c r="A6" s="141"/>
      <c r="B6" s="29">
        <v>44075</v>
      </c>
      <c r="C6" s="28">
        <v>1</v>
      </c>
      <c r="D6" s="31">
        <f>[2]中指!N3</f>
        <v>83.16</v>
      </c>
      <c r="E6" s="146"/>
      <c r="F6" s="137"/>
      <c r="G6" s="137"/>
      <c r="H6" s="92"/>
      <c r="I6" s="93" t="s">
        <v>73</v>
      </c>
      <c r="J6" s="74">
        <f>F16</f>
        <v>85.55</v>
      </c>
      <c r="K6" s="34"/>
      <c r="L6" s="142">
        <f>SUM(J6:J8)/3</f>
        <v>93.65666666666668</v>
      </c>
    </row>
    <row r="7" spans="1:14">
      <c r="A7" s="141" t="s">
        <v>197</v>
      </c>
      <c r="B7" s="29">
        <v>44105</v>
      </c>
      <c r="C7" s="28">
        <v>1</v>
      </c>
      <c r="D7" s="31">
        <f>[2]中指!M3</f>
        <v>80.58</v>
      </c>
      <c r="E7" s="146">
        <f>SUM(C7:C9)</f>
        <v>4</v>
      </c>
      <c r="F7" s="135">
        <f>G7+N7</f>
        <v>82.179999999999993</v>
      </c>
      <c r="G7" s="135">
        <f>ROUND(AVERAGE(D7:D9),2)</f>
        <v>80.38</v>
      </c>
      <c r="H7" s="92"/>
      <c r="I7" s="93" t="s">
        <v>74</v>
      </c>
      <c r="J7" s="74">
        <f>F32</f>
        <v>103.52</v>
      </c>
      <c r="K7" s="34"/>
      <c r="L7" s="142"/>
      <c r="M7" s="38" t="s">
        <v>122</v>
      </c>
      <c r="N7" s="80">
        <v>1.8</v>
      </c>
    </row>
    <row r="8" spans="1:14">
      <c r="A8" s="141"/>
      <c r="B8" s="29">
        <v>44136</v>
      </c>
      <c r="C8" s="28">
        <v>1</v>
      </c>
      <c r="D8" s="31">
        <f>[2]中指!L3</f>
        <v>80.349999999999994</v>
      </c>
      <c r="E8" s="146"/>
      <c r="F8" s="136"/>
      <c r="G8" s="136"/>
      <c r="H8" s="92"/>
      <c r="I8" s="93" t="s">
        <v>75</v>
      </c>
      <c r="J8" s="102">
        <f>F48</f>
        <v>91.9</v>
      </c>
      <c r="K8" s="34"/>
      <c r="L8" s="142"/>
      <c r="M8" s="80" t="str">
        <f>智学苑!M8</f>
        <v>取暖费</v>
      </c>
      <c r="N8" s="80">
        <f>智学苑!N8</f>
        <v>2.5</v>
      </c>
    </row>
    <row r="9" spans="1:14">
      <c r="A9" s="141"/>
      <c r="B9" s="29">
        <v>44166</v>
      </c>
      <c r="C9" s="28">
        <v>2</v>
      </c>
      <c r="D9" s="31">
        <f>[2]中指!K3</f>
        <v>80.22</v>
      </c>
      <c r="E9" s="146"/>
      <c r="F9" s="137"/>
      <c r="G9" s="137"/>
      <c r="H9" s="92"/>
    </row>
    <row r="10" spans="1:14">
      <c r="A10" s="141" t="s">
        <v>124</v>
      </c>
      <c r="B10" s="29">
        <v>44197</v>
      </c>
      <c r="C10" s="28">
        <v>3</v>
      </c>
      <c r="D10" s="31">
        <f>[2]中指!J3</f>
        <v>82.54</v>
      </c>
      <c r="E10" s="146">
        <f>SUM(C10:C12)</f>
        <v>7</v>
      </c>
      <c r="F10" s="135">
        <f>G10+N7</f>
        <v>82.66</v>
      </c>
      <c r="G10" s="135">
        <f>ROUND(AVERAGE(D10:D12),2)</f>
        <v>80.86</v>
      </c>
      <c r="H10" s="92"/>
    </row>
    <row r="11" spans="1:14">
      <c r="A11" s="141"/>
      <c r="B11" s="29">
        <v>44228</v>
      </c>
      <c r="C11" s="28">
        <v>2</v>
      </c>
      <c r="D11" s="31">
        <f>[2]中指!I3</f>
        <v>80.680000000000007</v>
      </c>
      <c r="E11" s="146"/>
      <c r="F11" s="136"/>
      <c r="G11" s="136"/>
      <c r="H11" s="92"/>
    </row>
    <row r="12" spans="1:14">
      <c r="A12" s="141"/>
      <c r="B12" s="29">
        <v>44256</v>
      </c>
      <c r="C12" s="28">
        <v>2</v>
      </c>
      <c r="D12" s="31">
        <f>[2]中指!H3</f>
        <v>79.36</v>
      </c>
      <c r="E12" s="146"/>
      <c r="F12" s="137"/>
      <c r="G12" s="137"/>
      <c r="H12" s="92"/>
    </row>
    <row r="13" spans="1:14">
      <c r="A13" s="141" t="s">
        <v>195</v>
      </c>
      <c r="B13" s="29">
        <v>44287</v>
      </c>
      <c r="C13" s="28">
        <v>3</v>
      </c>
      <c r="D13" s="31">
        <f>[2]中指!G3</f>
        <v>81.75</v>
      </c>
      <c r="E13" s="146">
        <f>SUM(C13:C15)</f>
        <v>6</v>
      </c>
      <c r="F13" s="135">
        <f>G13+N7</f>
        <v>93.92</v>
      </c>
      <c r="G13" s="135">
        <f>ROUND(AVERAGE(D13:D15),2)</f>
        <v>92.12</v>
      </c>
      <c r="H13" s="92"/>
    </row>
    <row r="14" spans="1:14">
      <c r="A14" s="141"/>
      <c r="B14" s="29">
        <v>44317</v>
      </c>
      <c r="C14" s="51">
        <v>1</v>
      </c>
      <c r="D14" s="52">
        <f>[2]中指!F3</f>
        <v>91.13</v>
      </c>
      <c r="E14" s="146"/>
      <c r="F14" s="136"/>
      <c r="G14" s="136"/>
      <c r="H14" s="92"/>
    </row>
    <row r="15" spans="1:14">
      <c r="A15" s="141"/>
      <c r="B15" s="29">
        <v>44348</v>
      </c>
      <c r="C15" s="51">
        <v>2</v>
      </c>
      <c r="D15" s="53">
        <f>[2]中指!E3</f>
        <v>103.48</v>
      </c>
      <c r="E15" s="146"/>
      <c r="F15" s="137"/>
      <c r="G15" s="137"/>
      <c r="H15" s="92"/>
    </row>
    <row r="16" spans="1:14">
      <c r="A16" s="143" t="s">
        <v>231</v>
      </c>
      <c r="B16" s="144"/>
      <c r="C16" s="144"/>
      <c r="D16" s="144"/>
      <c r="E16" s="145"/>
      <c r="F16" s="41">
        <f>ROUND(AVERAGE(F4:F15),2)</f>
        <v>85.55</v>
      </c>
      <c r="G16" s="74">
        <f>ROUND(AVERAGE(G4:G15),2)</f>
        <v>83.75</v>
      </c>
      <c r="H16" s="70"/>
    </row>
    <row r="17" spans="1:10">
      <c r="D17" s="38" t="s">
        <v>198</v>
      </c>
    </row>
    <row r="18" spans="1:10">
      <c r="B18" s="140" t="s">
        <v>76</v>
      </c>
      <c r="C18" s="140"/>
      <c r="D18" s="40"/>
      <c r="E18" s="36"/>
    </row>
    <row r="19" spans="1:10">
      <c r="A19" s="40" t="str">
        <f>A3</f>
        <v>时间</v>
      </c>
      <c r="B19" s="40" t="s">
        <v>77</v>
      </c>
      <c r="C19" s="40" t="s">
        <v>78</v>
      </c>
      <c r="D19" s="40" t="s">
        <v>79</v>
      </c>
      <c r="E19" s="40" t="str">
        <f>E3</f>
        <v>样本数量</v>
      </c>
      <c r="F19" s="40" t="str">
        <f>F3</f>
        <v>含物业费，不含取暖费</v>
      </c>
      <c r="G19" s="96" t="str">
        <f>智学苑!G19</f>
        <v>不含物业费和取暖费</v>
      </c>
      <c r="H19" s="76"/>
    </row>
    <row r="20" spans="1:10">
      <c r="A20" s="141" t="s">
        <v>196</v>
      </c>
      <c r="B20" s="29">
        <v>44013</v>
      </c>
      <c r="C20" s="28"/>
      <c r="D20" s="31">
        <v>96.775561991474305</v>
      </c>
      <c r="E20" s="141"/>
      <c r="F20" s="152">
        <f>G20+N7</f>
        <v>99.179999999999993</v>
      </c>
      <c r="G20" s="135">
        <f>ROUND(AVERAGE(D20:D22),2)</f>
        <v>97.38</v>
      </c>
      <c r="H20" s="76"/>
    </row>
    <row r="21" spans="1:10">
      <c r="A21" s="141"/>
      <c r="B21" s="29">
        <v>44044</v>
      </c>
      <c r="C21" s="28"/>
      <c r="D21" s="31">
        <v>94.141700534968393</v>
      </c>
      <c r="E21" s="141"/>
      <c r="F21" s="153"/>
      <c r="G21" s="136"/>
      <c r="H21" s="76"/>
    </row>
    <row r="22" spans="1:10">
      <c r="A22" s="141"/>
      <c r="B22" s="29">
        <v>44075</v>
      </c>
      <c r="C22" s="28"/>
      <c r="D22" s="31">
        <v>101.22458786943101</v>
      </c>
      <c r="E22" s="141">
        <f>SUM(C24:C26)</f>
        <v>0</v>
      </c>
      <c r="F22" s="154"/>
      <c r="G22" s="137"/>
      <c r="H22" s="76"/>
    </row>
    <row r="23" spans="1:10">
      <c r="A23" s="141" t="s">
        <v>197</v>
      </c>
      <c r="B23" s="29">
        <v>44105</v>
      </c>
      <c r="C23" s="28"/>
      <c r="D23" s="31">
        <v>104.02026169540299</v>
      </c>
      <c r="E23" s="141"/>
      <c r="F23" s="152">
        <f>G23+N7</f>
        <v>102.55</v>
      </c>
      <c r="G23" s="135">
        <f>ROUND(AVERAGE(D23:D25),2)</f>
        <v>100.75</v>
      </c>
      <c r="H23" s="76"/>
    </row>
    <row r="24" spans="1:10">
      <c r="A24" s="141"/>
      <c r="B24" s="29">
        <v>44136</v>
      </c>
      <c r="C24" s="28"/>
      <c r="D24" s="31">
        <v>96.3491022312908</v>
      </c>
      <c r="E24" s="141"/>
      <c r="F24" s="153"/>
      <c r="G24" s="136"/>
      <c r="H24" s="76"/>
    </row>
    <row r="25" spans="1:10">
      <c r="A25" s="141"/>
      <c r="B25" s="29">
        <v>44166</v>
      </c>
      <c r="C25" s="28"/>
      <c r="D25" s="31">
        <v>101.88047415064101</v>
      </c>
      <c r="E25" s="141">
        <f>SUM(C27:C29)</f>
        <v>0</v>
      </c>
      <c r="F25" s="154"/>
      <c r="G25" s="137"/>
      <c r="H25" s="76"/>
    </row>
    <row r="26" spans="1:10">
      <c r="A26" s="141" t="s">
        <v>124</v>
      </c>
      <c r="B26" s="29">
        <v>44197</v>
      </c>
      <c r="C26" s="28"/>
      <c r="D26" s="31">
        <v>118.25425336433401</v>
      </c>
      <c r="E26" s="141"/>
      <c r="F26" s="152">
        <f>G26+N7</f>
        <v>108.74</v>
      </c>
      <c r="G26" s="135">
        <f>ROUND(AVERAGE(D26:D28),2)</f>
        <v>106.94</v>
      </c>
      <c r="H26" s="76"/>
    </row>
    <row r="27" spans="1:10">
      <c r="A27" s="141"/>
      <c r="B27" s="29">
        <v>44228</v>
      </c>
      <c r="C27" s="28"/>
      <c r="D27" s="31">
        <v>103.40633471768599</v>
      </c>
      <c r="E27" s="141"/>
      <c r="F27" s="153"/>
      <c r="G27" s="136"/>
      <c r="H27" s="76"/>
      <c r="J27" s="25">
        <f>J8/J6</f>
        <v>1.0742255990648744</v>
      </c>
    </row>
    <row r="28" spans="1:10">
      <c r="A28" s="141"/>
      <c r="B28" s="29">
        <v>44256</v>
      </c>
      <c r="C28" s="28"/>
      <c r="D28" s="31">
        <v>99.155638483262095</v>
      </c>
      <c r="E28" s="141"/>
      <c r="F28" s="154"/>
      <c r="G28" s="137"/>
      <c r="H28" s="76"/>
      <c r="J28" s="25">
        <f>1-J27</f>
        <v>-7.4225599064874359E-2</v>
      </c>
    </row>
    <row r="29" spans="1:10">
      <c r="A29" s="141" t="s">
        <v>195</v>
      </c>
      <c r="B29" s="29">
        <v>44287</v>
      </c>
      <c r="C29" s="28"/>
      <c r="D29" s="31">
        <v>97.525608153189907</v>
      </c>
      <c r="E29" s="141"/>
      <c r="F29" s="152">
        <f>G29+N7</f>
        <v>103.59</v>
      </c>
      <c r="G29" s="135">
        <f>ROUND(AVERAGE(D29:D31),2)</f>
        <v>101.79</v>
      </c>
      <c r="H29" s="76"/>
    </row>
    <row r="30" spans="1:10">
      <c r="A30" s="141"/>
      <c r="B30" s="29">
        <v>44317</v>
      </c>
      <c r="C30" s="28"/>
      <c r="D30" s="31">
        <v>102.89557201067601</v>
      </c>
      <c r="E30" s="141"/>
      <c r="F30" s="153"/>
      <c r="G30" s="136"/>
      <c r="H30" s="76"/>
    </row>
    <row r="31" spans="1:10">
      <c r="A31" s="141"/>
      <c r="B31" s="29">
        <v>44348</v>
      </c>
      <c r="C31" s="28"/>
      <c r="D31" s="31">
        <v>104.96144244243099</v>
      </c>
      <c r="E31" s="141">
        <f>SUM(C31:C31)</f>
        <v>0</v>
      </c>
      <c r="F31" s="154"/>
      <c r="G31" s="137"/>
      <c r="H31" s="76"/>
    </row>
    <row r="32" spans="1:10">
      <c r="A32" s="147" t="str">
        <f>A16</f>
        <v>平均月租金（元/平方米/月）</v>
      </c>
      <c r="B32" s="148"/>
      <c r="C32" s="148"/>
      <c r="D32" s="148"/>
      <c r="E32" s="149"/>
      <c r="F32" s="41">
        <f>ROUND(AVERAGE(F20:F31),2)</f>
        <v>103.52</v>
      </c>
      <c r="G32" s="74">
        <f>ROUND(AVERAGE(G20:G31),2)</f>
        <v>101.72</v>
      </c>
      <c r="H32" s="70"/>
    </row>
    <row r="33" spans="1:8">
      <c r="D33" s="38" t="s">
        <v>228</v>
      </c>
    </row>
    <row r="34" spans="1:8">
      <c r="B34" s="140" t="s">
        <v>80</v>
      </c>
      <c r="C34" s="140"/>
      <c r="D34" s="40"/>
      <c r="E34" s="36"/>
    </row>
    <row r="35" spans="1:8">
      <c r="A35" s="40" t="str">
        <f>A3</f>
        <v>时间</v>
      </c>
      <c r="B35" s="40" t="s">
        <v>77</v>
      </c>
      <c r="C35" s="40" t="s">
        <v>78</v>
      </c>
      <c r="D35" s="40" t="s">
        <v>79</v>
      </c>
      <c r="E35" s="40" t="str">
        <f>E3</f>
        <v>样本数量</v>
      </c>
      <c r="F35" s="40" t="str">
        <f>F3</f>
        <v>含物业费，不含取暖费</v>
      </c>
      <c r="G35" s="96" t="str">
        <f>智学苑!G35</f>
        <v>含物业费和取暖费</v>
      </c>
      <c r="H35" s="76"/>
    </row>
    <row r="36" spans="1:8">
      <c r="A36" s="141" t="s">
        <v>196</v>
      </c>
      <c r="B36" s="29">
        <v>44013</v>
      </c>
      <c r="C36" s="55">
        <v>9</v>
      </c>
      <c r="D36" s="41">
        <f>E191</f>
        <v>86.35</v>
      </c>
      <c r="E36" s="146">
        <f>SUM(C36:C38)</f>
        <v>27</v>
      </c>
      <c r="F36" s="152">
        <f>G36-N8</f>
        <v>90.65</v>
      </c>
      <c r="G36" s="135">
        <f>ROUND(AVERAGE(D36:D38),2)</f>
        <v>93.15</v>
      </c>
      <c r="H36" s="76"/>
    </row>
    <row r="37" spans="1:8">
      <c r="A37" s="141"/>
      <c r="B37" s="29">
        <v>44044</v>
      </c>
      <c r="C37" s="55">
        <v>9</v>
      </c>
      <c r="D37" s="41">
        <f>E182</f>
        <v>93.87</v>
      </c>
      <c r="E37" s="146"/>
      <c r="F37" s="153"/>
      <c r="G37" s="136"/>
      <c r="H37" s="76"/>
    </row>
    <row r="38" spans="1:8">
      <c r="A38" s="141"/>
      <c r="B38" s="29">
        <v>44075</v>
      </c>
      <c r="C38" s="55">
        <v>9</v>
      </c>
      <c r="D38" s="41">
        <f>E173</f>
        <v>99.23</v>
      </c>
      <c r="E38" s="146"/>
      <c r="F38" s="154"/>
      <c r="G38" s="137"/>
      <c r="H38" s="76"/>
    </row>
    <row r="39" spans="1:8">
      <c r="A39" s="141" t="s">
        <v>197</v>
      </c>
      <c r="B39" s="29">
        <v>44105</v>
      </c>
      <c r="C39" s="55">
        <v>5</v>
      </c>
      <c r="D39" s="41">
        <f>E168</f>
        <v>87.41</v>
      </c>
      <c r="E39" s="146">
        <f>SUM(C39:C41)</f>
        <v>21</v>
      </c>
      <c r="F39" s="152">
        <f>G39-N8</f>
        <v>90.99</v>
      </c>
      <c r="G39" s="135">
        <f>ROUND(AVERAGE(D39:D41),2)</f>
        <v>93.49</v>
      </c>
      <c r="H39" s="76"/>
    </row>
    <row r="40" spans="1:8">
      <c r="A40" s="141"/>
      <c r="B40" s="29">
        <v>44136</v>
      </c>
      <c r="C40" s="55">
        <v>11</v>
      </c>
      <c r="D40" s="41">
        <f>E157</f>
        <v>97.14</v>
      </c>
      <c r="E40" s="146"/>
      <c r="F40" s="153"/>
      <c r="G40" s="136"/>
      <c r="H40" s="76"/>
    </row>
    <row r="41" spans="1:8">
      <c r="A41" s="141"/>
      <c r="B41" s="29">
        <v>44166</v>
      </c>
      <c r="C41" s="55">
        <v>5</v>
      </c>
      <c r="D41" s="41">
        <f>E152</f>
        <v>95.93</v>
      </c>
      <c r="E41" s="146"/>
      <c r="F41" s="154"/>
      <c r="G41" s="137"/>
      <c r="H41" s="76"/>
    </row>
    <row r="42" spans="1:8">
      <c r="A42" s="141" t="s">
        <v>124</v>
      </c>
      <c r="B42" s="29">
        <v>44197</v>
      </c>
      <c r="C42" s="55">
        <v>6</v>
      </c>
      <c r="D42" s="41">
        <f>E146</f>
        <v>98.69</v>
      </c>
      <c r="E42" s="146">
        <f>SUM(C42:C44)</f>
        <v>25</v>
      </c>
      <c r="F42" s="152">
        <f>G42-N8</f>
        <v>91.09</v>
      </c>
      <c r="G42" s="135">
        <f>ROUND(AVERAGE(D42:D44),2)</f>
        <v>93.59</v>
      </c>
      <c r="H42" s="76"/>
    </row>
    <row r="43" spans="1:8">
      <c r="A43" s="141"/>
      <c r="B43" s="29">
        <v>44228</v>
      </c>
      <c r="C43" s="55">
        <v>8</v>
      </c>
      <c r="D43" s="41">
        <f>E138</f>
        <v>88.92</v>
      </c>
      <c r="E43" s="146"/>
      <c r="F43" s="153"/>
      <c r="G43" s="136"/>
      <c r="H43" s="76"/>
    </row>
    <row r="44" spans="1:8">
      <c r="A44" s="141"/>
      <c r="B44" s="29">
        <v>44256</v>
      </c>
      <c r="C44" s="55">
        <v>11</v>
      </c>
      <c r="D44" s="41">
        <f>E127</f>
        <v>93.17</v>
      </c>
      <c r="E44" s="146"/>
      <c r="F44" s="154"/>
      <c r="G44" s="137"/>
      <c r="H44" s="76"/>
    </row>
    <row r="45" spans="1:8">
      <c r="A45" s="141" t="s">
        <v>195</v>
      </c>
      <c r="B45" s="29">
        <v>44287</v>
      </c>
      <c r="C45" s="55">
        <v>13</v>
      </c>
      <c r="D45" s="41">
        <f>E114</f>
        <v>94.53</v>
      </c>
      <c r="E45" s="146">
        <f>SUM(C45:C47)</f>
        <v>51</v>
      </c>
      <c r="F45" s="152">
        <f>G45-N8</f>
        <v>94.86</v>
      </c>
      <c r="G45" s="135">
        <f>ROUND(AVERAGE(D45:D47),2)</f>
        <v>97.36</v>
      </c>
      <c r="H45" s="76"/>
    </row>
    <row r="46" spans="1:8">
      <c r="A46" s="141"/>
      <c r="B46" s="29">
        <v>44317</v>
      </c>
      <c r="C46" s="55">
        <v>16</v>
      </c>
      <c r="D46" s="41">
        <f>E98</f>
        <v>97.95</v>
      </c>
      <c r="E46" s="146"/>
      <c r="F46" s="153"/>
      <c r="G46" s="136"/>
      <c r="H46" s="76"/>
    </row>
    <row r="47" spans="1:8">
      <c r="A47" s="141"/>
      <c r="B47" s="29">
        <v>44348</v>
      </c>
      <c r="C47" s="55">
        <v>22</v>
      </c>
      <c r="D47" s="48">
        <f>E76</f>
        <v>99.61</v>
      </c>
      <c r="E47" s="146"/>
      <c r="F47" s="154"/>
      <c r="G47" s="137"/>
      <c r="H47" s="76"/>
    </row>
    <row r="48" spans="1:8">
      <c r="A48" s="147" t="str">
        <f>A16</f>
        <v>平均月租金（元/平方米/月）</v>
      </c>
      <c r="B48" s="148"/>
      <c r="C48" s="148"/>
      <c r="D48" s="148"/>
      <c r="E48" s="149"/>
      <c r="F48" s="41">
        <f>ROUND(AVERAGE(F36:F47),2)</f>
        <v>91.9</v>
      </c>
      <c r="G48" s="74">
        <f>ROUND(AVERAGE(G36:G47),2)</f>
        <v>94.4</v>
      </c>
      <c r="H48" s="70"/>
    </row>
    <row r="51" spans="1:8">
      <c r="A51" s="37" t="s">
        <v>81</v>
      </c>
      <c r="B51" s="40" t="s">
        <v>77</v>
      </c>
      <c r="C51" s="40" t="s">
        <v>78</v>
      </c>
      <c r="D51" s="40" t="s">
        <v>82</v>
      </c>
      <c r="E51" s="37" t="s">
        <v>83</v>
      </c>
      <c r="F51" s="37" t="s">
        <v>84</v>
      </c>
      <c r="G51" s="81"/>
      <c r="H51" s="78"/>
    </row>
    <row r="52" spans="1:8">
      <c r="A52" s="40" t="e">
        <f>#REF!</f>
        <v>#REF!</v>
      </c>
      <c r="B52" s="29">
        <v>43617</v>
      </c>
      <c r="C52" s="40">
        <v>3</v>
      </c>
      <c r="D52" s="30">
        <v>91.57</v>
      </c>
      <c r="E52" s="31" t="e">
        <f>#REF!</f>
        <v>#REF!</v>
      </c>
      <c r="F52" s="40" t="e">
        <f>#REF!</f>
        <v>#REF!</v>
      </c>
      <c r="G52" s="79"/>
      <c r="H52" s="76"/>
    </row>
    <row r="53" spans="1:8">
      <c r="A53" s="40">
        <f>A37</f>
        <v>0</v>
      </c>
      <c r="B53" s="29"/>
      <c r="C53" s="40"/>
      <c r="D53" s="30"/>
      <c r="E53" s="31">
        <f>E5</f>
        <v>0</v>
      </c>
      <c r="F53" s="41">
        <f>F5</f>
        <v>0</v>
      </c>
      <c r="G53" s="70"/>
      <c r="H53" s="70"/>
    </row>
    <row r="54" spans="1:8">
      <c r="A54" s="40">
        <f>A40</f>
        <v>0</v>
      </c>
      <c r="B54" s="29"/>
      <c r="C54" s="40"/>
      <c r="D54" s="30"/>
      <c r="E54" s="31">
        <f>E6</f>
        <v>0</v>
      </c>
      <c r="F54" s="41">
        <f>F6</f>
        <v>0</v>
      </c>
      <c r="G54" s="70"/>
      <c r="H54" s="70"/>
    </row>
    <row r="55" spans="1:8">
      <c r="A55" s="40">
        <f>A43</f>
        <v>0</v>
      </c>
      <c r="B55" s="29">
        <v>43891</v>
      </c>
      <c r="C55" s="40">
        <v>2</v>
      </c>
      <c r="D55" s="30">
        <v>92.31</v>
      </c>
      <c r="E55" s="31">
        <f>E9</f>
        <v>0</v>
      </c>
      <c r="F55" s="41">
        <f>F9</f>
        <v>0</v>
      </c>
      <c r="G55" s="70"/>
      <c r="H55" s="70"/>
    </row>
    <row r="56" spans="1:8">
      <c r="A56" s="40">
        <f>A46</f>
        <v>0</v>
      </c>
      <c r="B56" s="29"/>
      <c r="C56" s="40"/>
      <c r="D56" s="30"/>
      <c r="E56" s="31">
        <f>E12</f>
        <v>0</v>
      </c>
      <c r="F56" s="41">
        <f>F12</f>
        <v>0</v>
      </c>
      <c r="G56" s="70"/>
      <c r="H56" s="70"/>
    </row>
    <row r="57" spans="1:8">
      <c r="A57" s="140" t="s">
        <v>70</v>
      </c>
      <c r="B57" s="140"/>
      <c r="C57" s="140"/>
      <c r="D57" s="140"/>
      <c r="E57" s="140"/>
      <c r="F57" s="41" t="e">
        <f>ROUND(AVERAGE(F52:F56),2)</f>
        <v>#REF!</v>
      </c>
      <c r="G57" s="70"/>
      <c r="H57" s="70"/>
    </row>
    <row r="59" spans="1:8">
      <c r="A59" s="37" t="s">
        <v>81</v>
      </c>
      <c r="B59" s="40" t="s">
        <v>77</v>
      </c>
      <c r="C59" s="40" t="s">
        <v>78</v>
      </c>
      <c r="D59" s="40" t="s">
        <v>82</v>
      </c>
      <c r="E59" s="37" t="s">
        <v>83</v>
      </c>
      <c r="F59" s="37" t="s">
        <v>84</v>
      </c>
      <c r="G59" s="81"/>
      <c r="H59" s="78"/>
    </row>
    <row r="60" spans="1:8">
      <c r="A60" s="40" t="s">
        <v>85</v>
      </c>
      <c r="B60" s="29">
        <v>43617</v>
      </c>
      <c r="C60" s="40">
        <v>3</v>
      </c>
      <c r="D60" s="30">
        <v>91.57</v>
      </c>
      <c r="E60" s="31" t="e">
        <f>#REF!</f>
        <v>#REF!</v>
      </c>
      <c r="F60" s="41" t="e">
        <f>#REF!</f>
        <v>#REF!</v>
      </c>
      <c r="G60" s="70"/>
      <c r="H60" s="70"/>
    </row>
    <row r="61" spans="1:8">
      <c r="A61" s="40" t="s">
        <v>86</v>
      </c>
      <c r="B61" s="29"/>
      <c r="C61" s="40"/>
      <c r="D61" s="30"/>
      <c r="E61" s="31">
        <f>E20</f>
        <v>0</v>
      </c>
      <c r="F61" s="41">
        <f>F20</f>
        <v>99.179999999999993</v>
      </c>
      <c r="G61" s="70"/>
      <c r="H61" s="70"/>
    </row>
    <row r="62" spans="1:8">
      <c r="A62" s="40" t="s">
        <v>87</v>
      </c>
      <c r="B62" s="29"/>
      <c r="C62" s="40"/>
      <c r="D62" s="30"/>
      <c r="E62" s="31">
        <f>E23</f>
        <v>0</v>
      </c>
      <c r="F62" s="41">
        <f>F21</f>
        <v>0</v>
      </c>
      <c r="G62" s="70"/>
      <c r="H62" s="70"/>
    </row>
    <row r="63" spans="1:8">
      <c r="A63" s="40" t="s">
        <v>88</v>
      </c>
      <c r="B63" s="29">
        <v>43891</v>
      </c>
      <c r="C63" s="40">
        <v>2</v>
      </c>
      <c r="D63" s="30">
        <v>92.31</v>
      </c>
      <c r="E63" s="31">
        <f>E26</f>
        <v>0</v>
      </c>
      <c r="F63" s="41">
        <f>F22</f>
        <v>0</v>
      </c>
      <c r="G63" s="70"/>
      <c r="H63" s="70"/>
    </row>
    <row r="64" spans="1:8">
      <c r="A64" s="40" t="s">
        <v>89</v>
      </c>
      <c r="B64" s="29"/>
      <c r="C64" s="40"/>
      <c r="D64" s="30"/>
      <c r="E64" s="31">
        <f>E29</f>
        <v>0</v>
      </c>
      <c r="F64" s="41">
        <f>F25</f>
        <v>0</v>
      </c>
      <c r="G64" s="70"/>
      <c r="H64" s="70"/>
    </row>
    <row r="65" spans="1:14">
      <c r="A65" s="140" t="s">
        <v>70</v>
      </c>
      <c r="B65" s="140"/>
      <c r="C65" s="140"/>
      <c r="D65" s="140"/>
      <c r="E65" s="140"/>
      <c r="F65" s="41" t="e">
        <f>ROUND(AVERAGE(F60:F63),2)</f>
        <v>#REF!</v>
      </c>
      <c r="G65" s="70"/>
      <c r="H65" s="70"/>
    </row>
    <row r="67" spans="1:14">
      <c r="A67" s="37" t="s">
        <v>81</v>
      </c>
      <c r="B67" s="40" t="s">
        <v>77</v>
      </c>
      <c r="C67" s="40" t="s">
        <v>78</v>
      </c>
      <c r="D67" s="40" t="s">
        <v>82</v>
      </c>
      <c r="E67" s="37" t="s">
        <v>83</v>
      </c>
      <c r="F67" s="37" t="s">
        <v>84</v>
      </c>
      <c r="G67" s="81"/>
      <c r="H67" s="78"/>
    </row>
    <row r="68" spans="1:14">
      <c r="A68" s="40" t="s">
        <v>85</v>
      </c>
      <c r="B68" s="29">
        <v>43617</v>
      </c>
      <c r="C68" s="40">
        <v>3</v>
      </c>
      <c r="D68" s="30">
        <v>91.57</v>
      </c>
      <c r="E68" s="31" t="e">
        <f>#REF!</f>
        <v>#REF!</v>
      </c>
      <c r="F68" s="41" t="e">
        <f>#REF!</f>
        <v>#REF!</v>
      </c>
      <c r="G68" s="70"/>
      <c r="H68" s="70"/>
    </row>
    <row r="69" spans="1:14">
      <c r="A69" s="40" t="s">
        <v>86</v>
      </c>
      <c r="B69" s="29"/>
      <c r="C69" s="40"/>
      <c r="D69" s="30"/>
      <c r="E69" s="31">
        <f>E36</f>
        <v>27</v>
      </c>
      <c r="F69" s="41">
        <f>F36</f>
        <v>90.65</v>
      </c>
      <c r="G69" s="70"/>
      <c r="H69" s="70"/>
    </row>
    <row r="70" spans="1:14">
      <c r="A70" s="40" t="s">
        <v>87</v>
      </c>
      <c r="B70" s="29"/>
      <c r="C70" s="40"/>
      <c r="D70" s="30"/>
      <c r="E70" s="31">
        <f>E39</f>
        <v>21</v>
      </c>
      <c r="F70" s="41">
        <f>F39</f>
        <v>90.99</v>
      </c>
      <c r="G70" s="70"/>
      <c r="H70" s="70"/>
    </row>
    <row r="71" spans="1:14">
      <c r="A71" s="40" t="s">
        <v>88</v>
      </c>
      <c r="B71" s="29">
        <v>43891</v>
      </c>
      <c r="C71" s="40">
        <v>2</v>
      </c>
      <c r="D71" s="30">
        <v>92.31</v>
      </c>
      <c r="E71" s="31">
        <f>E42</f>
        <v>25</v>
      </c>
      <c r="F71" s="41">
        <f>F42</f>
        <v>91.09</v>
      </c>
      <c r="G71" s="70"/>
      <c r="H71" s="70"/>
    </row>
    <row r="72" spans="1:14">
      <c r="A72" s="40" t="s">
        <v>89</v>
      </c>
      <c r="B72" s="29"/>
      <c r="C72" s="40"/>
      <c r="D72" s="30"/>
      <c r="E72" s="31">
        <f>E45</f>
        <v>51</v>
      </c>
      <c r="F72" s="41">
        <f>F45</f>
        <v>94.86</v>
      </c>
      <c r="G72" s="70"/>
      <c r="H72" s="70"/>
    </row>
    <row r="73" spans="1:14">
      <c r="A73" s="140" t="s">
        <v>70</v>
      </c>
      <c r="B73" s="140"/>
      <c r="C73" s="140"/>
      <c r="D73" s="140"/>
      <c r="E73" s="140"/>
      <c r="F73" s="41" t="e">
        <f>ROUND(AVERAGE(F68:F72),2)</f>
        <v>#REF!</v>
      </c>
      <c r="G73" s="70"/>
      <c r="H73" s="70"/>
    </row>
    <row r="75" spans="1:14">
      <c r="A75" s="37" t="s">
        <v>97</v>
      </c>
      <c r="B75" s="37" t="s">
        <v>98</v>
      </c>
      <c r="C75" s="37" t="s">
        <v>99</v>
      </c>
      <c r="D75" s="37" t="s">
        <v>100</v>
      </c>
      <c r="E75" s="38" t="s">
        <v>119</v>
      </c>
      <c r="F75" s="38" t="s">
        <v>151</v>
      </c>
      <c r="G75" s="38" t="s">
        <v>239</v>
      </c>
      <c r="H75" s="45" t="s">
        <v>153</v>
      </c>
      <c r="I75" s="45" t="s">
        <v>162</v>
      </c>
      <c r="J75" s="45" t="s">
        <v>154</v>
      </c>
      <c r="M75" s="46"/>
      <c r="N75" s="25"/>
    </row>
    <row r="76" spans="1:14" ht="13.5" customHeight="1">
      <c r="A76" s="42">
        <v>44377</v>
      </c>
      <c r="B76" s="98">
        <v>66</v>
      </c>
      <c r="C76" s="98">
        <v>7500</v>
      </c>
      <c r="D76" s="74">
        <f t="shared" ref="D76:D199" si="0">C76/B76</f>
        <v>113.63636363636364</v>
      </c>
      <c r="E76" s="150">
        <f>ROUND(AVERAGE(D76:D97),2)</f>
        <v>99.61</v>
      </c>
      <c r="F76" s="38" t="s">
        <v>157</v>
      </c>
      <c r="G76" s="38" t="s">
        <v>263</v>
      </c>
      <c r="H76" s="45" t="s">
        <v>158</v>
      </c>
      <c r="I76" s="45" t="s">
        <v>202</v>
      </c>
      <c r="M76" s="46"/>
      <c r="N76" s="25"/>
    </row>
    <row r="77" spans="1:14" ht="13.5" customHeight="1">
      <c r="A77" s="42">
        <v>44376</v>
      </c>
      <c r="B77" s="98">
        <v>58</v>
      </c>
      <c r="C77" s="98">
        <v>6500</v>
      </c>
      <c r="D77" s="74">
        <f t="shared" si="0"/>
        <v>112.06896551724138</v>
      </c>
      <c r="E77" s="150"/>
      <c r="F77" s="38" t="s">
        <v>155</v>
      </c>
      <c r="G77" s="38" t="s">
        <v>263</v>
      </c>
      <c r="H77" s="45" t="s">
        <v>156</v>
      </c>
      <c r="I77" s="45" t="s">
        <v>202</v>
      </c>
      <c r="M77" s="46"/>
      <c r="N77" s="25"/>
    </row>
    <row r="78" spans="1:14">
      <c r="A78" s="42">
        <v>44375</v>
      </c>
      <c r="B78" s="98">
        <v>92</v>
      </c>
      <c r="C78" s="98">
        <v>7900</v>
      </c>
      <c r="D78" s="74">
        <f t="shared" si="0"/>
        <v>85.869565217391298</v>
      </c>
      <c r="E78" s="150"/>
      <c r="F78" s="38" t="s">
        <v>157</v>
      </c>
      <c r="G78" s="38" t="s">
        <v>263</v>
      </c>
      <c r="H78" s="45" t="s">
        <v>156</v>
      </c>
      <c r="I78" s="45" t="s">
        <v>256</v>
      </c>
      <c r="M78" s="46"/>
      <c r="N78" s="25"/>
    </row>
    <row r="79" spans="1:14">
      <c r="A79" s="42">
        <v>44375</v>
      </c>
      <c r="B79" s="98">
        <v>72</v>
      </c>
      <c r="C79" s="98">
        <v>6900</v>
      </c>
      <c r="D79" s="74">
        <f t="shared" si="0"/>
        <v>95.833333333333329</v>
      </c>
      <c r="E79" s="150"/>
      <c r="F79" s="38" t="s">
        <v>157</v>
      </c>
      <c r="G79" s="38" t="s">
        <v>263</v>
      </c>
      <c r="H79" s="45" t="s">
        <v>161</v>
      </c>
      <c r="I79" s="45" t="s">
        <v>159</v>
      </c>
      <c r="M79" s="46"/>
      <c r="N79" s="25"/>
    </row>
    <row r="80" spans="1:14">
      <c r="A80" s="42">
        <v>44375</v>
      </c>
      <c r="B80" s="98">
        <v>58</v>
      </c>
      <c r="C80" s="98">
        <v>6100</v>
      </c>
      <c r="D80" s="74">
        <f t="shared" si="0"/>
        <v>105.17241379310344</v>
      </c>
      <c r="E80" s="150"/>
      <c r="F80" s="38" t="s">
        <v>155</v>
      </c>
      <c r="G80" s="38" t="s">
        <v>263</v>
      </c>
      <c r="H80" s="45" t="s">
        <v>158</v>
      </c>
      <c r="I80" s="45" t="s">
        <v>202</v>
      </c>
      <c r="M80" s="46"/>
      <c r="N80" s="25"/>
    </row>
    <row r="81" spans="1:14">
      <c r="A81" s="42">
        <v>44374</v>
      </c>
      <c r="B81" s="98">
        <v>58</v>
      </c>
      <c r="C81" s="98">
        <v>6000</v>
      </c>
      <c r="D81" s="74">
        <f t="shared" si="0"/>
        <v>103.44827586206897</v>
      </c>
      <c r="E81" s="150"/>
      <c r="F81" s="38" t="s">
        <v>155</v>
      </c>
      <c r="G81" s="38" t="s">
        <v>263</v>
      </c>
      <c r="H81" s="45" t="s">
        <v>158</v>
      </c>
      <c r="I81" s="45" t="s">
        <v>209</v>
      </c>
      <c r="M81" s="46"/>
      <c r="N81" s="25"/>
    </row>
    <row r="82" spans="1:14">
      <c r="A82" s="42">
        <v>44374</v>
      </c>
      <c r="B82" s="98">
        <v>72</v>
      </c>
      <c r="C82" s="98">
        <v>7000</v>
      </c>
      <c r="D82" s="74">
        <f t="shared" si="0"/>
        <v>97.222222222222229</v>
      </c>
      <c r="E82" s="150"/>
      <c r="F82" s="38" t="s">
        <v>155</v>
      </c>
      <c r="G82" s="38" t="s">
        <v>263</v>
      </c>
      <c r="H82" s="45" t="s">
        <v>258</v>
      </c>
      <c r="I82" s="45" t="s">
        <v>257</v>
      </c>
      <c r="M82" s="46"/>
      <c r="N82" s="25"/>
    </row>
    <row r="83" spans="1:14">
      <c r="A83" s="42">
        <v>44374</v>
      </c>
      <c r="B83" s="98">
        <v>58.5</v>
      </c>
      <c r="C83" s="98">
        <v>6400</v>
      </c>
      <c r="D83" s="74">
        <f t="shared" si="0"/>
        <v>109.4017094017094</v>
      </c>
      <c r="E83" s="150"/>
      <c r="F83" s="38" t="s">
        <v>155</v>
      </c>
      <c r="G83" s="38" t="s">
        <v>263</v>
      </c>
      <c r="H83" s="45" t="s">
        <v>158</v>
      </c>
      <c r="I83" s="45" t="s">
        <v>211</v>
      </c>
      <c r="M83" s="46"/>
      <c r="N83" s="25"/>
    </row>
    <row r="84" spans="1:14">
      <c r="A84" s="42">
        <v>44373</v>
      </c>
      <c r="B84" s="98">
        <v>92</v>
      </c>
      <c r="C84" s="98">
        <v>8000</v>
      </c>
      <c r="D84" s="74">
        <f t="shared" si="0"/>
        <v>86.956521739130437</v>
      </c>
      <c r="E84" s="150"/>
      <c r="F84" s="38" t="s">
        <v>157</v>
      </c>
      <c r="G84" s="38" t="s">
        <v>263</v>
      </c>
      <c r="H84" s="45" t="s">
        <v>156</v>
      </c>
      <c r="I84" s="45" t="s">
        <v>159</v>
      </c>
      <c r="M84" s="46"/>
      <c r="N84" s="25"/>
    </row>
    <row r="85" spans="1:14">
      <c r="A85" s="42">
        <v>44373</v>
      </c>
      <c r="B85" s="98">
        <v>80</v>
      </c>
      <c r="C85" s="98">
        <v>6500</v>
      </c>
      <c r="D85" s="74">
        <f t="shared" si="0"/>
        <v>81.25</v>
      </c>
      <c r="E85" s="150"/>
      <c r="F85" s="38" t="s">
        <v>244</v>
      </c>
      <c r="G85" s="38" t="s">
        <v>263</v>
      </c>
      <c r="H85" s="45" t="s">
        <v>250</v>
      </c>
      <c r="I85" s="45" t="s">
        <v>240</v>
      </c>
      <c r="M85" s="46"/>
      <c r="N85" s="25"/>
    </row>
    <row r="86" spans="1:14">
      <c r="A86" s="42">
        <v>44372</v>
      </c>
      <c r="B86" s="98">
        <v>70</v>
      </c>
      <c r="C86" s="98">
        <v>7000</v>
      </c>
      <c r="D86" s="74">
        <f t="shared" si="0"/>
        <v>100</v>
      </c>
      <c r="E86" s="150"/>
      <c r="F86" s="38" t="s">
        <v>157</v>
      </c>
      <c r="G86" s="38" t="s">
        <v>263</v>
      </c>
      <c r="H86" s="45" t="s">
        <v>160</v>
      </c>
      <c r="I86" s="45" t="s">
        <v>248</v>
      </c>
      <c r="M86" s="46"/>
      <c r="N86" s="25"/>
    </row>
    <row r="87" spans="1:14">
      <c r="A87" s="54">
        <v>44369</v>
      </c>
      <c r="B87" s="99">
        <v>91</v>
      </c>
      <c r="C87" s="99">
        <v>8600</v>
      </c>
      <c r="D87" s="71">
        <f t="shared" si="0"/>
        <v>94.505494505494511</v>
      </c>
      <c r="E87" s="150"/>
      <c r="F87" s="38" t="s">
        <v>163</v>
      </c>
      <c r="G87" s="38" t="s">
        <v>263</v>
      </c>
      <c r="H87" s="45" t="s">
        <v>251</v>
      </c>
      <c r="I87" s="45" t="s">
        <v>240</v>
      </c>
      <c r="M87" s="46"/>
      <c r="N87" s="25"/>
    </row>
    <row r="88" spans="1:14">
      <c r="A88" s="54">
        <v>44363</v>
      </c>
      <c r="B88" s="99">
        <v>72.06</v>
      </c>
      <c r="C88" s="99">
        <v>6500</v>
      </c>
      <c r="D88" s="71">
        <f t="shared" si="0"/>
        <v>90.202608936996938</v>
      </c>
      <c r="E88" s="150"/>
      <c r="F88" s="38" t="s">
        <v>241</v>
      </c>
      <c r="G88" s="38" t="s">
        <v>263</v>
      </c>
      <c r="H88" s="45" t="s">
        <v>246</v>
      </c>
      <c r="I88" s="45" t="s">
        <v>252</v>
      </c>
      <c r="M88" s="46"/>
      <c r="N88" s="25"/>
    </row>
    <row r="89" spans="1:14">
      <c r="A89" s="54">
        <v>44363</v>
      </c>
      <c r="B89" s="99">
        <v>66</v>
      </c>
      <c r="C89" s="99">
        <v>7000</v>
      </c>
      <c r="D89" s="71">
        <f t="shared" si="0"/>
        <v>106.06060606060606</v>
      </c>
      <c r="E89" s="150"/>
      <c r="F89" s="38" t="s">
        <v>157</v>
      </c>
      <c r="G89" s="38" t="s">
        <v>263</v>
      </c>
      <c r="H89" s="45" t="s">
        <v>160</v>
      </c>
      <c r="I89" s="45" t="s">
        <v>248</v>
      </c>
      <c r="M89" s="46"/>
      <c r="N89" s="25"/>
    </row>
    <row r="90" spans="1:14">
      <c r="A90" s="54">
        <v>44362</v>
      </c>
      <c r="B90" s="99">
        <v>70</v>
      </c>
      <c r="C90" s="99">
        <v>6800</v>
      </c>
      <c r="D90" s="71">
        <f t="shared" si="0"/>
        <v>97.142857142857139</v>
      </c>
      <c r="E90" s="150"/>
      <c r="F90" s="38" t="s">
        <v>244</v>
      </c>
      <c r="G90" s="38" t="s">
        <v>263</v>
      </c>
      <c r="H90" s="45" t="s">
        <v>160</v>
      </c>
      <c r="I90" s="45" t="s">
        <v>248</v>
      </c>
      <c r="M90" s="46"/>
      <c r="N90" s="25"/>
    </row>
    <row r="91" spans="1:14">
      <c r="A91" s="54">
        <v>44359</v>
      </c>
      <c r="B91" s="99">
        <v>58</v>
      </c>
      <c r="C91" s="99">
        <v>6500</v>
      </c>
      <c r="D91" s="71">
        <f t="shared" si="0"/>
        <v>112.06896551724138</v>
      </c>
      <c r="E91" s="150"/>
      <c r="F91" s="38" t="s">
        <v>241</v>
      </c>
      <c r="G91" s="38" t="s">
        <v>263</v>
      </c>
      <c r="H91" s="45" t="s">
        <v>160</v>
      </c>
      <c r="I91" s="45" t="s">
        <v>240</v>
      </c>
      <c r="M91" s="46"/>
      <c r="N91" s="25"/>
    </row>
    <row r="92" spans="1:14">
      <c r="A92" s="54">
        <v>44358</v>
      </c>
      <c r="B92" s="99">
        <v>65.5</v>
      </c>
      <c r="C92" s="99">
        <v>7500</v>
      </c>
      <c r="D92" s="71">
        <f t="shared" si="0"/>
        <v>114.50381679389314</v>
      </c>
      <c r="E92" s="150"/>
      <c r="F92" s="38" t="s">
        <v>244</v>
      </c>
      <c r="G92" s="38" t="s">
        <v>263</v>
      </c>
      <c r="H92" s="45" t="s">
        <v>160</v>
      </c>
      <c r="I92" s="45" t="s">
        <v>245</v>
      </c>
      <c r="M92" s="46"/>
      <c r="N92" s="25"/>
    </row>
    <row r="93" spans="1:14">
      <c r="A93" s="54">
        <v>44357</v>
      </c>
      <c r="B93" s="99">
        <v>114</v>
      </c>
      <c r="C93" s="99">
        <v>9000</v>
      </c>
      <c r="D93" s="71">
        <f t="shared" si="0"/>
        <v>78.94736842105263</v>
      </c>
      <c r="E93" s="150"/>
      <c r="F93" s="38" t="s">
        <v>253</v>
      </c>
      <c r="G93" s="38" t="s">
        <v>263</v>
      </c>
      <c r="H93" s="45" t="s">
        <v>254</v>
      </c>
      <c r="I93" s="45" t="s">
        <v>249</v>
      </c>
      <c r="M93" s="46"/>
      <c r="N93" s="25"/>
    </row>
    <row r="94" spans="1:14">
      <c r="A94" s="54">
        <v>44356</v>
      </c>
      <c r="B94" s="99">
        <v>70.040000000000006</v>
      </c>
      <c r="C94" s="99">
        <v>7500</v>
      </c>
      <c r="D94" s="71">
        <f t="shared" si="0"/>
        <v>107.0816676185037</v>
      </c>
      <c r="E94" s="150"/>
      <c r="F94" s="38" t="s">
        <v>244</v>
      </c>
      <c r="G94" s="38" t="s">
        <v>263</v>
      </c>
      <c r="H94" s="45" t="s">
        <v>160</v>
      </c>
      <c r="I94" s="45" t="s">
        <v>245</v>
      </c>
      <c r="M94" s="46"/>
      <c r="N94" s="25"/>
    </row>
    <row r="95" spans="1:14">
      <c r="A95" s="54">
        <v>44352</v>
      </c>
      <c r="B95" s="99">
        <v>66</v>
      </c>
      <c r="C95" s="99">
        <v>6500</v>
      </c>
      <c r="D95" s="71">
        <f t="shared" si="0"/>
        <v>98.484848484848484</v>
      </c>
      <c r="E95" s="150"/>
      <c r="F95" s="38" t="s">
        <v>241</v>
      </c>
      <c r="G95" s="38" t="s">
        <v>263</v>
      </c>
      <c r="H95" s="45" t="s">
        <v>160</v>
      </c>
      <c r="I95" s="45" t="s">
        <v>248</v>
      </c>
      <c r="M95" s="46"/>
      <c r="N95" s="25"/>
    </row>
    <row r="96" spans="1:14">
      <c r="A96" s="54">
        <v>44352</v>
      </c>
      <c r="B96" s="99">
        <v>72</v>
      </c>
      <c r="C96" s="99">
        <v>7000</v>
      </c>
      <c r="D96" s="71">
        <f t="shared" si="0"/>
        <v>97.222222222222229</v>
      </c>
      <c r="E96" s="150"/>
      <c r="F96" s="38" t="s">
        <v>244</v>
      </c>
      <c r="G96" s="38" t="s">
        <v>263</v>
      </c>
      <c r="H96" s="45" t="s">
        <v>160</v>
      </c>
      <c r="I96" s="45" t="s">
        <v>245</v>
      </c>
      <c r="M96" s="46"/>
      <c r="N96" s="25"/>
    </row>
    <row r="97" spans="1:14">
      <c r="A97" s="54">
        <v>44348</v>
      </c>
      <c r="B97" s="99">
        <v>70</v>
      </c>
      <c r="C97" s="99">
        <v>7300</v>
      </c>
      <c r="D97" s="71">
        <f t="shared" si="0"/>
        <v>104.28571428571429</v>
      </c>
      <c r="E97" s="150"/>
      <c r="F97" s="38" t="s">
        <v>244</v>
      </c>
      <c r="G97" s="38" t="s">
        <v>263</v>
      </c>
      <c r="H97" s="45" t="s">
        <v>250</v>
      </c>
      <c r="I97" s="45" t="s">
        <v>248</v>
      </c>
      <c r="M97" s="46"/>
      <c r="N97" s="25"/>
    </row>
    <row r="98" spans="1:14">
      <c r="A98" s="54">
        <v>44345</v>
      </c>
      <c r="B98" s="99">
        <v>66</v>
      </c>
      <c r="C98" s="99">
        <v>6300</v>
      </c>
      <c r="D98" s="71">
        <f t="shared" si="0"/>
        <v>95.454545454545453</v>
      </c>
      <c r="E98" s="150">
        <f>ROUND(AVERAGE(D98:D113),2)</f>
        <v>97.95</v>
      </c>
      <c r="F98" s="38" t="s">
        <v>241</v>
      </c>
      <c r="G98" s="38" t="s">
        <v>263</v>
      </c>
      <c r="H98" s="45" t="s">
        <v>243</v>
      </c>
      <c r="I98" s="45" t="s">
        <v>248</v>
      </c>
      <c r="M98" s="46"/>
      <c r="N98" s="25"/>
    </row>
    <row r="99" spans="1:14">
      <c r="A99" s="54">
        <v>44344</v>
      </c>
      <c r="B99" s="99">
        <v>65</v>
      </c>
      <c r="C99" s="99">
        <v>7000</v>
      </c>
      <c r="D99" s="71">
        <f t="shared" si="0"/>
        <v>107.69230769230769</v>
      </c>
      <c r="E99" s="151"/>
      <c r="F99" s="38" t="s">
        <v>244</v>
      </c>
      <c r="G99" s="38" t="s">
        <v>263</v>
      </c>
      <c r="H99" s="45" t="s">
        <v>160</v>
      </c>
      <c r="I99" s="45" t="s">
        <v>248</v>
      </c>
      <c r="M99" s="46"/>
      <c r="N99" s="25"/>
    </row>
    <row r="100" spans="1:14">
      <c r="A100" s="54">
        <v>44343</v>
      </c>
      <c r="B100" s="99">
        <v>70</v>
      </c>
      <c r="C100" s="99">
        <v>6600</v>
      </c>
      <c r="D100" s="71">
        <f t="shared" si="0"/>
        <v>94.285714285714292</v>
      </c>
      <c r="E100" s="151"/>
      <c r="F100" s="38" t="s">
        <v>244</v>
      </c>
      <c r="G100" s="38" t="s">
        <v>263</v>
      </c>
      <c r="H100" s="45" t="s">
        <v>160</v>
      </c>
      <c r="I100" s="45" t="s">
        <v>240</v>
      </c>
      <c r="M100" s="46"/>
      <c r="N100" s="25"/>
    </row>
    <row r="101" spans="1:14">
      <c r="A101" s="54">
        <v>44341</v>
      </c>
      <c r="B101" s="99">
        <v>61.1</v>
      </c>
      <c r="C101" s="99">
        <v>6800</v>
      </c>
      <c r="D101" s="71">
        <f t="shared" si="0"/>
        <v>111.29296235679215</v>
      </c>
      <c r="E101" s="151"/>
      <c r="F101" s="38" t="s">
        <v>157</v>
      </c>
      <c r="G101" s="38" t="s">
        <v>263</v>
      </c>
      <c r="H101" s="45" t="s">
        <v>158</v>
      </c>
      <c r="I101" s="45" t="s">
        <v>245</v>
      </c>
    </row>
    <row r="102" spans="1:14">
      <c r="A102" s="54">
        <v>44337</v>
      </c>
      <c r="B102" s="99">
        <v>58</v>
      </c>
      <c r="C102" s="99">
        <v>5900</v>
      </c>
      <c r="D102" s="71">
        <f t="shared" si="0"/>
        <v>101.72413793103448</v>
      </c>
      <c r="E102" s="151"/>
      <c r="F102" s="38" t="s">
        <v>241</v>
      </c>
      <c r="G102" s="38" t="s">
        <v>263</v>
      </c>
      <c r="H102" s="45" t="s">
        <v>242</v>
      </c>
      <c r="I102" s="45" t="s">
        <v>240</v>
      </c>
    </row>
    <row r="103" spans="1:14">
      <c r="A103" s="54">
        <v>44335</v>
      </c>
      <c r="B103" s="99">
        <v>58</v>
      </c>
      <c r="C103" s="99">
        <v>6000</v>
      </c>
      <c r="D103" s="71">
        <f t="shared" si="0"/>
        <v>103.44827586206897</v>
      </c>
      <c r="E103" s="151"/>
      <c r="F103" s="38" t="s">
        <v>241</v>
      </c>
      <c r="G103" s="38" t="s">
        <v>263</v>
      </c>
      <c r="H103" s="45" t="s">
        <v>242</v>
      </c>
      <c r="I103" s="45" t="s">
        <v>240</v>
      </c>
    </row>
    <row r="104" spans="1:14">
      <c r="A104" s="54">
        <v>44334</v>
      </c>
      <c r="B104" s="99">
        <v>86.3</v>
      </c>
      <c r="C104" s="99">
        <v>7000</v>
      </c>
      <c r="D104" s="71">
        <f t="shared" si="0"/>
        <v>81.112398609501739</v>
      </c>
      <c r="E104" s="151"/>
      <c r="F104" s="38" t="s">
        <v>244</v>
      </c>
      <c r="G104" s="38" t="s">
        <v>263</v>
      </c>
      <c r="H104" s="45" t="s">
        <v>255</v>
      </c>
      <c r="I104" s="45" t="s">
        <v>247</v>
      </c>
    </row>
    <row r="105" spans="1:14">
      <c r="A105" s="54">
        <v>44333</v>
      </c>
      <c r="B105" s="99">
        <v>72</v>
      </c>
      <c r="C105" s="99">
        <v>7000</v>
      </c>
      <c r="D105" s="71">
        <f t="shared" si="0"/>
        <v>97.222222222222229</v>
      </c>
      <c r="E105" s="151"/>
      <c r="F105" s="38" t="s">
        <v>244</v>
      </c>
      <c r="G105" s="38" t="s">
        <v>263</v>
      </c>
      <c r="H105" s="45" t="s">
        <v>158</v>
      </c>
      <c r="I105" s="45" t="s">
        <v>240</v>
      </c>
    </row>
    <row r="106" spans="1:14">
      <c r="A106" s="54">
        <v>44332</v>
      </c>
      <c r="B106" s="99">
        <v>66</v>
      </c>
      <c r="C106" s="99">
        <v>6200</v>
      </c>
      <c r="D106" s="71">
        <f t="shared" si="0"/>
        <v>93.939393939393938</v>
      </c>
      <c r="E106" s="151"/>
      <c r="F106" s="38" t="s">
        <v>241</v>
      </c>
      <c r="G106" s="38" t="s">
        <v>263</v>
      </c>
      <c r="H106" s="45" t="s">
        <v>242</v>
      </c>
      <c r="I106" s="45" t="s">
        <v>240</v>
      </c>
    </row>
    <row r="107" spans="1:14">
      <c r="A107" s="54">
        <v>44331</v>
      </c>
      <c r="B107" s="99">
        <v>65</v>
      </c>
      <c r="C107" s="99">
        <v>7100</v>
      </c>
      <c r="D107" s="71">
        <f t="shared" si="0"/>
        <v>109.23076923076923</v>
      </c>
      <c r="E107" s="151"/>
      <c r="F107" s="38" t="s">
        <v>244</v>
      </c>
      <c r="G107" s="38" t="s">
        <v>263</v>
      </c>
      <c r="H107" s="45" t="s">
        <v>242</v>
      </c>
      <c r="I107" s="45" t="s">
        <v>240</v>
      </c>
    </row>
    <row r="108" spans="1:14">
      <c r="A108" s="54">
        <v>44330</v>
      </c>
      <c r="B108" s="99">
        <v>66.7</v>
      </c>
      <c r="C108" s="99">
        <v>6000</v>
      </c>
      <c r="D108" s="71">
        <f t="shared" si="0"/>
        <v>89.955022488755617</v>
      </c>
      <c r="E108" s="151"/>
      <c r="F108" s="38" t="s">
        <v>244</v>
      </c>
      <c r="G108" s="38" t="s">
        <v>263</v>
      </c>
      <c r="H108" s="45" t="s">
        <v>242</v>
      </c>
      <c r="I108" s="45" t="s">
        <v>245</v>
      </c>
    </row>
    <row r="109" spans="1:14">
      <c r="A109" s="54">
        <v>44327</v>
      </c>
      <c r="B109" s="99">
        <v>58</v>
      </c>
      <c r="C109" s="99">
        <v>6000</v>
      </c>
      <c r="D109" s="71">
        <f t="shared" si="0"/>
        <v>103.44827586206897</v>
      </c>
      <c r="E109" s="151"/>
      <c r="F109" s="38" t="s">
        <v>241</v>
      </c>
      <c r="G109" s="38" t="s">
        <v>263</v>
      </c>
      <c r="H109" s="45" t="s">
        <v>242</v>
      </c>
      <c r="I109" s="45" t="s">
        <v>248</v>
      </c>
    </row>
    <row r="110" spans="1:14">
      <c r="A110" s="54">
        <v>44324</v>
      </c>
      <c r="B110" s="99">
        <v>58</v>
      </c>
      <c r="C110" s="99">
        <v>5500</v>
      </c>
      <c r="D110" s="71">
        <f t="shared" si="0"/>
        <v>94.827586206896555</v>
      </c>
      <c r="E110" s="151"/>
      <c r="F110" s="38" t="s">
        <v>155</v>
      </c>
      <c r="G110" s="38" t="s">
        <v>263</v>
      </c>
      <c r="H110" s="45" t="s">
        <v>158</v>
      </c>
      <c r="I110" s="45" t="s">
        <v>211</v>
      </c>
    </row>
    <row r="111" spans="1:14">
      <c r="A111" s="54">
        <v>44323</v>
      </c>
      <c r="B111" s="99">
        <v>66.3</v>
      </c>
      <c r="C111" s="99">
        <v>7100</v>
      </c>
      <c r="D111" s="71">
        <f t="shared" si="0"/>
        <v>107.08898944193062</v>
      </c>
      <c r="E111" s="151"/>
      <c r="F111" s="38" t="s">
        <v>157</v>
      </c>
      <c r="G111" s="38" t="s">
        <v>263</v>
      </c>
      <c r="H111" s="45" t="s">
        <v>210</v>
      </c>
      <c r="I111" s="45" t="s">
        <v>202</v>
      </c>
    </row>
    <row r="112" spans="1:14">
      <c r="A112" s="54">
        <v>44321</v>
      </c>
      <c r="B112" s="99">
        <v>72</v>
      </c>
      <c r="C112" s="99">
        <v>7000</v>
      </c>
      <c r="D112" s="71">
        <f t="shared" si="0"/>
        <v>97.222222222222229</v>
      </c>
      <c r="E112" s="151"/>
      <c r="F112" s="38" t="s">
        <v>157</v>
      </c>
      <c r="G112" s="38" t="s">
        <v>263</v>
      </c>
      <c r="H112" s="45" t="s">
        <v>158</v>
      </c>
      <c r="I112" s="45" t="s">
        <v>202</v>
      </c>
    </row>
    <row r="113" spans="1:9">
      <c r="A113" s="54">
        <v>44318</v>
      </c>
      <c r="B113" s="99">
        <v>92.06</v>
      </c>
      <c r="C113" s="99">
        <v>7300</v>
      </c>
      <c r="D113" s="71">
        <f t="shared" si="0"/>
        <v>79.296111231805341</v>
      </c>
      <c r="E113" s="151"/>
      <c r="F113" s="38" t="s">
        <v>157</v>
      </c>
      <c r="G113" s="38" t="s">
        <v>263</v>
      </c>
      <c r="H113" s="45" t="s">
        <v>156</v>
      </c>
      <c r="I113" s="45" t="s">
        <v>256</v>
      </c>
    </row>
    <row r="114" spans="1:9">
      <c r="A114" s="54">
        <v>44315</v>
      </c>
      <c r="B114" s="99">
        <v>65</v>
      </c>
      <c r="C114" s="99">
        <v>6600</v>
      </c>
      <c r="D114" s="71">
        <f t="shared" si="0"/>
        <v>101.53846153846153</v>
      </c>
      <c r="E114" s="150">
        <f>ROUND(AVERAGE(D114:D126),2)</f>
        <v>94.53</v>
      </c>
      <c r="F114" s="38" t="s">
        <v>157</v>
      </c>
      <c r="G114" s="38" t="s">
        <v>263</v>
      </c>
      <c r="H114" s="45" t="s">
        <v>158</v>
      </c>
      <c r="I114" s="45" t="s">
        <v>211</v>
      </c>
    </row>
    <row r="115" spans="1:9">
      <c r="A115" s="54">
        <v>44309</v>
      </c>
      <c r="B115" s="99">
        <v>72</v>
      </c>
      <c r="C115" s="99">
        <v>7500</v>
      </c>
      <c r="D115" s="71">
        <f t="shared" si="0"/>
        <v>104.16666666666667</v>
      </c>
      <c r="E115" s="151"/>
      <c r="F115" s="38" t="s">
        <v>155</v>
      </c>
      <c r="G115" s="38" t="s">
        <v>263</v>
      </c>
      <c r="H115" s="45" t="s">
        <v>161</v>
      </c>
      <c r="I115" s="45" t="s">
        <v>257</v>
      </c>
    </row>
    <row r="116" spans="1:9">
      <c r="A116" s="54">
        <v>44309</v>
      </c>
      <c r="B116" s="99">
        <v>72</v>
      </c>
      <c r="C116" s="99">
        <v>5600</v>
      </c>
      <c r="D116" s="71">
        <f t="shared" si="0"/>
        <v>77.777777777777771</v>
      </c>
      <c r="E116" s="151"/>
      <c r="F116" s="38" t="s">
        <v>155</v>
      </c>
      <c r="G116" s="38" t="s">
        <v>263</v>
      </c>
      <c r="H116" s="45" t="s">
        <v>258</v>
      </c>
      <c r="I116" s="45" t="s">
        <v>159</v>
      </c>
    </row>
    <row r="117" spans="1:9">
      <c r="A117" s="54">
        <v>44303</v>
      </c>
      <c r="B117" s="99">
        <v>58.5</v>
      </c>
      <c r="C117" s="99">
        <v>5100</v>
      </c>
      <c r="D117" s="71">
        <f t="shared" si="0"/>
        <v>87.179487179487182</v>
      </c>
      <c r="E117" s="151"/>
      <c r="F117" s="38" t="s">
        <v>155</v>
      </c>
      <c r="G117" s="38" t="s">
        <v>263</v>
      </c>
      <c r="H117" s="45" t="s">
        <v>156</v>
      </c>
      <c r="I117" s="45" t="s">
        <v>202</v>
      </c>
    </row>
    <row r="118" spans="1:9">
      <c r="A118" s="54">
        <v>44303</v>
      </c>
      <c r="B118" s="99">
        <v>52</v>
      </c>
      <c r="C118" s="99">
        <v>5600</v>
      </c>
      <c r="D118" s="71">
        <f t="shared" si="0"/>
        <v>107.69230769230769</v>
      </c>
      <c r="E118" s="151"/>
      <c r="F118" s="38" t="s">
        <v>155</v>
      </c>
      <c r="G118" s="38" t="s">
        <v>263</v>
      </c>
      <c r="H118" s="45" t="s">
        <v>158</v>
      </c>
      <c r="I118" s="45" t="s">
        <v>209</v>
      </c>
    </row>
    <row r="119" spans="1:9">
      <c r="A119" s="54">
        <v>44303</v>
      </c>
      <c r="B119" s="99">
        <v>70</v>
      </c>
      <c r="C119" s="99">
        <v>6800</v>
      </c>
      <c r="D119" s="71">
        <f t="shared" si="0"/>
        <v>97.142857142857139</v>
      </c>
      <c r="E119" s="151"/>
      <c r="F119" s="38" t="s">
        <v>157</v>
      </c>
      <c r="G119" s="38" t="s">
        <v>263</v>
      </c>
      <c r="H119" s="45" t="s">
        <v>158</v>
      </c>
      <c r="I119" s="45" t="s">
        <v>202</v>
      </c>
    </row>
    <row r="120" spans="1:9">
      <c r="A120" s="54">
        <v>44303</v>
      </c>
      <c r="B120" s="99">
        <v>55</v>
      </c>
      <c r="C120" s="99">
        <v>6000</v>
      </c>
      <c r="D120" s="71">
        <f t="shared" si="0"/>
        <v>109.09090909090909</v>
      </c>
      <c r="E120" s="151"/>
      <c r="F120" s="38" t="s">
        <v>155</v>
      </c>
      <c r="G120" s="38" t="s">
        <v>263</v>
      </c>
      <c r="H120" s="45" t="s">
        <v>158</v>
      </c>
      <c r="I120" s="45" t="s">
        <v>209</v>
      </c>
    </row>
    <row r="121" spans="1:9">
      <c r="A121" s="54">
        <v>44298</v>
      </c>
      <c r="B121" s="99">
        <v>92.06</v>
      </c>
      <c r="C121" s="99">
        <v>8000</v>
      </c>
      <c r="D121" s="71">
        <f t="shared" si="0"/>
        <v>86.89984792526613</v>
      </c>
      <c r="E121" s="151"/>
      <c r="F121" s="38" t="s">
        <v>157</v>
      </c>
      <c r="G121" s="38" t="s">
        <v>263</v>
      </c>
      <c r="H121" s="45" t="s">
        <v>156</v>
      </c>
      <c r="I121" s="45" t="s">
        <v>159</v>
      </c>
    </row>
    <row r="122" spans="1:9">
      <c r="A122" s="54">
        <v>44296</v>
      </c>
      <c r="B122" s="99">
        <v>72</v>
      </c>
      <c r="C122" s="99">
        <v>6500</v>
      </c>
      <c r="D122" s="71">
        <f t="shared" si="0"/>
        <v>90.277777777777771</v>
      </c>
      <c r="E122" s="151"/>
      <c r="F122" s="38" t="s">
        <v>157</v>
      </c>
      <c r="G122" s="38" t="s">
        <v>263</v>
      </c>
      <c r="H122" s="45" t="s">
        <v>258</v>
      </c>
      <c r="I122" s="45" t="s">
        <v>257</v>
      </c>
    </row>
    <row r="123" spans="1:9">
      <c r="A123" s="54">
        <v>44294</v>
      </c>
      <c r="B123" s="99">
        <v>72.06</v>
      </c>
      <c r="C123" s="99">
        <v>6600</v>
      </c>
      <c r="D123" s="71">
        <f t="shared" si="0"/>
        <v>91.590341382181506</v>
      </c>
      <c r="E123" s="151"/>
      <c r="F123" s="38" t="s">
        <v>157</v>
      </c>
      <c r="G123" s="38" t="s">
        <v>263</v>
      </c>
      <c r="H123" s="45" t="s">
        <v>161</v>
      </c>
      <c r="I123" s="45" t="s">
        <v>256</v>
      </c>
    </row>
    <row r="124" spans="1:9">
      <c r="A124" s="54">
        <v>44293</v>
      </c>
      <c r="B124" s="99">
        <v>92</v>
      </c>
      <c r="C124" s="99">
        <v>7000</v>
      </c>
      <c r="D124" s="71">
        <f t="shared" si="0"/>
        <v>76.086956521739125</v>
      </c>
      <c r="E124" s="151"/>
      <c r="F124" s="38" t="s">
        <v>244</v>
      </c>
      <c r="G124" s="38" t="s">
        <v>263</v>
      </c>
      <c r="H124" s="45" t="s">
        <v>243</v>
      </c>
      <c r="I124" s="45" t="s">
        <v>259</v>
      </c>
    </row>
    <row r="125" spans="1:9">
      <c r="A125" s="54">
        <v>44289</v>
      </c>
      <c r="B125" s="99">
        <v>66</v>
      </c>
      <c r="C125" s="99">
        <v>6000</v>
      </c>
      <c r="D125" s="71">
        <f t="shared" si="0"/>
        <v>90.909090909090907</v>
      </c>
      <c r="E125" s="151"/>
      <c r="F125" s="38" t="s">
        <v>244</v>
      </c>
      <c r="G125" s="38" t="s">
        <v>263</v>
      </c>
      <c r="H125" s="45" t="s">
        <v>242</v>
      </c>
      <c r="I125" s="45" t="s">
        <v>248</v>
      </c>
    </row>
    <row r="126" spans="1:9">
      <c r="A126" s="54">
        <v>44288</v>
      </c>
      <c r="B126" s="99">
        <v>70</v>
      </c>
      <c r="C126" s="99">
        <v>7600</v>
      </c>
      <c r="D126" s="71">
        <f t="shared" si="0"/>
        <v>108.57142857142857</v>
      </c>
      <c r="E126" s="151"/>
      <c r="F126" s="38" t="s">
        <v>244</v>
      </c>
      <c r="G126" s="38" t="s">
        <v>263</v>
      </c>
      <c r="H126" s="45" t="s">
        <v>242</v>
      </c>
      <c r="I126" s="45" t="s">
        <v>248</v>
      </c>
    </row>
    <row r="127" spans="1:9">
      <c r="A127" s="54">
        <v>44279</v>
      </c>
      <c r="B127" s="99">
        <v>72</v>
      </c>
      <c r="C127" s="99">
        <v>7100</v>
      </c>
      <c r="D127" s="71">
        <f t="shared" si="0"/>
        <v>98.611111111111114</v>
      </c>
      <c r="E127" s="150">
        <f>ROUND(AVERAGE(D127:D137),2)</f>
        <v>93.17</v>
      </c>
      <c r="F127" s="38" t="s">
        <v>244</v>
      </c>
      <c r="G127" s="38" t="s">
        <v>263</v>
      </c>
      <c r="H127" s="45" t="s">
        <v>242</v>
      </c>
      <c r="I127" s="45" t="s">
        <v>245</v>
      </c>
    </row>
    <row r="128" spans="1:9">
      <c r="A128" s="54">
        <v>44278</v>
      </c>
      <c r="B128" s="99">
        <v>92.6</v>
      </c>
      <c r="C128" s="99">
        <v>8000</v>
      </c>
      <c r="D128" s="71">
        <f t="shared" si="0"/>
        <v>86.393088552915771</v>
      </c>
      <c r="E128" s="151"/>
      <c r="F128" s="38" t="s">
        <v>244</v>
      </c>
      <c r="G128" s="38" t="s">
        <v>263</v>
      </c>
      <c r="H128" s="45" t="s">
        <v>243</v>
      </c>
      <c r="I128" s="45" t="s">
        <v>252</v>
      </c>
    </row>
    <row r="129" spans="1:9">
      <c r="A129" s="54">
        <v>44272</v>
      </c>
      <c r="B129" s="99">
        <v>70</v>
      </c>
      <c r="C129" s="99">
        <v>6600</v>
      </c>
      <c r="D129" s="71">
        <f t="shared" si="0"/>
        <v>94.285714285714292</v>
      </c>
      <c r="E129" s="151"/>
      <c r="F129" s="38" t="s">
        <v>244</v>
      </c>
      <c r="G129" s="38" t="s">
        <v>263</v>
      </c>
      <c r="H129" s="45" t="s">
        <v>243</v>
      </c>
      <c r="I129" s="45" t="s">
        <v>240</v>
      </c>
    </row>
    <row r="130" spans="1:9">
      <c r="A130" s="54">
        <v>44270</v>
      </c>
      <c r="B130" s="99">
        <v>70</v>
      </c>
      <c r="C130" s="99">
        <v>6800</v>
      </c>
      <c r="D130" s="71">
        <f t="shared" si="0"/>
        <v>97.142857142857139</v>
      </c>
      <c r="E130" s="151"/>
      <c r="F130" s="38" t="s">
        <v>244</v>
      </c>
      <c r="G130" s="38" t="s">
        <v>263</v>
      </c>
      <c r="H130" s="45" t="s">
        <v>242</v>
      </c>
      <c r="I130" s="45" t="s">
        <v>248</v>
      </c>
    </row>
    <row r="131" spans="1:9">
      <c r="A131" s="54">
        <v>44269</v>
      </c>
      <c r="B131" s="99">
        <v>92</v>
      </c>
      <c r="C131" s="99">
        <v>7500</v>
      </c>
      <c r="D131" s="71">
        <f t="shared" si="0"/>
        <v>81.521739130434781</v>
      </c>
      <c r="E131" s="151"/>
      <c r="F131" s="38" t="s">
        <v>244</v>
      </c>
      <c r="G131" s="38" t="s">
        <v>263</v>
      </c>
      <c r="H131" s="45" t="s">
        <v>243</v>
      </c>
      <c r="I131" s="45" t="s">
        <v>252</v>
      </c>
    </row>
    <row r="132" spans="1:9">
      <c r="A132" s="54">
        <v>44262</v>
      </c>
      <c r="B132" s="99">
        <v>66</v>
      </c>
      <c r="C132" s="99">
        <v>7000</v>
      </c>
      <c r="D132" s="71">
        <f t="shared" si="0"/>
        <v>106.06060606060606</v>
      </c>
      <c r="E132" s="151"/>
      <c r="F132" s="38" t="s">
        <v>244</v>
      </c>
      <c r="G132" s="38" t="s">
        <v>263</v>
      </c>
      <c r="H132" s="45" t="s">
        <v>242</v>
      </c>
      <c r="I132" s="45" t="s">
        <v>248</v>
      </c>
    </row>
    <row r="133" spans="1:9">
      <c r="A133" s="54">
        <v>44261</v>
      </c>
      <c r="B133" s="99">
        <v>66</v>
      </c>
      <c r="C133" s="99">
        <v>6700</v>
      </c>
      <c r="D133" s="71">
        <f t="shared" si="0"/>
        <v>101.51515151515152</v>
      </c>
      <c r="E133" s="151"/>
      <c r="F133" s="38" t="s">
        <v>244</v>
      </c>
      <c r="G133" s="38" t="s">
        <v>263</v>
      </c>
      <c r="H133" s="45" t="s">
        <v>242</v>
      </c>
      <c r="I133" s="45" t="s">
        <v>248</v>
      </c>
    </row>
    <row r="134" spans="1:9">
      <c r="A134" s="54">
        <v>44258</v>
      </c>
      <c r="B134" s="99">
        <v>80</v>
      </c>
      <c r="C134" s="99">
        <v>7500</v>
      </c>
      <c r="D134" s="71">
        <f t="shared" si="0"/>
        <v>93.75</v>
      </c>
      <c r="E134" s="151"/>
      <c r="F134" s="38" t="s">
        <v>244</v>
      </c>
      <c r="G134" s="38" t="s">
        <v>263</v>
      </c>
      <c r="H134" s="45" t="s">
        <v>255</v>
      </c>
      <c r="I134" s="45" t="s">
        <v>259</v>
      </c>
    </row>
    <row r="135" spans="1:9">
      <c r="A135" s="54">
        <v>44257</v>
      </c>
      <c r="B135" s="99">
        <v>71</v>
      </c>
      <c r="C135" s="99">
        <v>6800</v>
      </c>
      <c r="D135" s="71">
        <f t="shared" si="0"/>
        <v>95.774647887323937</v>
      </c>
      <c r="E135" s="151"/>
      <c r="F135" s="38" t="s">
        <v>244</v>
      </c>
      <c r="G135" s="38" t="s">
        <v>263</v>
      </c>
      <c r="H135" s="45" t="s">
        <v>242</v>
      </c>
      <c r="I135" s="45" t="s">
        <v>248</v>
      </c>
    </row>
    <row r="136" spans="1:9">
      <c r="A136" s="54">
        <v>44257</v>
      </c>
      <c r="B136" s="99">
        <v>59</v>
      </c>
      <c r="C136" s="99">
        <v>5100</v>
      </c>
      <c r="D136" s="71">
        <f t="shared" si="0"/>
        <v>86.440677966101688</v>
      </c>
      <c r="E136" s="151"/>
      <c r="F136" s="38" t="s">
        <v>241</v>
      </c>
      <c r="G136" s="38" t="s">
        <v>263</v>
      </c>
      <c r="H136" s="45" t="s">
        <v>260</v>
      </c>
      <c r="I136" s="45" t="s">
        <v>248</v>
      </c>
    </row>
    <row r="137" spans="1:9">
      <c r="A137" s="54">
        <v>44257</v>
      </c>
      <c r="B137" s="99">
        <v>72</v>
      </c>
      <c r="C137" s="99">
        <v>6000</v>
      </c>
      <c r="D137" s="71">
        <f t="shared" si="0"/>
        <v>83.333333333333329</v>
      </c>
      <c r="E137" s="151"/>
      <c r="F137" s="38" t="s">
        <v>241</v>
      </c>
      <c r="G137" s="38" t="s">
        <v>263</v>
      </c>
      <c r="H137" s="45" t="s">
        <v>246</v>
      </c>
      <c r="I137" s="45" t="s">
        <v>252</v>
      </c>
    </row>
    <row r="138" spans="1:9">
      <c r="A138" s="54">
        <v>44254</v>
      </c>
      <c r="B138" s="99">
        <v>70</v>
      </c>
      <c r="C138" s="99">
        <v>6500</v>
      </c>
      <c r="D138" s="71">
        <f t="shared" si="0"/>
        <v>92.857142857142861</v>
      </c>
      <c r="E138" s="150">
        <f>ROUND(AVERAGE(D138:D145),2)</f>
        <v>88.92</v>
      </c>
      <c r="F138" s="38" t="s">
        <v>244</v>
      </c>
      <c r="G138" s="38" t="s">
        <v>263</v>
      </c>
      <c r="H138" s="45" t="s">
        <v>242</v>
      </c>
      <c r="I138" s="45" t="s">
        <v>248</v>
      </c>
    </row>
    <row r="139" spans="1:9">
      <c r="A139" s="54">
        <v>44253</v>
      </c>
      <c r="B139" s="99">
        <v>70</v>
      </c>
      <c r="C139" s="99">
        <v>6400</v>
      </c>
      <c r="D139" s="71">
        <f t="shared" si="0"/>
        <v>91.428571428571431</v>
      </c>
      <c r="E139" s="151"/>
      <c r="F139" s="38" t="s">
        <v>244</v>
      </c>
      <c r="G139" s="38" t="s">
        <v>263</v>
      </c>
      <c r="H139" s="45" t="s">
        <v>242</v>
      </c>
      <c r="I139" s="45" t="s">
        <v>240</v>
      </c>
    </row>
    <row r="140" spans="1:9">
      <c r="A140" s="54">
        <v>44252</v>
      </c>
      <c r="B140" s="99">
        <v>70</v>
      </c>
      <c r="C140" s="99">
        <v>6800</v>
      </c>
      <c r="D140" s="71">
        <f t="shared" si="0"/>
        <v>97.142857142857139</v>
      </c>
      <c r="E140" s="151"/>
      <c r="F140" s="38" t="s">
        <v>244</v>
      </c>
      <c r="G140" s="38" t="s">
        <v>263</v>
      </c>
      <c r="H140" s="45" t="s">
        <v>242</v>
      </c>
      <c r="I140" s="45" t="s">
        <v>248</v>
      </c>
    </row>
    <row r="141" spans="1:9">
      <c r="A141" s="54">
        <v>44250</v>
      </c>
      <c r="B141" s="99">
        <v>92</v>
      </c>
      <c r="C141" s="99">
        <v>7000</v>
      </c>
      <c r="D141" s="71">
        <f t="shared" si="0"/>
        <v>76.086956521739125</v>
      </c>
      <c r="E141" s="151"/>
      <c r="F141" s="38" t="s">
        <v>244</v>
      </c>
      <c r="G141" s="38" t="s">
        <v>263</v>
      </c>
      <c r="H141" s="45" t="s">
        <v>243</v>
      </c>
      <c r="I141" s="45" t="s">
        <v>252</v>
      </c>
    </row>
    <row r="142" spans="1:9">
      <c r="A142" s="54">
        <v>44248</v>
      </c>
      <c r="B142" s="99">
        <v>58</v>
      </c>
      <c r="C142" s="99">
        <v>5300</v>
      </c>
      <c r="D142" s="71">
        <f t="shared" si="0"/>
        <v>91.379310344827587</v>
      </c>
      <c r="E142" s="151"/>
      <c r="F142" s="38" t="s">
        <v>241</v>
      </c>
      <c r="G142" s="38" t="s">
        <v>263</v>
      </c>
      <c r="H142" s="45" t="s">
        <v>242</v>
      </c>
      <c r="I142" s="45" t="s">
        <v>240</v>
      </c>
    </row>
    <row r="143" spans="1:9">
      <c r="A143" s="54">
        <v>44246</v>
      </c>
      <c r="B143" s="99">
        <v>72</v>
      </c>
      <c r="C143" s="99">
        <v>6300</v>
      </c>
      <c r="D143" s="71">
        <f t="shared" si="0"/>
        <v>87.5</v>
      </c>
      <c r="E143" s="151"/>
      <c r="F143" s="38" t="s">
        <v>244</v>
      </c>
      <c r="G143" s="38" t="s">
        <v>263</v>
      </c>
      <c r="H143" s="45" t="s">
        <v>246</v>
      </c>
      <c r="I143" s="45" t="s">
        <v>249</v>
      </c>
    </row>
    <row r="144" spans="1:9">
      <c r="A144" s="54">
        <v>44235</v>
      </c>
      <c r="B144" s="99">
        <v>72</v>
      </c>
      <c r="C144" s="99">
        <v>6200</v>
      </c>
      <c r="D144" s="71">
        <f t="shared" si="0"/>
        <v>86.111111111111114</v>
      </c>
      <c r="E144" s="151"/>
      <c r="F144" s="38" t="s">
        <v>244</v>
      </c>
      <c r="G144" s="38" t="s">
        <v>263</v>
      </c>
      <c r="H144" s="45" t="s">
        <v>243</v>
      </c>
      <c r="I144" s="45" t="s">
        <v>252</v>
      </c>
    </row>
    <row r="145" spans="1:9">
      <c r="A145" s="54">
        <v>44233</v>
      </c>
      <c r="B145" s="99">
        <v>72</v>
      </c>
      <c r="C145" s="99">
        <v>6400</v>
      </c>
      <c r="D145" s="71">
        <f t="shared" si="0"/>
        <v>88.888888888888886</v>
      </c>
      <c r="E145" s="151"/>
      <c r="F145" s="38" t="s">
        <v>241</v>
      </c>
      <c r="G145" s="38" t="s">
        <v>263</v>
      </c>
      <c r="H145" s="45" t="s">
        <v>255</v>
      </c>
      <c r="I145" s="45" t="s">
        <v>259</v>
      </c>
    </row>
    <row r="146" spans="1:9">
      <c r="A146" s="54">
        <v>44227</v>
      </c>
      <c r="B146" s="99">
        <v>66</v>
      </c>
      <c r="C146" s="99">
        <v>7200</v>
      </c>
      <c r="D146" s="71">
        <f t="shared" si="0"/>
        <v>109.09090909090909</v>
      </c>
      <c r="E146" s="150">
        <f>ROUND(AVERAGE(D146:D151),2)</f>
        <v>98.69</v>
      </c>
      <c r="F146" s="38" t="s">
        <v>244</v>
      </c>
      <c r="G146" s="38" t="s">
        <v>263</v>
      </c>
      <c r="H146" s="45" t="s">
        <v>242</v>
      </c>
      <c r="I146" s="45" t="s">
        <v>245</v>
      </c>
    </row>
    <row r="147" spans="1:9">
      <c r="A147" s="54">
        <v>44220</v>
      </c>
      <c r="B147" s="99">
        <v>58</v>
      </c>
      <c r="C147" s="99">
        <v>6500</v>
      </c>
      <c r="D147" s="71">
        <f t="shared" si="0"/>
        <v>112.06896551724138</v>
      </c>
      <c r="E147" s="151"/>
      <c r="F147" s="38" t="s">
        <v>241</v>
      </c>
      <c r="G147" s="38" t="s">
        <v>263</v>
      </c>
      <c r="H147" s="45" t="s">
        <v>242</v>
      </c>
      <c r="I147" s="45" t="s">
        <v>248</v>
      </c>
    </row>
    <row r="148" spans="1:9">
      <c r="A148" s="54">
        <v>44201</v>
      </c>
      <c r="B148" s="99">
        <v>58.5</v>
      </c>
      <c r="C148" s="99">
        <v>5700</v>
      </c>
      <c r="D148" s="71">
        <f t="shared" si="0"/>
        <v>97.435897435897431</v>
      </c>
      <c r="E148" s="151"/>
      <c r="F148" s="38" t="s">
        <v>241</v>
      </c>
      <c r="G148" s="38" t="s">
        <v>263</v>
      </c>
      <c r="H148" s="45" t="s">
        <v>242</v>
      </c>
      <c r="I148" s="45" t="s">
        <v>240</v>
      </c>
    </row>
    <row r="149" spans="1:9">
      <c r="A149" s="54">
        <v>44198</v>
      </c>
      <c r="B149" s="99">
        <v>72</v>
      </c>
      <c r="C149" s="99">
        <v>6400</v>
      </c>
      <c r="D149" s="71">
        <f t="shared" si="0"/>
        <v>88.888888888888886</v>
      </c>
      <c r="E149" s="151"/>
      <c r="F149" s="38" t="s">
        <v>244</v>
      </c>
      <c r="G149" s="38" t="s">
        <v>263</v>
      </c>
      <c r="H149" s="45" t="s">
        <v>242</v>
      </c>
      <c r="I149" s="45" t="s">
        <v>248</v>
      </c>
    </row>
    <row r="150" spans="1:9">
      <c r="A150" s="54">
        <v>44197</v>
      </c>
      <c r="B150" s="99">
        <v>90</v>
      </c>
      <c r="C150" s="99">
        <v>8500</v>
      </c>
      <c r="D150" s="71">
        <f t="shared" si="0"/>
        <v>94.444444444444443</v>
      </c>
      <c r="E150" s="151"/>
      <c r="F150" s="38" t="s">
        <v>253</v>
      </c>
      <c r="G150" s="38" t="s">
        <v>263</v>
      </c>
      <c r="H150" s="45" t="s">
        <v>242</v>
      </c>
      <c r="I150" s="45" t="s">
        <v>248</v>
      </c>
    </row>
    <row r="151" spans="1:9">
      <c r="A151" s="54">
        <v>44197</v>
      </c>
      <c r="B151" s="99">
        <v>92</v>
      </c>
      <c r="C151" s="99">
        <v>8300</v>
      </c>
      <c r="D151" s="71">
        <f t="shared" si="0"/>
        <v>90.217391304347828</v>
      </c>
      <c r="E151" s="151"/>
      <c r="F151" s="38" t="s">
        <v>253</v>
      </c>
      <c r="G151" s="38" t="s">
        <v>263</v>
      </c>
      <c r="H151" s="45" t="s">
        <v>243</v>
      </c>
      <c r="I151" s="45" t="s">
        <v>249</v>
      </c>
    </row>
    <row r="152" spans="1:9">
      <c r="A152" s="54">
        <v>44196</v>
      </c>
      <c r="B152" s="99">
        <v>70</v>
      </c>
      <c r="C152" s="99">
        <v>7000</v>
      </c>
      <c r="D152" s="71">
        <f t="shared" si="0"/>
        <v>100</v>
      </c>
      <c r="E152" s="150">
        <f>ROUND(AVERAGE(D152:D156),2)</f>
        <v>95.93</v>
      </c>
      <c r="F152" s="38" t="s">
        <v>244</v>
      </c>
      <c r="G152" s="38" t="s">
        <v>263</v>
      </c>
      <c r="H152" s="45" t="s">
        <v>158</v>
      </c>
      <c r="I152" s="45" t="s">
        <v>245</v>
      </c>
    </row>
    <row r="153" spans="1:9">
      <c r="A153" s="54">
        <v>44178</v>
      </c>
      <c r="B153" s="99">
        <v>70</v>
      </c>
      <c r="C153" s="99">
        <v>6900</v>
      </c>
      <c r="D153" s="71">
        <f t="shared" si="0"/>
        <v>98.571428571428569</v>
      </c>
      <c r="E153" s="151"/>
      <c r="F153" s="38" t="s">
        <v>244</v>
      </c>
      <c r="G153" s="38" t="s">
        <v>263</v>
      </c>
      <c r="H153" s="45" t="s">
        <v>250</v>
      </c>
      <c r="I153" s="45" t="s">
        <v>248</v>
      </c>
    </row>
    <row r="154" spans="1:9">
      <c r="A154" s="54">
        <v>44173</v>
      </c>
      <c r="B154" s="99">
        <v>66.3</v>
      </c>
      <c r="C154" s="99">
        <v>6700</v>
      </c>
      <c r="D154" s="71">
        <f t="shared" si="0"/>
        <v>101.05580693815989</v>
      </c>
      <c r="E154" s="151"/>
      <c r="F154" s="38" t="s">
        <v>244</v>
      </c>
      <c r="G154" s="38" t="s">
        <v>263</v>
      </c>
      <c r="H154" s="45" t="s">
        <v>242</v>
      </c>
      <c r="I154" s="45" t="s">
        <v>248</v>
      </c>
    </row>
    <row r="155" spans="1:9">
      <c r="A155" s="54">
        <v>44171</v>
      </c>
      <c r="B155" s="99">
        <v>70</v>
      </c>
      <c r="C155" s="99">
        <v>6000</v>
      </c>
      <c r="D155" s="71">
        <f t="shared" si="0"/>
        <v>85.714285714285708</v>
      </c>
      <c r="E155" s="151"/>
      <c r="F155" s="38" t="s">
        <v>244</v>
      </c>
      <c r="G155" s="38" t="s">
        <v>263</v>
      </c>
      <c r="H155" s="45" t="s">
        <v>242</v>
      </c>
      <c r="I155" s="45" t="s">
        <v>248</v>
      </c>
    </row>
    <row r="156" spans="1:9">
      <c r="A156" s="54">
        <v>44171</v>
      </c>
      <c r="B156" s="99">
        <v>70</v>
      </c>
      <c r="C156" s="99">
        <v>6600</v>
      </c>
      <c r="D156" s="71">
        <f t="shared" si="0"/>
        <v>94.285714285714292</v>
      </c>
      <c r="E156" s="151"/>
      <c r="F156" s="38" t="s">
        <v>244</v>
      </c>
      <c r="G156" s="38" t="s">
        <v>263</v>
      </c>
      <c r="H156" s="45" t="s">
        <v>242</v>
      </c>
      <c r="I156" s="45" t="s">
        <v>248</v>
      </c>
    </row>
    <row r="157" spans="1:9">
      <c r="A157" s="54">
        <v>44164</v>
      </c>
      <c r="B157" s="99">
        <v>72</v>
      </c>
      <c r="C157" s="99">
        <v>7000</v>
      </c>
      <c r="D157" s="71">
        <f t="shared" si="0"/>
        <v>97.222222222222229</v>
      </c>
      <c r="E157" s="150">
        <f>ROUND(AVERAGE(D157:D167),2)</f>
        <v>97.14</v>
      </c>
      <c r="F157" s="38" t="s">
        <v>241</v>
      </c>
      <c r="G157" s="38" t="s">
        <v>263</v>
      </c>
      <c r="H157" s="45" t="s">
        <v>255</v>
      </c>
      <c r="I157" s="45" t="s">
        <v>252</v>
      </c>
    </row>
    <row r="158" spans="1:9">
      <c r="A158" s="54">
        <v>44156</v>
      </c>
      <c r="B158" s="99">
        <v>66.3</v>
      </c>
      <c r="C158" s="99">
        <v>6200</v>
      </c>
      <c r="D158" s="71">
        <f t="shared" si="0"/>
        <v>93.514328808446464</v>
      </c>
      <c r="E158" s="151"/>
      <c r="F158" s="38" t="s">
        <v>244</v>
      </c>
      <c r="G158" s="38" t="s">
        <v>263</v>
      </c>
      <c r="H158" s="45" t="s">
        <v>261</v>
      </c>
      <c r="I158" s="45" t="s">
        <v>240</v>
      </c>
    </row>
    <row r="159" spans="1:9">
      <c r="A159" s="54">
        <v>44151</v>
      </c>
      <c r="B159" s="99">
        <v>70</v>
      </c>
      <c r="C159" s="99">
        <v>6800</v>
      </c>
      <c r="D159" s="71">
        <f t="shared" si="0"/>
        <v>97.142857142857139</v>
      </c>
      <c r="E159" s="151"/>
      <c r="F159" s="38" t="s">
        <v>244</v>
      </c>
      <c r="G159" s="38" t="s">
        <v>263</v>
      </c>
      <c r="H159" s="45" t="s">
        <v>243</v>
      </c>
      <c r="I159" s="45" t="s">
        <v>240</v>
      </c>
    </row>
    <row r="160" spans="1:9">
      <c r="A160" s="54">
        <v>44150</v>
      </c>
      <c r="B160" s="99">
        <v>59</v>
      </c>
      <c r="C160" s="99">
        <v>5400</v>
      </c>
      <c r="D160" s="71">
        <f t="shared" si="0"/>
        <v>91.525423728813564</v>
      </c>
      <c r="E160" s="151"/>
      <c r="F160" s="38" t="s">
        <v>241</v>
      </c>
      <c r="G160" s="38" t="s">
        <v>263</v>
      </c>
      <c r="H160" s="45" t="s">
        <v>242</v>
      </c>
      <c r="I160" s="45" t="s">
        <v>248</v>
      </c>
    </row>
    <row r="161" spans="1:9">
      <c r="A161" s="54">
        <v>44150</v>
      </c>
      <c r="B161" s="99">
        <v>70</v>
      </c>
      <c r="C161" s="99">
        <v>6500</v>
      </c>
      <c r="D161" s="71">
        <f t="shared" si="0"/>
        <v>92.857142857142861</v>
      </c>
      <c r="E161" s="151"/>
      <c r="F161" s="38" t="s">
        <v>244</v>
      </c>
      <c r="G161" s="38" t="s">
        <v>263</v>
      </c>
      <c r="H161" s="45" t="s">
        <v>250</v>
      </c>
      <c r="I161" s="45" t="s">
        <v>240</v>
      </c>
    </row>
    <row r="162" spans="1:9">
      <c r="A162" s="54">
        <v>44149</v>
      </c>
      <c r="B162" s="99">
        <v>57.2</v>
      </c>
      <c r="C162" s="99">
        <v>5600</v>
      </c>
      <c r="D162" s="71">
        <f t="shared" si="0"/>
        <v>97.902097902097893</v>
      </c>
      <c r="E162" s="151"/>
      <c r="F162" s="38" t="s">
        <v>241</v>
      </c>
      <c r="G162" s="38" t="s">
        <v>263</v>
      </c>
      <c r="H162" s="45" t="s">
        <v>242</v>
      </c>
      <c r="I162" s="45" t="s">
        <v>248</v>
      </c>
    </row>
    <row r="163" spans="1:9">
      <c r="A163" s="54">
        <v>44149</v>
      </c>
      <c r="B163" s="99">
        <v>69</v>
      </c>
      <c r="C163" s="99">
        <v>6500</v>
      </c>
      <c r="D163" s="71">
        <f t="shared" si="0"/>
        <v>94.20289855072464</v>
      </c>
      <c r="E163" s="151"/>
      <c r="F163" s="38" t="s">
        <v>244</v>
      </c>
      <c r="G163" s="38" t="s">
        <v>263</v>
      </c>
      <c r="H163" s="45" t="s">
        <v>242</v>
      </c>
      <c r="I163" s="45" t="s">
        <v>248</v>
      </c>
    </row>
    <row r="164" spans="1:9">
      <c r="A164" s="54">
        <v>44145</v>
      </c>
      <c r="B164" s="99">
        <v>70</v>
      </c>
      <c r="C164" s="99">
        <v>7000</v>
      </c>
      <c r="D164" s="71">
        <f t="shared" si="0"/>
        <v>100</v>
      </c>
      <c r="E164" s="151"/>
      <c r="F164" s="38" t="s">
        <v>253</v>
      </c>
      <c r="G164" s="38" t="s">
        <v>263</v>
      </c>
      <c r="H164" s="45" t="s">
        <v>242</v>
      </c>
      <c r="I164" s="45" t="s">
        <v>245</v>
      </c>
    </row>
    <row r="165" spans="1:9">
      <c r="A165" s="54">
        <v>44142</v>
      </c>
      <c r="B165" s="99">
        <v>65</v>
      </c>
      <c r="C165" s="99">
        <v>6666</v>
      </c>
      <c r="D165" s="71">
        <f t="shared" si="0"/>
        <v>102.55384615384615</v>
      </c>
      <c r="E165" s="151"/>
      <c r="F165" s="38" t="s">
        <v>244</v>
      </c>
      <c r="G165" s="38" t="s">
        <v>263</v>
      </c>
      <c r="H165" s="45" t="s">
        <v>242</v>
      </c>
      <c r="I165" s="45" t="s">
        <v>248</v>
      </c>
    </row>
    <row r="166" spans="1:9">
      <c r="A166" s="54">
        <v>44142</v>
      </c>
      <c r="B166" s="99">
        <v>62</v>
      </c>
      <c r="C166" s="99">
        <v>6300</v>
      </c>
      <c r="D166" s="71">
        <f t="shared" si="0"/>
        <v>101.61290322580645</v>
      </c>
      <c r="E166" s="151"/>
      <c r="F166" s="38" t="s">
        <v>244</v>
      </c>
      <c r="G166" s="38" t="s">
        <v>263</v>
      </c>
      <c r="H166" s="45" t="s">
        <v>242</v>
      </c>
      <c r="I166" s="45" t="s">
        <v>240</v>
      </c>
    </row>
    <row r="167" spans="1:9">
      <c r="A167" s="54">
        <v>44138</v>
      </c>
      <c r="B167" s="99">
        <v>66</v>
      </c>
      <c r="C167" s="99">
        <v>6600</v>
      </c>
      <c r="D167" s="71">
        <f t="shared" si="0"/>
        <v>100</v>
      </c>
      <c r="E167" s="151"/>
      <c r="F167" s="38" t="s">
        <v>244</v>
      </c>
      <c r="G167" s="38" t="s">
        <v>263</v>
      </c>
      <c r="H167" s="45" t="s">
        <v>242</v>
      </c>
      <c r="I167" s="45" t="s">
        <v>245</v>
      </c>
    </row>
    <row r="168" spans="1:9">
      <c r="A168" s="54">
        <v>44134</v>
      </c>
      <c r="B168" s="99">
        <v>69.8</v>
      </c>
      <c r="C168" s="99">
        <v>6700</v>
      </c>
      <c r="D168" s="71">
        <f t="shared" si="0"/>
        <v>95.988538681948427</v>
      </c>
      <c r="E168" s="150">
        <f>ROUND(AVERAGE(D168:D172),2)</f>
        <v>87.41</v>
      </c>
      <c r="F168" s="38" t="s">
        <v>244</v>
      </c>
      <c r="G168" s="38" t="s">
        <v>263</v>
      </c>
      <c r="H168" s="45" t="s">
        <v>242</v>
      </c>
      <c r="I168" s="45" t="s">
        <v>245</v>
      </c>
    </row>
    <row r="169" spans="1:9">
      <c r="A169" s="54">
        <v>44120</v>
      </c>
      <c r="B169" s="99">
        <v>86.3</v>
      </c>
      <c r="C169" s="99">
        <v>7000</v>
      </c>
      <c r="D169" s="71">
        <f t="shared" si="0"/>
        <v>81.112398609501739</v>
      </c>
      <c r="E169" s="151"/>
      <c r="F169" s="38" t="s">
        <v>244</v>
      </c>
      <c r="G169" s="38" t="s">
        <v>263</v>
      </c>
      <c r="H169" s="45" t="s">
        <v>255</v>
      </c>
      <c r="I169" s="45" t="s">
        <v>249</v>
      </c>
    </row>
    <row r="170" spans="1:9">
      <c r="A170" s="54">
        <v>44120</v>
      </c>
      <c r="B170" s="99">
        <v>72</v>
      </c>
      <c r="C170" s="99">
        <v>6250</v>
      </c>
      <c r="D170" s="71">
        <f t="shared" si="0"/>
        <v>86.805555555555557</v>
      </c>
      <c r="E170" s="151"/>
      <c r="F170" s="38" t="s">
        <v>244</v>
      </c>
      <c r="G170" s="38" t="s">
        <v>263</v>
      </c>
      <c r="H170" s="45" t="s">
        <v>255</v>
      </c>
      <c r="I170" s="45" t="s">
        <v>249</v>
      </c>
    </row>
    <row r="171" spans="1:9">
      <c r="A171" s="54">
        <v>44118</v>
      </c>
      <c r="B171" s="99">
        <v>72</v>
      </c>
      <c r="C171" s="99">
        <v>6400</v>
      </c>
      <c r="D171" s="71">
        <f t="shared" si="0"/>
        <v>88.888888888888886</v>
      </c>
      <c r="E171" s="151"/>
      <c r="F171" s="38" t="s">
        <v>244</v>
      </c>
      <c r="G171" s="38" t="s">
        <v>263</v>
      </c>
      <c r="H171" s="45" t="s">
        <v>246</v>
      </c>
      <c r="I171" s="45" t="s">
        <v>252</v>
      </c>
    </row>
    <row r="172" spans="1:9">
      <c r="A172" s="54">
        <v>44109</v>
      </c>
      <c r="B172" s="99">
        <v>92.6</v>
      </c>
      <c r="C172" s="99">
        <v>7800</v>
      </c>
      <c r="D172" s="71">
        <f t="shared" si="0"/>
        <v>84.233261339092877</v>
      </c>
      <c r="E172" s="151"/>
      <c r="F172" s="38" t="s">
        <v>244</v>
      </c>
      <c r="G172" s="38" t="s">
        <v>263</v>
      </c>
      <c r="H172" s="45" t="s">
        <v>243</v>
      </c>
      <c r="I172" s="45" t="s">
        <v>259</v>
      </c>
    </row>
    <row r="173" spans="1:9">
      <c r="A173" s="54">
        <v>44103</v>
      </c>
      <c r="B173" s="99">
        <v>66</v>
      </c>
      <c r="C173" s="99">
        <v>7200</v>
      </c>
      <c r="D173" s="71">
        <f t="shared" si="0"/>
        <v>109.09090909090909</v>
      </c>
      <c r="E173" s="150">
        <f>ROUND(AVERAGE(D173:D181),2)</f>
        <v>99.23</v>
      </c>
      <c r="F173" s="38" t="s">
        <v>244</v>
      </c>
      <c r="G173" s="38" t="s">
        <v>263</v>
      </c>
      <c r="H173" s="45" t="s">
        <v>242</v>
      </c>
      <c r="I173" s="45" t="s">
        <v>240</v>
      </c>
    </row>
    <row r="174" spans="1:9">
      <c r="A174" s="54">
        <v>44100</v>
      </c>
      <c r="B174" s="99">
        <v>66</v>
      </c>
      <c r="C174" s="99">
        <v>6200</v>
      </c>
      <c r="D174" s="71">
        <f t="shared" si="0"/>
        <v>93.939393939393938</v>
      </c>
      <c r="E174" s="151"/>
      <c r="F174" s="38" t="s">
        <v>244</v>
      </c>
      <c r="G174" s="38" t="s">
        <v>263</v>
      </c>
      <c r="H174" s="45" t="s">
        <v>242</v>
      </c>
      <c r="I174" s="45" t="s">
        <v>248</v>
      </c>
    </row>
    <row r="175" spans="1:9">
      <c r="A175" s="54">
        <v>44099</v>
      </c>
      <c r="B175" s="99">
        <v>65.5</v>
      </c>
      <c r="C175" s="99">
        <v>6700</v>
      </c>
      <c r="D175" s="71">
        <f t="shared" si="0"/>
        <v>102.29007633587786</v>
      </c>
      <c r="E175" s="151"/>
      <c r="F175" s="38" t="s">
        <v>241</v>
      </c>
      <c r="G175" s="38" t="s">
        <v>263</v>
      </c>
      <c r="H175" s="45" t="s">
        <v>243</v>
      </c>
      <c r="I175" s="45" t="s">
        <v>240</v>
      </c>
    </row>
    <row r="176" spans="1:9">
      <c r="A176" s="54">
        <v>44094</v>
      </c>
      <c r="B176" s="99">
        <v>65.5</v>
      </c>
      <c r="C176" s="99">
        <v>6100</v>
      </c>
      <c r="D176" s="71">
        <f t="shared" si="0"/>
        <v>93.129770992366417</v>
      </c>
      <c r="E176" s="151"/>
      <c r="F176" s="38" t="s">
        <v>241</v>
      </c>
      <c r="G176" s="38" t="s">
        <v>263</v>
      </c>
      <c r="H176" s="45" t="s">
        <v>243</v>
      </c>
      <c r="I176" s="45" t="s">
        <v>245</v>
      </c>
    </row>
    <row r="177" spans="1:9">
      <c r="A177" s="54">
        <v>44094</v>
      </c>
      <c r="B177" s="99">
        <v>65</v>
      </c>
      <c r="C177" s="99">
        <v>7100</v>
      </c>
      <c r="D177" s="71">
        <f t="shared" si="0"/>
        <v>109.23076923076923</v>
      </c>
      <c r="E177" s="151"/>
      <c r="F177" s="38" t="s">
        <v>244</v>
      </c>
      <c r="G177" s="38" t="s">
        <v>263</v>
      </c>
      <c r="H177" s="45" t="s">
        <v>250</v>
      </c>
      <c r="I177" s="45" t="s">
        <v>240</v>
      </c>
    </row>
    <row r="178" spans="1:9">
      <c r="A178" s="54">
        <v>44088</v>
      </c>
      <c r="B178" s="99">
        <v>66.3</v>
      </c>
      <c r="C178" s="99">
        <v>7000</v>
      </c>
      <c r="D178" s="71">
        <f t="shared" si="0"/>
        <v>105.58069381598794</v>
      </c>
      <c r="E178" s="151"/>
      <c r="F178" s="38" t="s">
        <v>244</v>
      </c>
      <c r="G178" s="38" t="s">
        <v>263</v>
      </c>
      <c r="H178" s="45" t="s">
        <v>242</v>
      </c>
      <c r="I178" s="45" t="s">
        <v>245</v>
      </c>
    </row>
    <row r="179" spans="1:9">
      <c r="A179" s="54">
        <v>44087</v>
      </c>
      <c r="B179" s="99">
        <v>72.06</v>
      </c>
      <c r="C179" s="99">
        <v>6400</v>
      </c>
      <c r="D179" s="71">
        <f t="shared" si="0"/>
        <v>88.81487649181237</v>
      </c>
      <c r="E179" s="151"/>
      <c r="F179" s="38" t="s">
        <v>244</v>
      </c>
      <c r="G179" s="38" t="s">
        <v>263</v>
      </c>
      <c r="H179" s="45" t="s">
        <v>255</v>
      </c>
      <c r="I179" s="45" t="s">
        <v>259</v>
      </c>
    </row>
    <row r="180" spans="1:9">
      <c r="A180" s="54">
        <v>44085</v>
      </c>
      <c r="B180" s="99">
        <v>72</v>
      </c>
      <c r="C180" s="99">
        <v>6800</v>
      </c>
      <c r="D180" s="71">
        <f t="shared" si="0"/>
        <v>94.444444444444443</v>
      </c>
      <c r="E180" s="151"/>
      <c r="F180" s="38" t="s">
        <v>241</v>
      </c>
      <c r="G180" s="38" t="s">
        <v>263</v>
      </c>
      <c r="H180" s="45" t="s">
        <v>255</v>
      </c>
      <c r="I180" s="45" t="s">
        <v>249</v>
      </c>
    </row>
    <row r="181" spans="1:9">
      <c r="A181" s="54">
        <v>44075</v>
      </c>
      <c r="B181" s="99">
        <v>58</v>
      </c>
      <c r="C181" s="99">
        <v>5600</v>
      </c>
      <c r="D181" s="71">
        <f t="shared" si="0"/>
        <v>96.551724137931032</v>
      </c>
      <c r="E181" s="151"/>
      <c r="F181" s="38" t="s">
        <v>241</v>
      </c>
      <c r="G181" s="38" t="s">
        <v>263</v>
      </c>
      <c r="H181" s="45" t="s">
        <v>242</v>
      </c>
      <c r="I181" s="45" t="s">
        <v>240</v>
      </c>
    </row>
    <row r="182" spans="1:9">
      <c r="A182" s="54">
        <v>44072</v>
      </c>
      <c r="B182" s="99">
        <v>58</v>
      </c>
      <c r="C182" s="99">
        <v>5200</v>
      </c>
      <c r="D182" s="71">
        <f t="shared" si="0"/>
        <v>89.65517241379311</v>
      </c>
      <c r="E182" s="150">
        <f>ROUND(AVERAGE(D182:D190),2)</f>
        <v>93.87</v>
      </c>
      <c r="F182" s="38" t="s">
        <v>241</v>
      </c>
      <c r="G182" s="38" t="s">
        <v>263</v>
      </c>
      <c r="H182" s="45" t="s">
        <v>242</v>
      </c>
      <c r="I182" s="45" t="s">
        <v>248</v>
      </c>
    </row>
    <row r="183" spans="1:9">
      <c r="A183" s="54">
        <v>44065</v>
      </c>
      <c r="B183" s="99">
        <v>66.3</v>
      </c>
      <c r="C183" s="99">
        <v>7500</v>
      </c>
      <c r="D183" s="71">
        <f t="shared" si="0"/>
        <v>113.12217194570137</v>
      </c>
      <c r="E183" s="151"/>
      <c r="F183" s="38" t="s">
        <v>244</v>
      </c>
      <c r="G183" s="38" t="s">
        <v>263</v>
      </c>
      <c r="H183" s="45" t="s">
        <v>242</v>
      </c>
      <c r="I183" s="45" t="s">
        <v>240</v>
      </c>
    </row>
    <row r="184" spans="1:9">
      <c r="A184" s="54">
        <v>44065</v>
      </c>
      <c r="B184" s="99">
        <v>58</v>
      </c>
      <c r="C184" s="99">
        <v>5300</v>
      </c>
      <c r="D184" s="71">
        <f t="shared" si="0"/>
        <v>91.379310344827587</v>
      </c>
      <c r="E184" s="151"/>
      <c r="F184" s="38" t="s">
        <v>241</v>
      </c>
      <c r="G184" s="38" t="s">
        <v>263</v>
      </c>
      <c r="H184" s="45" t="s">
        <v>242</v>
      </c>
      <c r="I184" s="45" t="s">
        <v>240</v>
      </c>
    </row>
    <row r="185" spans="1:9">
      <c r="A185" s="54">
        <v>44063</v>
      </c>
      <c r="B185" s="99">
        <v>58</v>
      </c>
      <c r="C185" s="99">
        <v>6000</v>
      </c>
      <c r="D185" s="71">
        <f t="shared" si="0"/>
        <v>103.44827586206897</v>
      </c>
      <c r="E185" s="151"/>
      <c r="F185" s="38" t="s">
        <v>241</v>
      </c>
      <c r="G185" s="38" t="s">
        <v>263</v>
      </c>
      <c r="H185" s="45" t="s">
        <v>242</v>
      </c>
      <c r="I185" s="45" t="s">
        <v>240</v>
      </c>
    </row>
    <row r="186" spans="1:9">
      <c r="A186" s="54">
        <v>44059</v>
      </c>
      <c r="B186" s="99">
        <v>86.3</v>
      </c>
      <c r="C186" s="99">
        <v>7200</v>
      </c>
      <c r="D186" s="71">
        <f t="shared" si="0"/>
        <v>83.429895712630355</v>
      </c>
      <c r="E186" s="151"/>
      <c r="F186" s="38" t="s">
        <v>244</v>
      </c>
      <c r="G186" s="38" t="s">
        <v>263</v>
      </c>
      <c r="H186" s="45" t="s">
        <v>262</v>
      </c>
      <c r="I186" s="45" t="s">
        <v>252</v>
      </c>
    </row>
    <row r="187" spans="1:9">
      <c r="A187" s="54">
        <v>44057</v>
      </c>
      <c r="B187" s="99">
        <v>67.099999999999994</v>
      </c>
      <c r="C187" s="99">
        <v>6700</v>
      </c>
      <c r="D187" s="71">
        <f t="shared" si="0"/>
        <v>99.850968703427725</v>
      </c>
      <c r="E187" s="151"/>
      <c r="F187" s="38" t="s">
        <v>244</v>
      </c>
      <c r="G187" s="38" t="s">
        <v>263</v>
      </c>
      <c r="H187" s="45" t="s">
        <v>250</v>
      </c>
      <c r="I187" s="45" t="s">
        <v>240</v>
      </c>
    </row>
    <row r="188" spans="1:9">
      <c r="A188" s="54">
        <v>44049</v>
      </c>
      <c r="B188" s="99">
        <v>72.06</v>
      </c>
      <c r="C188" s="99">
        <v>6150</v>
      </c>
      <c r="D188" s="71">
        <f t="shared" si="0"/>
        <v>85.345545378850957</v>
      </c>
      <c r="E188" s="151"/>
      <c r="F188" s="38" t="s">
        <v>241</v>
      </c>
      <c r="G188" s="38" t="s">
        <v>263</v>
      </c>
      <c r="H188" s="45" t="s">
        <v>246</v>
      </c>
      <c r="I188" s="45" t="s">
        <v>259</v>
      </c>
    </row>
    <row r="189" spans="1:9">
      <c r="A189" s="54">
        <v>44046</v>
      </c>
      <c r="B189" s="99">
        <v>92.8</v>
      </c>
      <c r="C189" s="99">
        <v>8200</v>
      </c>
      <c r="D189" s="71">
        <f t="shared" si="0"/>
        <v>88.362068965517238</v>
      </c>
      <c r="E189" s="151"/>
      <c r="F189" s="38" t="s">
        <v>253</v>
      </c>
      <c r="G189" s="38" t="s">
        <v>263</v>
      </c>
      <c r="H189" s="45" t="s">
        <v>250</v>
      </c>
      <c r="I189" s="45" t="s">
        <v>245</v>
      </c>
    </row>
    <row r="190" spans="1:9">
      <c r="A190" s="54">
        <v>44044</v>
      </c>
      <c r="B190" s="99">
        <v>72.06</v>
      </c>
      <c r="C190" s="99">
        <v>6500</v>
      </c>
      <c r="D190" s="71">
        <f t="shared" si="0"/>
        <v>90.202608936996938</v>
      </c>
      <c r="E190" s="151"/>
      <c r="F190" s="38" t="s">
        <v>241</v>
      </c>
      <c r="G190" s="38" t="s">
        <v>263</v>
      </c>
      <c r="H190" s="45" t="s">
        <v>246</v>
      </c>
      <c r="I190" s="45" t="s">
        <v>249</v>
      </c>
    </row>
    <row r="191" spans="1:9">
      <c r="A191" s="54">
        <v>44043</v>
      </c>
      <c r="B191" s="99">
        <v>58</v>
      </c>
      <c r="C191" s="99">
        <v>5833</v>
      </c>
      <c r="D191" s="71">
        <f t="shared" si="0"/>
        <v>100.56896551724138</v>
      </c>
      <c r="E191" s="150">
        <f>ROUND(AVERAGE(D191:D199),2)</f>
        <v>86.35</v>
      </c>
      <c r="F191" s="38" t="s">
        <v>241</v>
      </c>
      <c r="G191" s="38" t="s">
        <v>263</v>
      </c>
      <c r="H191" s="45" t="s">
        <v>242</v>
      </c>
      <c r="I191" s="45" t="s">
        <v>245</v>
      </c>
    </row>
    <row r="192" spans="1:9">
      <c r="A192" s="54">
        <v>44037</v>
      </c>
      <c r="B192" s="99">
        <v>53.6</v>
      </c>
      <c r="C192" s="99">
        <v>4800</v>
      </c>
      <c r="D192" s="71">
        <f t="shared" si="0"/>
        <v>89.552238805970148</v>
      </c>
      <c r="E192" s="151"/>
      <c r="F192" s="38" t="s">
        <v>241</v>
      </c>
      <c r="G192" s="38" t="s">
        <v>263</v>
      </c>
      <c r="H192" s="45" t="s">
        <v>242</v>
      </c>
      <c r="I192" s="45" t="s">
        <v>240</v>
      </c>
    </row>
    <row r="193" spans="1:9">
      <c r="A193" s="54">
        <v>44031</v>
      </c>
      <c r="B193" s="99">
        <v>57.8</v>
      </c>
      <c r="C193" s="99">
        <v>5300</v>
      </c>
      <c r="D193" s="71">
        <f t="shared" si="0"/>
        <v>91.695501730103814</v>
      </c>
      <c r="E193" s="151"/>
      <c r="F193" s="38" t="s">
        <v>241</v>
      </c>
      <c r="G193" s="38" t="s">
        <v>263</v>
      </c>
      <c r="H193" s="45" t="s">
        <v>243</v>
      </c>
      <c r="I193" s="45" t="s">
        <v>248</v>
      </c>
    </row>
    <row r="194" spans="1:9">
      <c r="A194" s="54">
        <v>44031</v>
      </c>
      <c r="B194" s="99">
        <v>92.6</v>
      </c>
      <c r="C194" s="99">
        <v>6300</v>
      </c>
      <c r="D194" s="71">
        <f t="shared" si="0"/>
        <v>68.034557235421175</v>
      </c>
      <c r="E194" s="151"/>
      <c r="F194" s="38" t="s">
        <v>244</v>
      </c>
      <c r="G194" s="38" t="s">
        <v>263</v>
      </c>
      <c r="H194" s="45" t="s">
        <v>243</v>
      </c>
      <c r="I194" s="45" t="s">
        <v>252</v>
      </c>
    </row>
    <row r="195" spans="1:9">
      <c r="A195" s="54">
        <v>44024</v>
      </c>
      <c r="B195" s="99">
        <v>92.06</v>
      </c>
      <c r="C195" s="99">
        <v>6750</v>
      </c>
      <c r="D195" s="71">
        <f t="shared" si="0"/>
        <v>73.3217466869433</v>
      </c>
      <c r="E195" s="151"/>
      <c r="F195" s="38" t="s">
        <v>244</v>
      </c>
      <c r="G195" s="38" t="s">
        <v>263</v>
      </c>
      <c r="H195" s="45" t="s">
        <v>243</v>
      </c>
      <c r="I195" s="45" t="s">
        <v>252</v>
      </c>
    </row>
    <row r="196" spans="1:9">
      <c r="A196" s="54">
        <v>44020</v>
      </c>
      <c r="B196" s="99">
        <v>72.099999999999994</v>
      </c>
      <c r="C196" s="99">
        <v>6300</v>
      </c>
      <c r="D196" s="71">
        <f t="shared" si="0"/>
        <v>87.378640776699029</v>
      </c>
      <c r="E196" s="151"/>
      <c r="F196" s="38" t="s">
        <v>241</v>
      </c>
      <c r="G196" s="38" t="s">
        <v>263</v>
      </c>
      <c r="H196" s="45" t="s">
        <v>255</v>
      </c>
      <c r="I196" s="45" t="s">
        <v>249</v>
      </c>
    </row>
    <row r="197" spans="1:9">
      <c r="A197" s="54">
        <v>44017</v>
      </c>
      <c r="B197" s="99">
        <v>53.6</v>
      </c>
      <c r="C197" s="99">
        <v>5000</v>
      </c>
      <c r="D197" s="71">
        <f t="shared" si="0"/>
        <v>93.28358208955224</v>
      </c>
      <c r="E197" s="151"/>
      <c r="F197" s="38" t="s">
        <v>241</v>
      </c>
      <c r="G197" s="38" t="s">
        <v>263</v>
      </c>
      <c r="H197" s="45" t="s">
        <v>243</v>
      </c>
      <c r="I197" s="45" t="s">
        <v>248</v>
      </c>
    </row>
    <row r="198" spans="1:9">
      <c r="A198" s="54">
        <v>44016</v>
      </c>
      <c r="B198" s="99">
        <v>71.099999999999994</v>
      </c>
      <c r="C198" s="99">
        <v>6200</v>
      </c>
      <c r="D198" s="71">
        <f t="shared" si="0"/>
        <v>87.201125175808727</v>
      </c>
      <c r="E198" s="151"/>
      <c r="F198" s="38" t="s">
        <v>244</v>
      </c>
      <c r="G198" s="38" t="s">
        <v>263</v>
      </c>
      <c r="H198" s="45" t="s">
        <v>242</v>
      </c>
      <c r="I198" s="45" t="s">
        <v>248</v>
      </c>
    </row>
    <row r="199" spans="1:9">
      <c r="A199" s="54">
        <v>44014</v>
      </c>
      <c r="B199" s="99">
        <v>65</v>
      </c>
      <c r="C199" s="99">
        <v>5600</v>
      </c>
      <c r="D199" s="71">
        <f t="shared" si="0"/>
        <v>86.15384615384616</v>
      </c>
      <c r="E199" s="151"/>
      <c r="F199" s="38" t="s">
        <v>244</v>
      </c>
      <c r="G199" s="38" t="s">
        <v>263</v>
      </c>
      <c r="H199" s="45" t="s">
        <v>242</v>
      </c>
      <c r="I199" s="45" t="s">
        <v>240</v>
      </c>
    </row>
    <row r="200" spans="1:9">
      <c r="A200" s="54"/>
      <c r="B200" s="97"/>
      <c r="C200" s="97"/>
      <c r="D200" s="71"/>
      <c r="E200" s="50"/>
      <c r="F200" s="38"/>
      <c r="G200" s="38"/>
      <c r="H200" s="45"/>
      <c r="I200" s="45"/>
    </row>
    <row r="201" spans="1:9">
      <c r="A201" s="54"/>
      <c r="B201" s="97"/>
      <c r="C201" s="97"/>
      <c r="D201" s="71"/>
      <c r="E201" s="50"/>
      <c r="F201" s="38"/>
      <c r="G201" s="38"/>
      <c r="H201" s="45"/>
      <c r="I201" s="45"/>
    </row>
    <row r="202" spans="1:9">
      <c r="A202" s="54"/>
      <c r="B202" s="97"/>
      <c r="C202" s="97"/>
      <c r="D202" s="71"/>
      <c r="E202" s="50"/>
      <c r="F202" s="38"/>
      <c r="G202" s="38"/>
      <c r="H202" s="45"/>
      <c r="I202" s="45"/>
    </row>
    <row r="203" spans="1:9">
      <c r="A203" s="54"/>
      <c r="B203" s="97"/>
      <c r="C203" s="97"/>
      <c r="D203" s="71"/>
      <c r="E203" s="50"/>
      <c r="F203" s="38"/>
      <c r="G203" s="38"/>
      <c r="H203" s="45"/>
      <c r="I203" s="45"/>
    </row>
    <row r="204" spans="1:9">
      <c r="A204" s="54"/>
      <c r="B204" s="97"/>
      <c r="C204" s="97"/>
      <c r="D204" s="71"/>
      <c r="E204" s="50"/>
      <c r="F204" s="38"/>
      <c r="G204" s="38"/>
      <c r="H204" s="45"/>
      <c r="I204" s="45"/>
    </row>
    <row r="205" spans="1:9">
      <c r="A205" s="54"/>
      <c r="B205" s="97"/>
      <c r="C205" s="97"/>
      <c r="D205" s="71"/>
      <c r="E205" s="50"/>
      <c r="F205" s="38"/>
      <c r="G205" s="38"/>
      <c r="H205" s="45"/>
      <c r="I205" s="45"/>
    </row>
    <row r="206" spans="1:9">
      <c r="A206" s="54"/>
      <c r="B206" s="97"/>
      <c r="C206" s="97"/>
      <c r="D206" s="71"/>
      <c r="E206" s="50"/>
      <c r="F206" s="38"/>
      <c r="G206" s="38"/>
      <c r="H206" s="45"/>
      <c r="I206" s="45"/>
    </row>
    <row r="207" spans="1:9">
      <c r="A207" s="54"/>
      <c r="B207" s="97"/>
      <c r="C207" s="97"/>
      <c r="D207" s="71"/>
      <c r="E207" s="50"/>
      <c r="F207" s="38"/>
      <c r="G207" s="38"/>
      <c r="H207" s="45"/>
      <c r="I207" s="45"/>
    </row>
    <row r="208" spans="1:9">
      <c r="A208" s="54"/>
      <c r="B208" s="97"/>
      <c r="C208" s="97"/>
      <c r="D208" s="71"/>
      <c r="E208" s="50"/>
      <c r="F208" s="38"/>
      <c r="G208" s="38"/>
      <c r="H208" s="45"/>
      <c r="I208" s="45"/>
    </row>
    <row r="209" spans="1:9">
      <c r="A209" s="54"/>
      <c r="B209" s="97"/>
      <c r="C209" s="97"/>
      <c r="D209" s="71"/>
      <c r="E209" s="50"/>
      <c r="F209" s="38"/>
      <c r="G209" s="38"/>
      <c r="H209" s="45"/>
      <c r="I209" s="45"/>
    </row>
    <row r="210" spans="1:9">
      <c r="A210" s="54"/>
      <c r="B210" s="97"/>
      <c r="C210" s="97"/>
      <c r="D210" s="71"/>
      <c r="E210" s="50"/>
      <c r="F210" s="38"/>
      <c r="G210" s="38"/>
      <c r="H210" s="45"/>
      <c r="I210" s="45"/>
    </row>
    <row r="211" spans="1:9">
      <c r="A211" s="54"/>
      <c r="B211" s="97"/>
      <c r="C211" s="97"/>
      <c r="D211" s="71"/>
      <c r="E211" s="50"/>
      <c r="F211" s="38"/>
      <c r="G211" s="38"/>
      <c r="H211" s="45"/>
      <c r="I211" s="45"/>
    </row>
    <row r="212" spans="1:9">
      <c r="A212" s="54"/>
      <c r="B212" s="97"/>
      <c r="C212" s="97"/>
      <c r="D212" s="71"/>
      <c r="E212" s="50"/>
      <c r="F212" s="38"/>
      <c r="G212" s="38"/>
      <c r="H212" s="45"/>
      <c r="I212" s="45"/>
    </row>
    <row r="213" spans="1:9">
      <c r="A213" s="54"/>
      <c r="B213" s="97"/>
      <c r="C213" s="97"/>
      <c r="D213" s="71"/>
      <c r="E213" s="50"/>
      <c r="F213" s="38"/>
      <c r="G213" s="38"/>
      <c r="H213" s="45"/>
      <c r="I213" s="45"/>
    </row>
    <row r="214" spans="1:9">
      <c r="A214" s="54"/>
      <c r="B214" s="97"/>
      <c r="C214" s="97"/>
      <c r="D214" s="71"/>
      <c r="E214" s="50"/>
      <c r="F214" s="38"/>
      <c r="G214" s="38"/>
      <c r="H214" s="45"/>
      <c r="I214" s="45"/>
    </row>
    <row r="215" spans="1:9">
      <c r="A215" s="54"/>
      <c r="B215" s="97"/>
      <c r="C215" s="97"/>
      <c r="D215" s="71"/>
      <c r="E215" s="50"/>
      <c r="F215" s="38"/>
      <c r="G215" s="38"/>
      <c r="H215" s="45"/>
      <c r="I215" s="45"/>
    </row>
    <row r="216" spans="1:9">
      <c r="A216" s="54"/>
      <c r="B216" s="97"/>
      <c r="C216" s="97"/>
      <c r="D216" s="71"/>
      <c r="E216" s="50"/>
      <c r="F216" s="38"/>
      <c r="G216" s="38"/>
      <c r="H216" s="45"/>
      <c r="I216" s="45"/>
    </row>
    <row r="217" spans="1:9">
      <c r="A217" s="54"/>
      <c r="B217" s="97"/>
      <c r="C217" s="97"/>
      <c r="D217" s="71"/>
      <c r="E217" s="50"/>
      <c r="F217" s="38"/>
      <c r="G217" s="38"/>
      <c r="H217" s="45"/>
      <c r="I217" s="45"/>
    </row>
    <row r="218" spans="1:9">
      <c r="A218" s="54"/>
      <c r="B218" s="97"/>
      <c r="C218" s="97"/>
      <c r="D218" s="71"/>
      <c r="E218" s="50"/>
      <c r="F218" s="38"/>
      <c r="G218" s="38"/>
      <c r="H218" s="45"/>
      <c r="I218" s="45"/>
    </row>
    <row r="219" spans="1:9">
      <c r="A219" s="54"/>
      <c r="B219" s="97"/>
      <c r="C219" s="97"/>
      <c r="D219" s="71"/>
      <c r="E219" s="50"/>
      <c r="F219" s="38"/>
      <c r="G219" s="38"/>
      <c r="H219" s="45"/>
      <c r="I219" s="45"/>
    </row>
    <row r="220" spans="1:9">
      <c r="A220" s="54"/>
      <c r="B220" s="97"/>
      <c r="C220" s="97"/>
      <c r="D220" s="71"/>
      <c r="E220" s="50"/>
      <c r="F220" s="38"/>
      <c r="G220" s="38"/>
      <c r="H220" s="45"/>
      <c r="I220" s="45"/>
    </row>
    <row r="221" spans="1:9">
      <c r="A221" s="54"/>
      <c r="B221" s="97"/>
      <c r="C221" s="97"/>
      <c r="D221" s="71"/>
      <c r="E221" s="50"/>
      <c r="F221" s="38"/>
      <c r="G221" s="38"/>
      <c r="H221" s="45"/>
      <c r="I221" s="45"/>
    </row>
    <row r="222" spans="1:9">
      <c r="A222" s="54"/>
      <c r="B222" s="97"/>
      <c r="C222" s="97"/>
      <c r="D222" s="71"/>
      <c r="E222" s="50"/>
      <c r="F222" s="38"/>
      <c r="G222" s="38"/>
      <c r="H222" s="45"/>
      <c r="I222" s="45"/>
    </row>
    <row r="223" spans="1:9">
      <c r="A223" s="54"/>
      <c r="B223" s="97"/>
      <c r="C223" s="97"/>
      <c r="D223" s="71"/>
      <c r="E223" s="50"/>
      <c r="F223" s="38"/>
      <c r="G223" s="38"/>
      <c r="H223" s="45"/>
      <c r="I223" s="45"/>
    </row>
    <row r="224" spans="1:9">
      <c r="A224" s="54"/>
      <c r="B224" s="97"/>
      <c r="C224" s="97"/>
      <c r="D224" s="71"/>
      <c r="E224" s="50"/>
      <c r="F224" s="38"/>
      <c r="G224" s="38"/>
      <c r="H224" s="45"/>
      <c r="I224" s="45"/>
    </row>
    <row r="225" spans="1:9">
      <c r="A225" s="54"/>
      <c r="B225" s="97"/>
      <c r="C225" s="97"/>
      <c r="D225" s="71"/>
      <c r="E225" s="50"/>
      <c r="F225" s="38"/>
      <c r="G225" s="38"/>
      <c r="H225" s="45"/>
      <c r="I225" s="45"/>
    </row>
    <row r="226" spans="1:9">
      <c r="A226" s="54"/>
      <c r="B226" s="97"/>
      <c r="C226" s="97"/>
      <c r="D226" s="71"/>
      <c r="E226" s="50"/>
      <c r="F226" s="38"/>
      <c r="G226" s="38"/>
      <c r="H226" s="45"/>
      <c r="I226" s="45"/>
    </row>
    <row r="227" spans="1:9">
      <c r="A227" s="54"/>
      <c r="B227" s="97"/>
      <c r="C227" s="97"/>
      <c r="D227" s="71"/>
      <c r="E227" s="50"/>
      <c r="F227" s="38"/>
      <c r="G227" s="38"/>
      <c r="H227" s="45"/>
      <c r="I227" s="45"/>
    </row>
    <row r="228" spans="1:9">
      <c r="A228" s="54"/>
      <c r="B228" s="97"/>
      <c r="C228" s="97"/>
      <c r="D228" s="71"/>
      <c r="E228" s="50"/>
      <c r="F228" s="38"/>
      <c r="G228" s="38"/>
      <c r="H228" s="45"/>
      <c r="I228" s="45"/>
    </row>
    <row r="229" spans="1:9">
      <c r="A229" s="54"/>
      <c r="B229" s="97"/>
      <c r="C229" s="97"/>
      <c r="D229" s="71"/>
      <c r="E229" s="50"/>
      <c r="F229" s="38"/>
      <c r="G229" s="38"/>
      <c r="H229" s="45"/>
      <c r="I229" s="45"/>
    </row>
    <row r="230" spans="1:9">
      <c r="A230" s="54"/>
      <c r="B230" s="97"/>
      <c r="C230" s="97"/>
      <c r="D230" s="71"/>
      <c r="E230" s="50"/>
      <c r="F230" s="38"/>
      <c r="G230" s="38"/>
      <c r="H230" s="45"/>
      <c r="I230" s="45"/>
    </row>
  </sheetData>
  <mergeCells count="70">
    <mergeCell ref="G39:G41"/>
    <mergeCell ref="E29:E31"/>
    <mergeCell ref="F29:F31"/>
    <mergeCell ref="E36:E38"/>
    <mergeCell ref="F36:F38"/>
    <mergeCell ref="E39:E41"/>
    <mergeCell ref="A32:E32"/>
    <mergeCell ref="F39:F41"/>
    <mergeCell ref="G36:G38"/>
    <mergeCell ref="B2:C2"/>
    <mergeCell ref="E4:E6"/>
    <mergeCell ref="F4:F6"/>
    <mergeCell ref="E7:E9"/>
    <mergeCell ref="F7:F9"/>
    <mergeCell ref="A36:A38"/>
    <mergeCell ref="A39:A41"/>
    <mergeCell ref="E23:E25"/>
    <mergeCell ref="E10:E12"/>
    <mergeCell ref="F10:F12"/>
    <mergeCell ref="E13:E15"/>
    <mergeCell ref="F13:F15"/>
    <mergeCell ref="B34:C34"/>
    <mergeCell ref="F23:F25"/>
    <mergeCell ref="E26:E28"/>
    <mergeCell ref="F26:F28"/>
    <mergeCell ref="E20:E22"/>
    <mergeCell ref="A10:A12"/>
    <mergeCell ref="A13:A15"/>
    <mergeCell ref="A20:A22"/>
    <mergeCell ref="A23:A25"/>
    <mergeCell ref="A26:A28"/>
    <mergeCell ref="A29:A31"/>
    <mergeCell ref="L6:L8"/>
    <mergeCell ref="A16:E16"/>
    <mergeCell ref="B18:C18"/>
    <mergeCell ref="A4:A6"/>
    <mergeCell ref="G4:G6"/>
    <mergeCell ref="G7:G9"/>
    <mergeCell ref="G10:G12"/>
    <mergeCell ref="G13:G15"/>
    <mergeCell ref="G20:G22"/>
    <mergeCell ref="G23:G25"/>
    <mergeCell ref="G26:G28"/>
    <mergeCell ref="G29:G31"/>
    <mergeCell ref="F20:F22"/>
    <mergeCell ref="A7:A9"/>
    <mergeCell ref="G42:G44"/>
    <mergeCell ref="G45:G47"/>
    <mergeCell ref="E76:E97"/>
    <mergeCell ref="E98:E113"/>
    <mergeCell ref="E114:E126"/>
    <mergeCell ref="A57:E57"/>
    <mergeCell ref="A65:E65"/>
    <mergeCell ref="A73:E73"/>
    <mergeCell ref="A48:E48"/>
    <mergeCell ref="A45:A47"/>
    <mergeCell ref="E45:E47"/>
    <mergeCell ref="F45:F47"/>
    <mergeCell ref="F42:F44"/>
    <mergeCell ref="A42:A44"/>
    <mergeCell ref="E42:E44"/>
    <mergeCell ref="E168:E172"/>
    <mergeCell ref="E173:E181"/>
    <mergeCell ref="E182:E190"/>
    <mergeCell ref="E191:E199"/>
    <mergeCell ref="E127:E137"/>
    <mergeCell ref="E138:E145"/>
    <mergeCell ref="E146:E151"/>
    <mergeCell ref="E152:E156"/>
    <mergeCell ref="E157:E167"/>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opLeftCell="G1" zoomScale="90" zoomScaleNormal="90" workbookViewId="0">
      <selection activeCell="B75" sqref="B75:B106"/>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0" customWidth="1"/>
    <col min="8" max="8" width="7.125" style="75" customWidth="1"/>
    <col min="9" max="12" width="11" style="25" customWidth="1"/>
    <col min="13" max="16384" width="9" style="25"/>
  </cols>
  <sheetData>
    <row r="1" spans="1:13">
      <c r="B1" s="24" t="s">
        <v>66</v>
      </c>
      <c r="D1" s="38" t="s">
        <v>198</v>
      </c>
      <c r="F1" s="24">
        <v>12</v>
      </c>
    </row>
    <row r="2" spans="1:13">
      <c r="B2" s="138" t="s">
        <v>67</v>
      </c>
      <c r="C2" s="139" t="e">
        <f>#REF!</f>
        <v>#REF!</v>
      </c>
      <c r="D2" s="91"/>
      <c r="E2" s="26"/>
    </row>
    <row r="3" spans="1:13">
      <c r="A3" s="40" t="s">
        <v>234</v>
      </c>
      <c r="B3" s="28" t="s">
        <v>68</v>
      </c>
      <c r="C3" s="28" t="s">
        <v>69</v>
      </c>
      <c r="D3" s="28" t="s">
        <v>133</v>
      </c>
      <c r="E3" s="28" t="s">
        <v>233</v>
      </c>
      <c r="F3" s="40" t="str">
        <f>智学苑!F3</f>
        <v>含物业费，不含取暖费</v>
      </c>
      <c r="G3" s="96" t="s">
        <v>230</v>
      </c>
      <c r="H3" s="76"/>
    </row>
    <row r="4" spans="1:13">
      <c r="A4" s="141" t="s">
        <v>196</v>
      </c>
      <c r="B4" s="29">
        <v>44013</v>
      </c>
      <c r="C4" s="28">
        <v>2</v>
      </c>
      <c r="D4" s="31">
        <f>[2]中指!P4</f>
        <v>69.25</v>
      </c>
      <c r="E4" s="146">
        <f>SUM(C4:C6)</f>
        <v>6</v>
      </c>
      <c r="F4" s="135">
        <f>G4+M7</f>
        <v>75.510000000000005</v>
      </c>
      <c r="G4" s="135">
        <f>ROUND(AVERAGE(D4:D6),2)</f>
        <v>73.510000000000005</v>
      </c>
      <c r="H4" s="92"/>
    </row>
    <row r="5" spans="1:13">
      <c r="A5" s="141"/>
      <c r="B5" s="29">
        <v>44044</v>
      </c>
      <c r="C5" s="28">
        <v>3</v>
      </c>
      <c r="D5" s="31">
        <f>[2]中指!O4</f>
        <v>72.040000000000006</v>
      </c>
      <c r="E5" s="146"/>
      <c r="F5" s="136"/>
      <c r="G5" s="136"/>
      <c r="H5" s="92"/>
      <c r="I5" s="93"/>
      <c r="J5" s="32" t="s">
        <v>70</v>
      </c>
      <c r="K5" s="33" t="s">
        <v>72</v>
      </c>
    </row>
    <row r="6" spans="1:13">
      <c r="A6" s="141"/>
      <c r="B6" s="29">
        <v>44075</v>
      </c>
      <c r="C6" s="28">
        <v>1</v>
      </c>
      <c r="D6" s="31">
        <f>[2]中指!N4</f>
        <v>79.23</v>
      </c>
      <c r="E6" s="146">
        <v>2</v>
      </c>
      <c r="F6" s="137"/>
      <c r="G6" s="137"/>
      <c r="H6" s="92"/>
      <c r="I6" s="93" t="s">
        <v>73</v>
      </c>
      <c r="J6" s="74">
        <f>F16</f>
        <v>79.22</v>
      </c>
      <c r="K6" s="142">
        <f>SUM(J6:J8)/3</f>
        <v>82.066666666666663</v>
      </c>
    </row>
    <row r="7" spans="1:13">
      <c r="A7" s="141" t="s">
        <v>197</v>
      </c>
      <c r="B7" s="29">
        <v>44105</v>
      </c>
      <c r="C7" s="28">
        <v>1</v>
      </c>
      <c r="D7" s="31">
        <f>[2]中指!M4</f>
        <v>79.569999999999993</v>
      </c>
      <c r="E7" s="146">
        <f t="shared" ref="E7" si="0">SUM(C7:C9)</f>
        <v>4</v>
      </c>
      <c r="F7" s="155">
        <f>G7+M7</f>
        <v>82</v>
      </c>
      <c r="G7" s="135">
        <f>ROUND(AVERAGE(D7:D9),2)</f>
        <v>80</v>
      </c>
      <c r="H7" s="92"/>
      <c r="I7" s="93" t="s">
        <v>74</v>
      </c>
      <c r="J7" s="74">
        <f>F32</f>
        <v>86.12</v>
      </c>
      <c r="K7" s="142"/>
      <c r="L7" s="38" t="s">
        <v>122</v>
      </c>
      <c r="M7" s="80">
        <v>2</v>
      </c>
    </row>
    <row r="8" spans="1:13">
      <c r="A8" s="141"/>
      <c r="B8" s="29">
        <v>44136</v>
      </c>
      <c r="C8" s="28">
        <v>1</v>
      </c>
      <c r="D8" s="31">
        <f>[2]中指!L4</f>
        <v>78.8</v>
      </c>
      <c r="E8" s="146"/>
      <c r="F8" s="156"/>
      <c r="G8" s="136"/>
      <c r="H8" s="92"/>
      <c r="I8" s="93" t="s">
        <v>75</v>
      </c>
      <c r="J8" s="102">
        <f>F48</f>
        <v>80.86</v>
      </c>
      <c r="K8" s="142"/>
      <c r="L8" s="80" t="str">
        <f>智学苑!M8</f>
        <v>取暖费</v>
      </c>
      <c r="M8" s="80">
        <f>智学苑!N8</f>
        <v>2.5</v>
      </c>
    </row>
    <row r="9" spans="1:13">
      <c r="A9" s="141"/>
      <c r="B9" s="29">
        <v>44166</v>
      </c>
      <c r="C9" s="28">
        <v>2</v>
      </c>
      <c r="D9" s="31">
        <f>[2]中指!K4</f>
        <v>81.64</v>
      </c>
      <c r="E9" s="146">
        <v>3</v>
      </c>
      <c r="F9" s="157"/>
      <c r="G9" s="137"/>
      <c r="H9" s="92"/>
    </row>
    <row r="10" spans="1:13">
      <c r="A10" s="141" t="s">
        <v>124</v>
      </c>
      <c r="B10" s="29">
        <v>44197</v>
      </c>
      <c r="C10" s="28">
        <v>3</v>
      </c>
      <c r="D10" s="31">
        <f>[2]中指!J4</f>
        <v>75.73</v>
      </c>
      <c r="E10" s="146">
        <f t="shared" ref="E10" si="1">SUM(C10:C12)</f>
        <v>7</v>
      </c>
      <c r="F10" s="135">
        <f>G10+M7</f>
        <v>78.78</v>
      </c>
      <c r="G10" s="135">
        <f>ROUND(AVERAGE(D10:D12),2)</f>
        <v>76.78</v>
      </c>
      <c r="H10" s="92"/>
    </row>
    <row r="11" spans="1:13">
      <c r="A11" s="141"/>
      <c r="B11" s="29">
        <v>44228</v>
      </c>
      <c r="C11" s="28">
        <v>2</v>
      </c>
      <c r="D11" s="31">
        <f>[2]中指!I4</f>
        <v>77.239999999999995</v>
      </c>
      <c r="E11" s="146"/>
      <c r="F11" s="136"/>
      <c r="G11" s="136"/>
      <c r="H11" s="92"/>
    </row>
    <row r="12" spans="1:13">
      <c r="A12" s="141"/>
      <c r="B12" s="29">
        <v>44256</v>
      </c>
      <c r="C12" s="28">
        <v>2</v>
      </c>
      <c r="D12" s="31">
        <f>[2]中指!H4</f>
        <v>77.38</v>
      </c>
      <c r="E12" s="146">
        <v>4</v>
      </c>
      <c r="F12" s="137"/>
      <c r="G12" s="137"/>
      <c r="H12" s="92"/>
    </row>
    <row r="13" spans="1:13">
      <c r="A13" s="141" t="s">
        <v>195</v>
      </c>
      <c r="B13" s="29">
        <v>44287</v>
      </c>
      <c r="C13" s="28">
        <v>3</v>
      </c>
      <c r="D13" s="31">
        <f>[2]中指!G4</f>
        <v>77.27</v>
      </c>
      <c r="E13" s="146">
        <f t="shared" ref="E13" si="2">SUM(C13:C15)</f>
        <v>7</v>
      </c>
      <c r="F13" s="135">
        <f>G13+M7</f>
        <v>80.58</v>
      </c>
      <c r="G13" s="135">
        <f>ROUND(AVERAGE(D13:D15),2)</f>
        <v>78.58</v>
      </c>
      <c r="H13" s="92"/>
    </row>
    <row r="14" spans="1:13">
      <c r="A14" s="141"/>
      <c r="B14" s="29">
        <v>44317</v>
      </c>
      <c r="C14" s="28">
        <v>2</v>
      </c>
      <c r="D14" s="31">
        <f>[2]中指!F4</f>
        <v>77.95</v>
      </c>
      <c r="E14" s="146"/>
      <c r="F14" s="136"/>
      <c r="G14" s="136"/>
      <c r="H14" s="92"/>
    </row>
    <row r="15" spans="1:13">
      <c r="A15" s="141"/>
      <c r="B15" s="29">
        <v>44348</v>
      </c>
      <c r="C15" s="28">
        <v>2</v>
      </c>
      <c r="D15" s="31">
        <f>[2]中指!E4</f>
        <v>80.510000000000005</v>
      </c>
      <c r="E15" s="146">
        <v>5</v>
      </c>
      <c r="F15" s="137"/>
      <c r="G15" s="137"/>
      <c r="H15" s="92"/>
    </row>
    <row r="16" spans="1:13">
      <c r="A16" s="143" t="s">
        <v>232</v>
      </c>
      <c r="B16" s="144"/>
      <c r="C16" s="144"/>
      <c r="D16" s="144"/>
      <c r="E16" s="145"/>
      <c r="F16" s="41">
        <f>ROUND(AVERAGE(F4:F13),2)</f>
        <v>79.22</v>
      </c>
      <c r="G16" s="74">
        <f>ROUND(AVERAGE(G4:G15),2)</f>
        <v>77.22</v>
      </c>
      <c r="H16" s="70"/>
    </row>
    <row r="17" spans="1:10">
      <c r="D17" s="24" t="str">
        <f>D1</f>
        <v>不含供暖、物业</v>
      </c>
    </row>
    <row r="18" spans="1:10">
      <c r="B18" s="140" t="s">
        <v>76</v>
      </c>
      <c r="C18" s="140"/>
      <c r="D18" s="40"/>
      <c r="E18" s="36"/>
    </row>
    <row r="19" spans="1:10">
      <c r="A19" s="40" t="str">
        <f>A3</f>
        <v>时间</v>
      </c>
      <c r="B19" s="40" t="s">
        <v>77</v>
      </c>
      <c r="C19" s="40" t="s">
        <v>78</v>
      </c>
      <c r="D19" s="40" t="s">
        <v>79</v>
      </c>
      <c r="E19" s="40" t="str">
        <f>E3</f>
        <v>样本数量</v>
      </c>
      <c r="F19" s="40" t="str">
        <f>F3</f>
        <v>含物业费，不含取暖费</v>
      </c>
      <c r="G19" s="96" t="s">
        <v>230</v>
      </c>
      <c r="H19" s="76"/>
    </row>
    <row r="20" spans="1:10">
      <c r="A20" s="141" t="s">
        <v>196</v>
      </c>
      <c r="B20" s="29">
        <v>44013</v>
      </c>
      <c r="C20" s="28"/>
      <c r="D20" s="31">
        <v>89.364501896431605</v>
      </c>
      <c r="E20" s="146"/>
      <c r="F20" s="135">
        <f>G20+M7</f>
        <v>85.28</v>
      </c>
      <c r="G20" s="135">
        <f>ROUND(AVERAGE(D20:D22),2)</f>
        <v>83.28</v>
      </c>
      <c r="H20" s="70"/>
    </row>
    <row r="21" spans="1:10">
      <c r="A21" s="141"/>
      <c r="B21" s="29">
        <v>44044</v>
      </c>
      <c r="C21" s="28"/>
      <c r="D21" s="31">
        <v>80.288308509111104</v>
      </c>
      <c r="E21" s="146"/>
      <c r="F21" s="136"/>
      <c r="G21" s="136"/>
      <c r="H21" s="70"/>
    </row>
    <row r="22" spans="1:10">
      <c r="A22" s="141"/>
      <c r="B22" s="29">
        <v>44075</v>
      </c>
      <c r="C22" s="28"/>
      <c r="D22" s="31">
        <v>80.1747320005353</v>
      </c>
      <c r="E22" s="146">
        <f>SUM(C24:C26)</f>
        <v>0</v>
      </c>
      <c r="F22" s="137"/>
      <c r="G22" s="137"/>
      <c r="H22" s="70"/>
    </row>
    <row r="23" spans="1:10">
      <c r="A23" s="141" t="s">
        <v>197</v>
      </c>
      <c r="B23" s="29">
        <v>44105</v>
      </c>
      <c r="C23" s="28"/>
      <c r="D23" s="31">
        <v>82.982286961376403</v>
      </c>
      <c r="E23" s="146"/>
      <c r="F23" s="135">
        <f>G23+M7</f>
        <v>76.36</v>
      </c>
      <c r="G23" s="135">
        <f>ROUND(AVERAGE(D23:D25),2)</f>
        <v>74.36</v>
      </c>
      <c r="H23" s="70"/>
    </row>
    <row r="24" spans="1:10">
      <c r="A24" s="141"/>
      <c r="B24" s="29">
        <v>44136</v>
      </c>
      <c r="C24" s="28"/>
      <c r="D24" s="31">
        <v>82.966110980785203</v>
      </c>
      <c r="E24" s="146"/>
      <c r="F24" s="136"/>
      <c r="G24" s="136"/>
      <c r="H24" s="70"/>
    </row>
    <row r="25" spans="1:10">
      <c r="A25" s="141"/>
      <c r="B25" s="29">
        <v>44166</v>
      </c>
      <c r="C25" s="28"/>
      <c r="D25" s="31">
        <v>57.116746630111898</v>
      </c>
      <c r="E25" s="146">
        <f>SUM(C27:C29)</f>
        <v>0</v>
      </c>
      <c r="F25" s="137"/>
      <c r="G25" s="137"/>
      <c r="H25" s="70"/>
    </row>
    <row r="26" spans="1:10">
      <c r="A26" s="141" t="s">
        <v>124</v>
      </c>
      <c r="B26" s="29">
        <v>44197</v>
      </c>
      <c r="C26" s="28"/>
      <c r="D26" s="31">
        <v>95.340909090909093</v>
      </c>
      <c r="E26" s="146"/>
      <c r="F26" s="135">
        <f>G26+M7</f>
        <v>93.35</v>
      </c>
      <c r="G26" s="135">
        <f>ROUND(AVERAGE(D26:D28),2)</f>
        <v>91.35</v>
      </c>
      <c r="H26" s="70"/>
    </row>
    <row r="27" spans="1:10">
      <c r="A27" s="141"/>
      <c r="B27" s="29">
        <v>44228</v>
      </c>
      <c r="C27" s="28"/>
      <c r="D27" s="31">
        <v>90.654620567170497</v>
      </c>
      <c r="E27" s="146"/>
      <c r="F27" s="136"/>
      <c r="G27" s="136"/>
      <c r="H27" s="70"/>
    </row>
    <row r="28" spans="1:10">
      <c r="A28" s="141"/>
      <c r="B28" s="29">
        <v>44256</v>
      </c>
      <c r="C28" s="28"/>
      <c r="D28" s="31">
        <v>88.058920594035499</v>
      </c>
      <c r="E28" s="146"/>
      <c r="F28" s="137"/>
      <c r="G28" s="137"/>
      <c r="H28" s="70"/>
      <c r="J28" s="25">
        <f>J6/J7</f>
        <v>0.91987923827217832</v>
      </c>
    </row>
    <row r="29" spans="1:10">
      <c r="A29" s="141" t="s">
        <v>195</v>
      </c>
      <c r="B29" s="29">
        <v>44287</v>
      </c>
      <c r="C29" s="28"/>
      <c r="D29" s="31">
        <v>90.4542243110062</v>
      </c>
      <c r="E29" s="146"/>
      <c r="F29" s="135">
        <f>G29+M7</f>
        <v>89.47</v>
      </c>
      <c r="G29" s="135">
        <f>ROUND(AVERAGE(D29:D31),2)</f>
        <v>87.47</v>
      </c>
      <c r="H29" s="70"/>
    </row>
    <row r="30" spans="1:10">
      <c r="A30" s="141"/>
      <c r="B30" s="29">
        <v>44317</v>
      </c>
      <c r="C30" s="28"/>
      <c r="D30" s="31">
        <v>85.117244420276293</v>
      </c>
      <c r="E30" s="146"/>
      <c r="F30" s="136"/>
      <c r="G30" s="136"/>
      <c r="H30" s="70"/>
    </row>
    <row r="31" spans="1:10">
      <c r="A31" s="141"/>
      <c r="B31" s="29">
        <v>44348</v>
      </c>
      <c r="C31" s="28"/>
      <c r="D31" s="31">
        <v>86.825302317941905</v>
      </c>
      <c r="E31" s="146">
        <f>SUM(C31:C31)</f>
        <v>0</v>
      </c>
      <c r="F31" s="137"/>
      <c r="G31" s="137"/>
      <c r="H31" s="70"/>
    </row>
    <row r="32" spans="1:10">
      <c r="A32" s="147" t="str">
        <f>A16</f>
        <v>平均月租金（元/平方米/月）</v>
      </c>
      <c r="B32" s="148"/>
      <c r="C32" s="148"/>
      <c r="D32" s="148"/>
      <c r="E32" s="149"/>
      <c r="F32" s="41">
        <f>ROUND(AVERAGE(F20:F31),2)</f>
        <v>86.12</v>
      </c>
      <c r="G32" s="74">
        <f>ROUND(AVERAGE(G20:G31),2)</f>
        <v>84.12</v>
      </c>
      <c r="H32" s="70"/>
    </row>
    <row r="33" spans="1:13">
      <c r="D33" s="38" t="s">
        <v>199</v>
      </c>
    </row>
    <row r="34" spans="1:13">
      <c r="B34" s="140" t="s">
        <v>80</v>
      </c>
      <c r="C34" s="140"/>
      <c r="D34" s="47"/>
      <c r="E34" s="36"/>
      <c r="M34" s="46"/>
    </row>
    <row r="35" spans="1:13">
      <c r="A35" s="47" t="str">
        <f>A3</f>
        <v>时间</v>
      </c>
      <c r="B35" s="47" t="s">
        <v>77</v>
      </c>
      <c r="C35" s="47" t="s">
        <v>78</v>
      </c>
      <c r="D35" s="47" t="s">
        <v>79</v>
      </c>
      <c r="E35" s="47" t="str">
        <f>E3</f>
        <v>样本数量</v>
      </c>
      <c r="F35" s="47" t="str">
        <f>F3</f>
        <v>含物业费，不含取暖费</v>
      </c>
      <c r="G35" s="96" t="s">
        <v>230</v>
      </c>
      <c r="H35" s="76"/>
      <c r="M35" s="46"/>
    </row>
    <row r="36" spans="1:13">
      <c r="A36" s="141" t="s">
        <v>196</v>
      </c>
      <c r="B36" s="29">
        <v>44013</v>
      </c>
      <c r="C36" s="55">
        <v>2</v>
      </c>
      <c r="D36" s="48">
        <f>E105</f>
        <v>83.06</v>
      </c>
      <c r="E36" s="146">
        <f>SUM(C36:C38)</f>
        <v>10</v>
      </c>
      <c r="F36" s="135">
        <f>G36-M8</f>
        <v>80.34</v>
      </c>
      <c r="G36" s="135">
        <f>ROUND(AVERAGE(D36:D38),2)</f>
        <v>82.84</v>
      </c>
      <c r="H36" s="70"/>
      <c r="M36" s="46"/>
    </row>
    <row r="37" spans="1:13">
      <c r="A37" s="141"/>
      <c r="B37" s="29">
        <v>44044</v>
      </c>
      <c r="C37" s="55">
        <v>4</v>
      </c>
      <c r="D37" s="48">
        <f>E101</f>
        <v>84.67</v>
      </c>
      <c r="E37" s="146"/>
      <c r="F37" s="136"/>
      <c r="G37" s="136"/>
      <c r="H37" s="70"/>
      <c r="M37" s="46"/>
    </row>
    <row r="38" spans="1:13">
      <c r="A38" s="141"/>
      <c r="B38" s="29">
        <v>44075</v>
      </c>
      <c r="C38" s="55">
        <v>4</v>
      </c>
      <c r="D38" s="48">
        <f>E97</f>
        <v>80.790000000000006</v>
      </c>
      <c r="E38" s="146">
        <v>2</v>
      </c>
      <c r="F38" s="137"/>
      <c r="G38" s="137"/>
      <c r="H38" s="70"/>
      <c r="M38" s="46"/>
    </row>
    <row r="39" spans="1:13">
      <c r="A39" s="141" t="s">
        <v>197</v>
      </c>
      <c r="B39" s="29">
        <v>44105</v>
      </c>
      <c r="C39" s="55">
        <v>4</v>
      </c>
      <c r="D39" s="48">
        <f>E93</f>
        <v>83.82</v>
      </c>
      <c r="E39" s="146">
        <f t="shared" ref="E39" si="3">SUM(C39:C41)</f>
        <v>5</v>
      </c>
      <c r="F39" s="135">
        <f>G39-M8</f>
        <v>75.8</v>
      </c>
      <c r="G39" s="135">
        <f>ROUND(AVERAGE(D39:D41),2)</f>
        <v>78.3</v>
      </c>
      <c r="H39" s="70"/>
      <c r="M39" s="46"/>
    </row>
    <row r="40" spans="1:13">
      <c r="A40" s="141"/>
      <c r="B40" s="29">
        <v>44136</v>
      </c>
      <c r="C40" s="55">
        <v>1</v>
      </c>
      <c r="D40" s="48">
        <f>E92</f>
        <v>72.78</v>
      </c>
      <c r="E40" s="146"/>
      <c r="F40" s="136"/>
      <c r="G40" s="136"/>
      <c r="H40" s="70"/>
      <c r="M40" s="46"/>
    </row>
    <row r="41" spans="1:13">
      <c r="A41" s="141"/>
      <c r="B41" s="29">
        <v>44166</v>
      </c>
      <c r="C41" s="55" t="s">
        <v>285</v>
      </c>
      <c r="D41" s="48" t="s">
        <v>284</v>
      </c>
      <c r="E41" s="146">
        <v>3</v>
      </c>
      <c r="F41" s="137"/>
      <c r="G41" s="137"/>
      <c r="H41" s="70"/>
      <c r="M41" s="46"/>
    </row>
    <row r="42" spans="1:13">
      <c r="A42" s="141" t="s">
        <v>124</v>
      </c>
      <c r="B42" s="29">
        <v>44197</v>
      </c>
      <c r="C42" s="55">
        <v>1</v>
      </c>
      <c r="D42" s="48">
        <f>E91</f>
        <v>79.430000000000007</v>
      </c>
      <c r="E42" s="146">
        <f t="shared" ref="E42" si="4">SUM(C42:C44)</f>
        <v>7</v>
      </c>
      <c r="F42" s="135">
        <f>G42-M8</f>
        <v>81.59</v>
      </c>
      <c r="G42" s="135">
        <f>ROUND(AVERAGE(D42:D44),2)</f>
        <v>84.09</v>
      </c>
      <c r="H42" s="70"/>
      <c r="M42" s="46"/>
    </row>
    <row r="43" spans="1:13">
      <c r="A43" s="141"/>
      <c r="B43" s="29">
        <v>44228</v>
      </c>
      <c r="C43" s="55">
        <v>3</v>
      </c>
      <c r="D43" s="48">
        <f>E88</f>
        <v>83.27</v>
      </c>
      <c r="E43" s="146"/>
      <c r="F43" s="136"/>
      <c r="G43" s="136"/>
      <c r="H43" s="70"/>
      <c r="M43" s="46"/>
    </row>
    <row r="44" spans="1:13">
      <c r="A44" s="141"/>
      <c r="B44" s="29">
        <v>44256</v>
      </c>
      <c r="C44" s="55">
        <v>3</v>
      </c>
      <c r="D44" s="48">
        <f>E85</f>
        <v>89.58</v>
      </c>
      <c r="E44" s="146">
        <v>4</v>
      </c>
      <c r="F44" s="137"/>
      <c r="G44" s="137"/>
      <c r="H44" s="70"/>
      <c r="M44" s="46"/>
    </row>
    <row r="45" spans="1:13">
      <c r="A45" s="141" t="s">
        <v>195</v>
      </c>
      <c r="B45" s="29">
        <v>44287</v>
      </c>
      <c r="C45" s="55">
        <v>4</v>
      </c>
      <c r="D45" s="48">
        <f>E81</f>
        <v>87.89</v>
      </c>
      <c r="E45" s="146">
        <f t="shared" ref="E45" si="5">SUM(C45:C47)</f>
        <v>10</v>
      </c>
      <c r="F45" s="135">
        <f>G45-M8</f>
        <v>85.71</v>
      </c>
      <c r="G45" s="135">
        <f>ROUND(AVERAGE(D45:D47),2)</f>
        <v>88.21</v>
      </c>
      <c r="H45" s="70"/>
      <c r="M45" s="46"/>
    </row>
    <row r="46" spans="1:13">
      <c r="A46" s="141"/>
      <c r="B46" s="29">
        <v>44317</v>
      </c>
      <c r="C46" s="55">
        <v>4</v>
      </c>
      <c r="D46" s="48">
        <f>E77</f>
        <v>82.61</v>
      </c>
      <c r="E46" s="146"/>
      <c r="F46" s="136"/>
      <c r="G46" s="136"/>
      <c r="H46" s="70"/>
      <c r="M46" s="46"/>
    </row>
    <row r="47" spans="1:13">
      <c r="A47" s="141"/>
      <c r="B47" s="29">
        <v>44348</v>
      </c>
      <c r="C47" s="55">
        <v>2</v>
      </c>
      <c r="D47" s="48">
        <f>E75</f>
        <v>94.13</v>
      </c>
      <c r="E47" s="146">
        <v>5</v>
      </c>
      <c r="F47" s="137"/>
      <c r="G47" s="137"/>
      <c r="H47" s="70"/>
      <c r="M47" s="46"/>
    </row>
    <row r="48" spans="1:13">
      <c r="A48" s="147" t="str">
        <f>A16</f>
        <v>平均月租金（元/平方米/月）</v>
      </c>
      <c r="B48" s="148"/>
      <c r="C48" s="148"/>
      <c r="D48" s="148"/>
      <c r="E48" s="149"/>
      <c r="F48" s="74">
        <f>ROUND(AVERAGE(F36:F47),2)</f>
        <v>80.86</v>
      </c>
      <c r="G48" s="74">
        <f>ROUND(AVERAGE(G36:G47),2)</f>
        <v>83.36</v>
      </c>
      <c r="H48" s="70"/>
      <c r="M48" s="46"/>
    </row>
    <row r="50" spans="1:8" hidden="1">
      <c r="A50" s="37" t="s">
        <v>81</v>
      </c>
      <c r="B50" s="40" t="s">
        <v>77</v>
      </c>
      <c r="C50" s="40" t="s">
        <v>78</v>
      </c>
      <c r="D50" s="40" t="s">
        <v>82</v>
      </c>
      <c r="E50" s="37" t="s">
        <v>83</v>
      </c>
      <c r="F50" s="37" t="s">
        <v>84</v>
      </c>
      <c r="G50" s="81"/>
      <c r="H50" s="78"/>
    </row>
    <row r="51" spans="1:8" hidden="1">
      <c r="A51" s="40" t="e">
        <f>#REF!</f>
        <v>#REF!</v>
      </c>
      <c r="B51" s="29">
        <v>43617</v>
      </c>
      <c r="C51" s="40">
        <v>3</v>
      </c>
      <c r="D51" s="30">
        <v>91.57</v>
      </c>
      <c r="E51" s="31" t="e">
        <f>#REF!</f>
        <v>#REF!</v>
      </c>
      <c r="F51" s="40" t="e">
        <f>#REF!</f>
        <v>#REF!</v>
      </c>
      <c r="G51" s="79"/>
      <c r="H51" s="76"/>
    </row>
    <row r="52" spans="1:8" hidden="1">
      <c r="A52" s="40">
        <f>A37</f>
        <v>0</v>
      </c>
      <c r="B52" s="29"/>
      <c r="C52" s="40"/>
      <c r="D52" s="30"/>
      <c r="E52" s="31">
        <f>E5</f>
        <v>0</v>
      </c>
      <c r="F52" s="41">
        <f>F5</f>
        <v>0</v>
      </c>
      <c r="G52" s="70"/>
      <c r="H52" s="70"/>
    </row>
    <row r="53" spans="1:8" hidden="1">
      <c r="A53" s="40">
        <f>A40</f>
        <v>0</v>
      </c>
      <c r="B53" s="29"/>
      <c r="C53" s="40"/>
      <c r="D53" s="30"/>
      <c r="E53" s="31">
        <f>E6</f>
        <v>2</v>
      </c>
      <c r="F53" s="41">
        <f>F6</f>
        <v>0</v>
      </c>
      <c r="G53" s="70"/>
      <c r="H53" s="70"/>
    </row>
    <row r="54" spans="1:8" hidden="1">
      <c r="A54" s="40">
        <f>A43</f>
        <v>0</v>
      </c>
      <c r="B54" s="29">
        <v>43891</v>
      </c>
      <c r="C54" s="40">
        <v>2</v>
      </c>
      <c r="D54" s="30">
        <v>92.31</v>
      </c>
      <c r="E54" s="31">
        <f>E9</f>
        <v>3</v>
      </c>
      <c r="F54" s="41">
        <f>F9</f>
        <v>0</v>
      </c>
      <c r="G54" s="70"/>
      <c r="H54" s="70"/>
    </row>
    <row r="55" spans="1:8" hidden="1">
      <c r="A55" s="40">
        <f>A46</f>
        <v>0</v>
      </c>
      <c r="B55" s="29"/>
      <c r="C55" s="40"/>
      <c r="D55" s="30"/>
      <c r="E55" s="31">
        <f>E12</f>
        <v>4</v>
      </c>
      <c r="F55" s="41">
        <f>F12</f>
        <v>0</v>
      </c>
      <c r="G55" s="70"/>
      <c r="H55" s="70"/>
    </row>
    <row r="56" spans="1:8" hidden="1">
      <c r="A56" s="140" t="s">
        <v>70</v>
      </c>
      <c r="B56" s="140"/>
      <c r="C56" s="140"/>
      <c r="D56" s="140"/>
      <c r="E56" s="140"/>
      <c r="F56" s="41" t="e">
        <f>ROUND(AVERAGE(F51:F55),2)</f>
        <v>#REF!</v>
      </c>
      <c r="G56" s="70"/>
      <c r="H56" s="70"/>
    </row>
    <row r="57" spans="1:8" hidden="1"/>
    <row r="58" spans="1:8" hidden="1">
      <c r="A58" s="37" t="s">
        <v>81</v>
      </c>
      <c r="B58" s="40" t="s">
        <v>77</v>
      </c>
      <c r="C58" s="40" t="s">
        <v>78</v>
      </c>
      <c r="D58" s="40" t="s">
        <v>82</v>
      </c>
      <c r="E58" s="37" t="s">
        <v>83</v>
      </c>
      <c r="F58" s="37" t="s">
        <v>84</v>
      </c>
      <c r="G58" s="81"/>
      <c r="H58" s="78"/>
    </row>
    <row r="59" spans="1:8" hidden="1">
      <c r="A59" s="40" t="s">
        <v>85</v>
      </c>
      <c r="B59" s="29">
        <v>43617</v>
      </c>
      <c r="C59" s="40">
        <v>3</v>
      </c>
      <c r="D59" s="30">
        <v>91.57</v>
      </c>
      <c r="E59" s="31" t="e">
        <f>#REF!</f>
        <v>#REF!</v>
      </c>
      <c r="F59" s="41" t="e">
        <f>#REF!</f>
        <v>#REF!</v>
      </c>
      <c r="G59" s="70"/>
      <c r="H59" s="70"/>
    </row>
    <row r="60" spans="1:8" hidden="1">
      <c r="A60" s="40" t="s">
        <v>86</v>
      </c>
      <c r="B60" s="29"/>
      <c r="C60" s="40"/>
      <c r="D60" s="30"/>
      <c r="E60" s="31">
        <f>E20</f>
        <v>0</v>
      </c>
      <c r="F60" s="41">
        <f>F20</f>
        <v>85.28</v>
      </c>
      <c r="G60" s="70"/>
      <c r="H60" s="70"/>
    </row>
    <row r="61" spans="1:8" hidden="1">
      <c r="A61" s="40" t="s">
        <v>87</v>
      </c>
      <c r="B61" s="29"/>
      <c r="C61" s="40"/>
      <c r="D61" s="30"/>
      <c r="E61" s="31">
        <f>E23</f>
        <v>0</v>
      </c>
      <c r="F61" s="41">
        <f>F21</f>
        <v>0</v>
      </c>
      <c r="G61" s="70"/>
      <c r="H61" s="70"/>
    </row>
    <row r="62" spans="1:8" hidden="1">
      <c r="A62" s="40" t="s">
        <v>88</v>
      </c>
      <c r="B62" s="29">
        <v>43891</v>
      </c>
      <c r="C62" s="40">
        <v>2</v>
      </c>
      <c r="D62" s="30">
        <v>92.31</v>
      </c>
      <c r="E62" s="31">
        <f>E26</f>
        <v>0</v>
      </c>
      <c r="F62" s="41">
        <f>F22</f>
        <v>0</v>
      </c>
      <c r="G62" s="70"/>
      <c r="H62" s="70"/>
    </row>
    <row r="63" spans="1:8" hidden="1">
      <c r="A63" s="40" t="s">
        <v>89</v>
      </c>
      <c r="B63" s="29"/>
      <c r="C63" s="40"/>
      <c r="D63" s="30"/>
      <c r="E63" s="31">
        <f>E29</f>
        <v>0</v>
      </c>
      <c r="F63" s="41">
        <f>F25</f>
        <v>0</v>
      </c>
      <c r="G63" s="70"/>
      <c r="H63" s="70"/>
    </row>
    <row r="64" spans="1:8" hidden="1">
      <c r="A64" s="140" t="s">
        <v>70</v>
      </c>
      <c r="B64" s="140"/>
      <c r="C64" s="140"/>
      <c r="D64" s="140"/>
      <c r="E64" s="140"/>
      <c r="F64" s="41" t="e">
        <f>ROUND(AVERAGE(F59:F62),2)</f>
        <v>#REF!</v>
      </c>
      <c r="G64" s="70"/>
      <c r="H64" s="70"/>
    </row>
    <row r="65" spans="1:10" hidden="1"/>
    <row r="66" spans="1:10" hidden="1">
      <c r="A66" s="37" t="s">
        <v>81</v>
      </c>
      <c r="B66" s="40" t="s">
        <v>77</v>
      </c>
      <c r="C66" s="40" t="s">
        <v>78</v>
      </c>
      <c r="D66" s="40" t="s">
        <v>82</v>
      </c>
      <c r="E66" s="37" t="s">
        <v>83</v>
      </c>
      <c r="F66" s="37" t="s">
        <v>84</v>
      </c>
      <c r="G66" s="81"/>
      <c r="H66" s="78"/>
    </row>
    <row r="67" spans="1:10" hidden="1">
      <c r="A67" s="40" t="s">
        <v>85</v>
      </c>
      <c r="B67" s="29">
        <v>43617</v>
      </c>
      <c r="C67" s="40">
        <v>3</v>
      </c>
      <c r="D67" s="30">
        <v>91.57</v>
      </c>
      <c r="E67" s="31" t="e">
        <f>#REF!</f>
        <v>#REF!</v>
      </c>
      <c r="F67" s="41" t="e">
        <f>#REF!</f>
        <v>#REF!</v>
      </c>
      <c r="G67" s="70"/>
      <c r="H67" s="70"/>
    </row>
    <row r="68" spans="1:10" hidden="1">
      <c r="A68" s="40" t="s">
        <v>86</v>
      </c>
      <c r="B68" s="29"/>
      <c r="C68" s="40"/>
      <c r="D68" s="30"/>
      <c r="E68" s="31">
        <f>E36</f>
        <v>10</v>
      </c>
      <c r="F68" s="41">
        <f>F36</f>
        <v>80.34</v>
      </c>
      <c r="G68" s="70"/>
      <c r="H68" s="70"/>
    </row>
    <row r="69" spans="1:10" hidden="1">
      <c r="A69" s="40" t="s">
        <v>87</v>
      </c>
      <c r="B69" s="29"/>
      <c r="C69" s="40"/>
      <c r="D69" s="30"/>
      <c r="E69" s="31">
        <f>E39</f>
        <v>5</v>
      </c>
      <c r="F69" s="41">
        <f>F39</f>
        <v>75.8</v>
      </c>
      <c r="G69" s="70"/>
      <c r="H69" s="70"/>
    </row>
    <row r="70" spans="1:10" hidden="1">
      <c r="A70" s="40" t="s">
        <v>88</v>
      </c>
      <c r="B70" s="29">
        <v>43891</v>
      </c>
      <c r="C70" s="40">
        <v>2</v>
      </c>
      <c r="D70" s="30">
        <v>92.31</v>
      </c>
      <c r="E70" s="31">
        <f>E42</f>
        <v>7</v>
      </c>
      <c r="F70" s="41">
        <f>F42</f>
        <v>81.59</v>
      </c>
      <c r="G70" s="70"/>
      <c r="H70" s="70"/>
    </row>
    <row r="71" spans="1:10" hidden="1">
      <c r="A71" s="40" t="s">
        <v>89</v>
      </c>
      <c r="B71" s="29"/>
      <c r="C71" s="40"/>
      <c r="D71" s="30"/>
      <c r="E71" s="31">
        <f>E45</f>
        <v>10</v>
      </c>
      <c r="F71" s="41">
        <f>F45</f>
        <v>85.71</v>
      </c>
      <c r="G71" s="70"/>
      <c r="H71" s="70"/>
    </row>
    <row r="72" spans="1:10" hidden="1">
      <c r="A72" s="140" t="s">
        <v>70</v>
      </c>
      <c r="B72" s="140"/>
      <c r="C72" s="140"/>
      <c r="D72" s="140"/>
      <c r="E72" s="140"/>
      <c r="F72" s="41" t="e">
        <f>ROUND(AVERAGE(F67:F71),2)</f>
        <v>#REF!</v>
      </c>
      <c r="G72" s="70"/>
      <c r="H72" s="70"/>
    </row>
    <row r="74" spans="1:10">
      <c r="A74" s="37" t="s">
        <v>97</v>
      </c>
      <c r="B74" s="37" t="s">
        <v>98</v>
      </c>
      <c r="C74" s="37" t="s">
        <v>99</v>
      </c>
      <c r="D74" s="37" t="s">
        <v>100</v>
      </c>
      <c r="E74" s="38" t="s">
        <v>119</v>
      </c>
      <c r="F74" s="38" t="s">
        <v>151</v>
      </c>
      <c r="G74" s="38" t="s">
        <v>239</v>
      </c>
      <c r="H74" s="45" t="s">
        <v>153</v>
      </c>
      <c r="I74" s="45" t="s">
        <v>162</v>
      </c>
    </row>
    <row r="75" spans="1:10">
      <c r="A75" s="54">
        <v>44375</v>
      </c>
      <c r="B75" s="53">
        <v>112</v>
      </c>
      <c r="C75" s="53">
        <v>11000</v>
      </c>
      <c r="D75" s="71">
        <f t="shared" ref="D75:D106" si="6">C75/B75</f>
        <v>98.214285714285708</v>
      </c>
      <c r="E75" s="151">
        <f>ROUND(AVERAGE(D75:D76),2)</f>
        <v>94.13</v>
      </c>
      <c r="F75" s="38" t="s">
        <v>157</v>
      </c>
      <c r="G75" s="38" t="s">
        <v>264</v>
      </c>
      <c r="H75" s="45" t="s">
        <v>242</v>
      </c>
      <c r="I75" s="45" t="s">
        <v>265</v>
      </c>
    </row>
    <row r="76" spans="1:10">
      <c r="A76" s="54">
        <v>44373</v>
      </c>
      <c r="B76" s="53">
        <v>105.51</v>
      </c>
      <c r="C76" s="53">
        <v>9500</v>
      </c>
      <c r="D76" s="71">
        <f t="shared" si="6"/>
        <v>90.038858875935929</v>
      </c>
      <c r="E76" s="151"/>
      <c r="F76" s="38" t="s">
        <v>253</v>
      </c>
      <c r="G76" s="38" t="s">
        <v>264</v>
      </c>
      <c r="H76" s="45" t="s">
        <v>254</v>
      </c>
      <c r="I76" s="45" t="s">
        <v>266</v>
      </c>
    </row>
    <row r="77" spans="1:10">
      <c r="A77" s="54">
        <v>44339</v>
      </c>
      <c r="B77" s="53">
        <v>102</v>
      </c>
      <c r="C77" s="53">
        <v>8500</v>
      </c>
      <c r="D77" s="71">
        <f t="shared" si="6"/>
        <v>83.333333333333329</v>
      </c>
      <c r="E77" s="150">
        <f>ROUND(AVERAGE(D77:D80),2)</f>
        <v>82.61</v>
      </c>
      <c r="F77" s="38" t="s">
        <v>244</v>
      </c>
      <c r="G77" s="38" t="s">
        <v>264</v>
      </c>
      <c r="H77" s="45" t="s">
        <v>242</v>
      </c>
      <c r="I77" s="45" t="s">
        <v>267</v>
      </c>
    </row>
    <row r="78" spans="1:10" s="24" customFormat="1">
      <c r="A78" s="54">
        <v>44339</v>
      </c>
      <c r="B78" s="53">
        <v>88</v>
      </c>
      <c r="C78" s="53">
        <v>7800</v>
      </c>
      <c r="D78" s="71">
        <f t="shared" si="6"/>
        <v>88.63636363636364</v>
      </c>
      <c r="E78" s="151"/>
      <c r="F78" s="38" t="s">
        <v>157</v>
      </c>
      <c r="G78" s="38" t="s">
        <v>264</v>
      </c>
      <c r="H78" s="45" t="s">
        <v>160</v>
      </c>
      <c r="I78" s="45" t="s">
        <v>268</v>
      </c>
      <c r="J78" s="25"/>
    </row>
    <row r="79" spans="1:10" s="24" customFormat="1">
      <c r="A79" s="54">
        <v>44339</v>
      </c>
      <c r="B79" s="53">
        <v>100</v>
      </c>
      <c r="C79" s="53">
        <v>6700</v>
      </c>
      <c r="D79" s="71">
        <f t="shared" si="6"/>
        <v>67</v>
      </c>
      <c r="E79" s="151"/>
      <c r="F79" s="38" t="s">
        <v>157</v>
      </c>
      <c r="G79" s="38" t="s">
        <v>264</v>
      </c>
      <c r="H79" s="45" t="s">
        <v>242</v>
      </c>
      <c r="I79" s="45" t="s">
        <v>269</v>
      </c>
      <c r="J79" s="25"/>
    </row>
    <row r="80" spans="1:10" s="24" customFormat="1">
      <c r="A80" s="54">
        <v>44334</v>
      </c>
      <c r="B80" s="53">
        <v>94</v>
      </c>
      <c r="C80" s="53">
        <v>8600</v>
      </c>
      <c r="D80" s="71">
        <f t="shared" si="6"/>
        <v>91.489361702127653</v>
      </c>
      <c r="E80" s="151"/>
      <c r="F80" s="38" t="s">
        <v>244</v>
      </c>
      <c r="G80" s="38" t="s">
        <v>264</v>
      </c>
      <c r="H80" s="45" t="s">
        <v>160</v>
      </c>
      <c r="I80" s="45" t="s">
        <v>270</v>
      </c>
      <c r="J80" s="25"/>
    </row>
    <row r="81" spans="1:10" s="24" customFormat="1">
      <c r="A81" s="54">
        <v>44311</v>
      </c>
      <c r="B81" s="53">
        <v>113</v>
      </c>
      <c r="C81" s="53">
        <v>10000</v>
      </c>
      <c r="D81" s="71">
        <f t="shared" si="6"/>
        <v>88.495575221238937</v>
      </c>
      <c r="E81" s="150">
        <f>ROUND(AVERAGE(D81:D84),2)</f>
        <v>87.89</v>
      </c>
      <c r="F81" s="38" t="s">
        <v>157</v>
      </c>
      <c r="G81" s="38" t="s">
        <v>264</v>
      </c>
      <c r="H81" s="45" t="s">
        <v>242</v>
      </c>
      <c r="I81" s="45" t="s">
        <v>271</v>
      </c>
      <c r="J81" s="25"/>
    </row>
    <row r="82" spans="1:10" s="24" customFormat="1">
      <c r="A82" s="54">
        <v>44308</v>
      </c>
      <c r="B82" s="53">
        <v>88</v>
      </c>
      <c r="C82" s="53">
        <v>9000</v>
      </c>
      <c r="D82" s="71">
        <f t="shared" si="6"/>
        <v>102.27272727272727</v>
      </c>
      <c r="E82" s="151"/>
      <c r="F82" s="38" t="s">
        <v>244</v>
      </c>
      <c r="G82" s="38" t="s">
        <v>264</v>
      </c>
      <c r="H82" s="45" t="s">
        <v>158</v>
      </c>
      <c r="I82" s="45" t="s">
        <v>272</v>
      </c>
      <c r="J82" s="25"/>
    </row>
    <row r="83" spans="1:10">
      <c r="A83" s="54">
        <v>44296</v>
      </c>
      <c r="B83" s="53">
        <v>102</v>
      </c>
      <c r="C83" s="53">
        <v>8200</v>
      </c>
      <c r="D83" s="71">
        <f t="shared" si="6"/>
        <v>80.392156862745097</v>
      </c>
      <c r="E83" s="151"/>
      <c r="F83" s="38" t="s">
        <v>244</v>
      </c>
      <c r="G83" s="38" t="s">
        <v>264</v>
      </c>
      <c r="H83" s="45" t="s">
        <v>242</v>
      </c>
      <c r="I83" s="45" t="s">
        <v>273</v>
      </c>
    </row>
    <row r="84" spans="1:10">
      <c r="A84" s="54">
        <v>44290</v>
      </c>
      <c r="B84" s="53">
        <v>102</v>
      </c>
      <c r="C84" s="53">
        <v>8200</v>
      </c>
      <c r="D84" s="71">
        <f t="shared" si="6"/>
        <v>80.392156862745097</v>
      </c>
      <c r="E84" s="151"/>
      <c r="F84" s="38" t="s">
        <v>244</v>
      </c>
      <c r="G84" s="38" t="s">
        <v>264</v>
      </c>
      <c r="H84" s="45" t="s">
        <v>242</v>
      </c>
      <c r="I84" s="45" t="s">
        <v>274</v>
      </c>
    </row>
    <row r="85" spans="1:10">
      <c r="A85" s="54">
        <v>44269</v>
      </c>
      <c r="B85" s="53">
        <v>88.7</v>
      </c>
      <c r="C85" s="53">
        <v>7600</v>
      </c>
      <c r="D85" s="71">
        <f t="shared" si="6"/>
        <v>85.682074408117245</v>
      </c>
      <c r="E85" s="150">
        <f>ROUND(AVERAGE(D85:D87),2)</f>
        <v>89.58</v>
      </c>
      <c r="F85" s="38" t="s">
        <v>157</v>
      </c>
      <c r="G85" s="38" t="s">
        <v>264</v>
      </c>
      <c r="H85" s="45" t="s">
        <v>160</v>
      </c>
      <c r="I85" s="45" t="s">
        <v>275</v>
      </c>
    </row>
    <row r="86" spans="1:10">
      <c r="A86" s="54">
        <v>44262</v>
      </c>
      <c r="B86" s="53">
        <v>88</v>
      </c>
      <c r="C86" s="53">
        <v>8100</v>
      </c>
      <c r="D86" s="71">
        <f t="shared" si="6"/>
        <v>92.045454545454547</v>
      </c>
      <c r="E86" s="151"/>
      <c r="F86" s="38" t="s">
        <v>157</v>
      </c>
      <c r="G86" s="38" t="s">
        <v>264</v>
      </c>
      <c r="H86" s="45" t="s">
        <v>160</v>
      </c>
      <c r="I86" s="45" t="s">
        <v>276</v>
      </c>
    </row>
    <row r="87" spans="1:10">
      <c r="A87" s="54">
        <v>44259</v>
      </c>
      <c r="B87" s="53">
        <v>83.5</v>
      </c>
      <c r="C87" s="53">
        <v>7600</v>
      </c>
      <c r="D87" s="71">
        <f t="shared" si="6"/>
        <v>91.017964071856284</v>
      </c>
      <c r="E87" s="151"/>
      <c r="F87" s="38" t="s">
        <v>157</v>
      </c>
      <c r="G87" s="38" t="s">
        <v>264</v>
      </c>
      <c r="H87" s="45" t="s">
        <v>160</v>
      </c>
      <c r="I87" s="45" t="s">
        <v>277</v>
      </c>
    </row>
    <row r="88" spans="1:10">
      <c r="A88" s="54">
        <v>44249</v>
      </c>
      <c r="B88" s="53">
        <v>93.95</v>
      </c>
      <c r="C88" s="53">
        <v>7700</v>
      </c>
      <c r="D88" s="71">
        <f t="shared" si="6"/>
        <v>81.958488557743479</v>
      </c>
      <c r="E88" s="150">
        <f>ROUND(AVERAGE(D88:D90),2)</f>
        <v>83.27</v>
      </c>
      <c r="F88" s="38" t="s">
        <v>157</v>
      </c>
      <c r="G88" s="38" t="s">
        <v>264</v>
      </c>
      <c r="H88" s="45" t="s">
        <v>242</v>
      </c>
      <c r="I88" s="45" t="s">
        <v>278</v>
      </c>
    </row>
    <row r="89" spans="1:10">
      <c r="A89" s="54">
        <v>44249</v>
      </c>
      <c r="B89" s="53">
        <v>122</v>
      </c>
      <c r="C89" s="53">
        <v>9400</v>
      </c>
      <c r="D89" s="71">
        <f t="shared" si="6"/>
        <v>77.049180327868854</v>
      </c>
      <c r="E89" s="151"/>
      <c r="F89" s="38" t="s">
        <v>253</v>
      </c>
      <c r="G89" s="38" t="s">
        <v>264</v>
      </c>
      <c r="H89" s="45" t="s">
        <v>242</v>
      </c>
      <c r="I89" s="45" t="s">
        <v>279</v>
      </c>
    </row>
    <row r="90" spans="1:10">
      <c r="A90" s="54">
        <v>44235</v>
      </c>
      <c r="B90" s="53">
        <v>87.01</v>
      </c>
      <c r="C90" s="53">
        <v>7900</v>
      </c>
      <c r="D90" s="71">
        <f t="shared" si="6"/>
        <v>90.794161590621769</v>
      </c>
      <c r="E90" s="151"/>
      <c r="F90" s="38" t="s">
        <v>157</v>
      </c>
      <c r="G90" s="38" t="s">
        <v>264</v>
      </c>
      <c r="H90" s="45" t="s">
        <v>160</v>
      </c>
      <c r="I90" s="45" t="s">
        <v>280</v>
      </c>
    </row>
    <row r="91" spans="1:10">
      <c r="A91" s="54">
        <v>44226</v>
      </c>
      <c r="B91" s="53">
        <v>141</v>
      </c>
      <c r="C91" s="53">
        <v>11200</v>
      </c>
      <c r="D91" s="71">
        <f t="shared" si="6"/>
        <v>79.432624113475171</v>
      </c>
      <c r="E91" s="100">
        <f>ROUND(D91,2)</f>
        <v>79.430000000000007</v>
      </c>
      <c r="F91" s="38" t="s">
        <v>253</v>
      </c>
      <c r="G91" s="38" t="s">
        <v>264</v>
      </c>
      <c r="H91" s="45" t="s">
        <v>160</v>
      </c>
      <c r="I91" s="45" t="s">
        <v>279</v>
      </c>
    </row>
    <row r="92" spans="1:10">
      <c r="A92" s="54">
        <v>44150</v>
      </c>
      <c r="B92" s="53">
        <v>100.3</v>
      </c>
      <c r="C92" s="53">
        <v>7300</v>
      </c>
      <c r="D92" s="71">
        <f t="shared" si="6"/>
        <v>72.781655034895323</v>
      </c>
      <c r="E92" s="100">
        <f>ROUND(D92,2)</f>
        <v>72.78</v>
      </c>
      <c r="F92" s="38" t="s">
        <v>157</v>
      </c>
      <c r="G92" s="38" t="s">
        <v>264</v>
      </c>
      <c r="H92" s="45" t="s">
        <v>243</v>
      </c>
      <c r="I92" s="45" t="s">
        <v>269</v>
      </c>
    </row>
    <row r="93" spans="1:10">
      <c r="A93" s="54">
        <v>44131</v>
      </c>
      <c r="B93" s="53">
        <v>94</v>
      </c>
      <c r="C93" s="53">
        <v>7300</v>
      </c>
      <c r="D93" s="71">
        <f t="shared" si="6"/>
        <v>77.659574468085111</v>
      </c>
      <c r="E93" s="150">
        <f>ROUND(AVERAGE(D93:D96),2)</f>
        <v>83.82</v>
      </c>
      <c r="F93" s="38" t="s">
        <v>253</v>
      </c>
      <c r="G93" s="38" t="s">
        <v>264</v>
      </c>
      <c r="H93" s="45" t="s">
        <v>160</v>
      </c>
      <c r="I93" s="45" t="s">
        <v>275</v>
      </c>
    </row>
    <row r="94" spans="1:10">
      <c r="A94" s="54">
        <v>44130</v>
      </c>
      <c r="B94" s="53">
        <v>88.88</v>
      </c>
      <c r="C94" s="53">
        <v>7400</v>
      </c>
      <c r="D94" s="71">
        <f t="shared" si="6"/>
        <v>83.258325832583267</v>
      </c>
      <c r="E94" s="151"/>
      <c r="F94" s="38" t="s">
        <v>244</v>
      </c>
      <c r="G94" s="38" t="s">
        <v>264</v>
      </c>
      <c r="H94" s="45" t="s">
        <v>242</v>
      </c>
      <c r="I94" s="45" t="s">
        <v>278</v>
      </c>
    </row>
    <row r="95" spans="1:10">
      <c r="A95" s="54">
        <v>44129</v>
      </c>
      <c r="B95" s="53">
        <v>87.14</v>
      </c>
      <c r="C95" s="53">
        <v>7500</v>
      </c>
      <c r="D95" s="71">
        <f t="shared" si="6"/>
        <v>86.068395685104434</v>
      </c>
      <c r="E95" s="151"/>
      <c r="F95" s="38" t="s">
        <v>244</v>
      </c>
      <c r="G95" s="38" t="s">
        <v>264</v>
      </c>
      <c r="H95" s="45" t="s">
        <v>250</v>
      </c>
      <c r="I95" s="45" t="s">
        <v>280</v>
      </c>
    </row>
    <row r="96" spans="1:10">
      <c r="A96" s="54">
        <v>44113</v>
      </c>
      <c r="B96" s="53">
        <v>84.96</v>
      </c>
      <c r="C96" s="53">
        <v>7500</v>
      </c>
      <c r="D96" s="71">
        <f t="shared" si="6"/>
        <v>88.276836158192097</v>
      </c>
      <c r="E96" s="151"/>
      <c r="F96" s="38" t="s">
        <v>157</v>
      </c>
      <c r="G96" s="38" t="s">
        <v>264</v>
      </c>
      <c r="H96" s="45" t="s">
        <v>262</v>
      </c>
      <c r="I96" s="45" t="s">
        <v>275</v>
      </c>
    </row>
    <row r="97" spans="1:9">
      <c r="A97" s="54">
        <v>44101</v>
      </c>
      <c r="B97" s="53">
        <v>88.88</v>
      </c>
      <c r="C97" s="53">
        <v>7700</v>
      </c>
      <c r="D97" s="71">
        <f t="shared" si="6"/>
        <v>86.633663366336634</v>
      </c>
      <c r="E97" s="150">
        <f>ROUND(AVERAGE(D97:D100),2)</f>
        <v>80.790000000000006</v>
      </c>
      <c r="F97" s="38" t="s">
        <v>157</v>
      </c>
      <c r="G97" s="38" t="s">
        <v>264</v>
      </c>
      <c r="H97" s="45" t="s">
        <v>160</v>
      </c>
      <c r="I97" s="45" t="s">
        <v>278</v>
      </c>
    </row>
    <row r="98" spans="1:9">
      <c r="A98" s="54">
        <v>44099</v>
      </c>
      <c r="B98" s="53">
        <v>105</v>
      </c>
      <c r="C98" s="53">
        <v>8000</v>
      </c>
      <c r="D98" s="71">
        <f t="shared" si="6"/>
        <v>76.19047619047619</v>
      </c>
      <c r="E98" s="151"/>
      <c r="F98" s="38" t="s">
        <v>253</v>
      </c>
      <c r="G98" s="38" t="s">
        <v>264</v>
      </c>
      <c r="H98" s="45" t="s">
        <v>254</v>
      </c>
      <c r="I98" s="45" t="s">
        <v>281</v>
      </c>
    </row>
    <row r="99" spans="1:9">
      <c r="A99" s="54">
        <v>44082</v>
      </c>
      <c r="B99" s="53">
        <v>88.88</v>
      </c>
      <c r="C99" s="53">
        <v>7200</v>
      </c>
      <c r="D99" s="71">
        <f t="shared" si="6"/>
        <v>81.008100810081018</v>
      </c>
      <c r="E99" s="151"/>
      <c r="F99" s="38" t="s">
        <v>244</v>
      </c>
      <c r="G99" s="38" t="s">
        <v>264</v>
      </c>
      <c r="H99" s="45" t="s">
        <v>242</v>
      </c>
      <c r="I99" s="45" t="s">
        <v>275</v>
      </c>
    </row>
    <row r="100" spans="1:9">
      <c r="A100" s="54">
        <v>44079</v>
      </c>
      <c r="B100" s="53">
        <v>102.12</v>
      </c>
      <c r="C100" s="53">
        <v>8100</v>
      </c>
      <c r="D100" s="71">
        <f t="shared" si="6"/>
        <v>79.318448883666278</v>
      </c>
      <c r="E100" s="151"/>
      <c r="F100" s="38" t="s">
        <v>253</v>
      </c>
      <c r="G100" s="38" t="s">
        <v>264</v>
      </c>
      <c r="H100" s="45" t="s">
        <v>160</v>
      </c>
      <c r="I100" s="45" t="s">
        <v>281</v>
      </c>
    </row>
    <row r="101" spans="1:9">
      <c r="A101" s="54">
        <v>44067</v>
      </c>
      <c r="B101" s="53">
        <v>85.16</v>
      </c>
      <c r="C101" s="53">
        <v>7300</v>
      </c>
      <c r="D101" s="71">
        <f t="shared" si="6"/>
        <v>85.72099577266323</v>
      </c>
      <c r="E101" s="150">
        <f>ROUND(AVERAGE(D101:D104),2)</f>
        <v>84.67</v>
      </c>
      <c r="F101" s="38" t="s">
        <v>157</v>
      </c>
      <c r="G101" s="38" t="s">
        <v>264</v>
      </c>
      <c r="H101" s="45" t="s">
        <v>262</v>
      </c>
      <c r="I101" s="45" t="s">
        <v>278</v>
      </c>
    </row>
    <row r="102" spans="1:9">
      <c r="A102" s="54">
        <v>44059</v>
      </c>
      <c r="B102" s="53">
        <v>119.46</v>
      </c>
      <c r="C102" s="53">
        <v>10500</v>
      </c>
      <c r="D102" s="71">
        <f t="shared" si="6"/>
        <v>87.895529884480169</v>
      </c>
      <c r="E102" s="151"/>
      <c r="F102" s="38" t="s">
        <v>253</v>
      </c>
      <c r="G102" s="38" t="s">
        <v>264</v>
      </c>
      <c r="H102" s="45" t="s">
        <v>242</v>
      </c>
      <c r="I102" s="45" t="s">
        <v>279</v>
      </c>
    </row>
    <row r="103" spans="1:9">
      <c r="A103" s="54">
        <v>44058</v>
      </c>
      <c r="B103" s="53">
        <v>87.56</v>
      </c>
      <c r="C103" s="53">
        <v>7500</v>
      </c>
      <c r="D103" s="71">
        <f t="shared" si="6"/>
        <v>85.655550479671078</v>
      </c>
      <c r="E103" s="151"/>
      <c r="F103" s="38" t="s">
        <v>157</v>
      </c>
      <c r="G103" s="38" t="s">
        <v>264</v>
      </c>
      <c r="H103" s="45" t="s">
        <v>160</v>
      </c>
      <c r="I103" s="45" t="s">
        <v>282</v>
      </c>
    </row>
    <row r="104" spans="1:9">
      <c r="A104" s="54">
        <v>44052</v>
      </c>
      <c r="B104" s="53">
        <v>98.21</v>
      </c>
      <c r="C104" s="53">
        <v>7800</v>
      </c>
      <c r="D104" s="71">
        <f t="shared" si="6"/>
        <v>79.421647490072303</v>
      </c>
      <c r="E104" s="151"/>
      <c r="F104" s="38" t="s">
        <v>253</v>
      </c>
      <c r="G104" s="38" t="s">
        <v>264</v>
      </c>
      <c r="H104" s="45" t="s">
        <v>242</v>
      </c>
      <c r="I104" s="45" t="s">
        <v>283</v>
      </c>
    </row>
    <row r="105" spans="1:9">
      <c r="A105" s="54">
        <v>44037</v>
      </c>
      <c r="B105" s="53">
        <v>100.39</v>
      </c>
      <c r="C105" s="53">
        <v>7600</v>
      </c>
      <c r="D105" s="71">
        <f t="shared" si="6"/>
        <v>75.704751469269851</v>
      </c>
      <c r="E105" s="150">
        <f>ROUND(AVERAGE(D105:D106),2)</f>
        <v>83.06</v>
      </c>
      <c r="F105" s="38" t="s">
        <v>157</v>
      </c>
      <c r="G105" s="38" t="s">
        <v>264</v>
      </c>
      <c r="H105" s="45" t="s">
        <v>242</v>
      </c>
      <c r="I105" s="45" t="s">
        <v>269</v>
      </c>
    </row>
    <row r="106" spans="1:9">
      <c r="A106" s="54">
        <v>44024</v>
      </c>
      <c r="B106" s="53">
        <v>119.46</v>
      </c>
      <c r="C106" s="53">
        <v>10800</v>
      </c>
      <c r="D106" s="71">
        <f t="shared" si="6"/>
        <v>90.406830738322455</v>
      </c>
      <c r="E106" s="151"/>
      <c r="F106" s="38" t="s">
        <v>253</v>
      </c>
      <c r="G106" s="38" t="s">
        <v>264</v>
      </c>
      <c r="H106" s="45" t="s">
        <v>242</v>
      </c>
      <c r="I106" s="45" t="s">
        <v>279</v>
      </c>
    </row>
  </sheetData>
  <autoFilter ref="A74:I106"/>
  <mergeCells count="67">
    <mergeCell ref="F20:F22"/>
    <mergeCell ref="F23:F25"/>
    <mergeCell ref="F26:F28"/>
    <mergeCell ref="F29:F31"/>
    <mergeCell ref="A39:A41"/>
    <mergeCell ref="A23:A25"/>
    <mergeCell ref="A26:A28"/>
    <mergeCell ref="A29:A31"/>
    <mergeCell ref="A36:A38"/>
    <mergeCell ref="B2:C2"/>
    <mergeCell ref="E4:E6"/>
    <mergeCell ref="E7:E9"/>
    <mergeCell ref="E10:E12"/>
    <mergeCell ref="E13:E15"/>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G20:G22"/>
    <mergeCell ref="G23:G25"/>
    <mergeCell ref="G26:G28"/>
    <mergeCell ref="G29:G31"/>
    <mergeCell ref="G36:G38"/>
    <mergeCell ref="G39:G41"/>
    <mergeCell ref="G42:G44"/>
    <mergeCell ref="G45:G47"/>
    <mergeCell ref="F36:F38"/>
    <mergeCell ref="F39:F41"/>
    <mergeCell ref="F42:F44"/>
    <mergeCell ref="F45:F47"/>
    <mergeCell ref="E93:E96"/>
    <mergeCell ref="E97:E100"/>
    <mergeCell ref="E101:E104"/>
    <mergeCell ref="E105:E106"/>
    <mergeCell ref="E75:E76"/>
    <mergeCell ref="E77:E80"/>
    <mergeCell ref="E81:E84"/>
    <mergeCell ref="E85:E87"/>
    <mergeCell ref="E88:E90"/>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workbookViewId="0">
      <selection activeCell="J5" sqref="J5"/>
    </sheetView>
  </sheetViews>
  <sheetFormatPr defaultColWidth="9" defaultRowHeight="13.5"/>
  <cols>
    <col min="1" max="1" width="9" style="5"/>
    <col min="2" max="2" width="14.875" style="5" customWidth="1"/>
    <col min="3" max="3" width="9" style="5"/>
    <col min="4" max="4" width="9" style="82"/>
    <col min="5" max="8" width="9" style="5"/>
    <col min="9" max="9" width="17.125" style="5" customWidth="1"/>
    <col min="10" max="10" width="9.875" style="5" customWidth="1"/>
    <col min="11" max="16384" width="9" style="5"/>
  </cols>
  <sheetData>
    <row r="1" spans="1:10">
      <c r="A1" s="5" t="s">
        <v>95</v>
      </c>
      <c r="B1" s="5" t="s">
        <v>101</v>
      </c>
      <c r="C1" s="5" t="s">
        <v>104</v>
      </c>
      <c r="D1" s="82" t="s">
        <v>102</v>
      </c>
      <c r="E1" s="5" t="s">
        <v>103</v>
      </c>
      <c r="I1" s="83" t="s">
        <v>189</v>
      </c>
      <c r="J1" s="83" t="s">
        <v>190</v>
      </c>
    </row>
    <row r="2" spans="1:10">
      <c r="A2" s="5" t="s">
        <v>96</v>
      </c>
      <c r="B2" s="5" t="s">
        <v>164</v>
      </c>
      <c r="C2" s="5">
        <v>90.187249974879705</v>
      </c>
      <c r="D2" s="82">
        <v>2020</v>
      </c>
      <c r="E2" s="5" t="s">
        <v>111</v>
      </c>
      <c r="F2" s="5">
        <f>AVERAGE(C2:C14)</f>
        <v>77.486628421159693</v>
      </c>
      <c r="I2" s="84" t="str">
        <f>B2</f>
        <v>建材城东二里</v>
      </c>
      <c r="J2" s="85">
        <f>F2</f>
        <v>77.486628421159693</v>
      </c>
    </row>
    <row r="3" spans="1:10">
      <c r="A3" s="5" t="s">
        <v>96</v>
      </c>
      <c r="B3" s="5" t="s">
        <v>164</v>
      </c>
      <c r="C3" s="5">
        <v>68.657085858160301</v>
      </c>
      <c r="D3" s="82">
        <v>2020</v>
      </c>
      <c r="E3" s="5" t="s">
        <v>112</v>
      </c>
      <c r="I3" s="84" t="str">
        <f>B15</f>
        <v>建材城东一里</v>
      </c>
      <c r="J3" s="85">
        <f>F15</f>
        <v>82.848205762815937</v>
      </c>
    </row>
    <row r="4" spans="1:10">
      <c r="A4" s="5" t="s">
        <v>96</v>
      </c>
      <c r="B4" s="5" t="s">
        <v>164</v>
      </c>
      <c r="C4" s="5">
        <v>80.342700458519204</v>
      </c>
      <c r="D4" s="82">
        <v>2020</v>
      </c>
      <c r="E4" s="5" t="s">
        <v>113</v>
      </c>
      <c r="I4" s="84" t="str">
        <f>B28</f>
        <v>润生园</v>
      </c>
      <c r="J4" s="85">
        <f>F28</f>
        <v>72.746440885651452</v>
      </c>
    </row>
    <row r="5" spans="1:10">
      <c r="A5" s="5" t="s">
        <v>96</v>
      </c>
      <c r="B5" s="5" t="s">
        <v>164</v>
      </c>
      <c r="C5" s="5">
        <v>79.188708116492805</v>
      </c>
      <c r="D5" s="82">
        <v>2020</v>
      </c>
      <c r="E5" s="5" t="s">
        <v>114</v>
      </c>
      <c r="I5" s="84" t="str">
        <f>B40</f>
        <v>知本时代</v>
      </c>
      <c r="J5" s="85">
        <f>F40</f>
        <v>83.369516564934031</v>
      </c>
    </row>
    <row r="6" spans="1:10">
      <c r="A6" s="5" t="s">
        <v>96</v>
      </c>
      <c r="B6" s="5" t="s">
        <v>164</v>
      </c>
      <c r="C6" s="5">
        <v>77.858660758692395</v>
      </c>
      <c r="D6" s="82">
        <v>2020</v>
      </c>
      <c r="E6" s="5" t="s">
        <v>105</v>
      </c>
      <c r="I6" s="84" t="str">
        <f>B52</f>
        <v>华鸿家园</v>
      </c>
      <c r="J6" s="85">
        <f>F52</f>
        <v>61.390186866949456</v>
      </c>
    </row>
    <row r="7" spans="1:10">
      <c r="A7" s="5" t="s">
        <v>96</v>
      </c>
      <c r="B7" s="5" t="s">
        <v>164</v>
      </c>
      <c r="C7" s="5">
        <v>94.755863016256299</v>
      </c>
      <c r="D7" s="82">
        <v>2020</v>
      </c>
      <c r="E7" s="5" t="s">
        <v>106</v>
      </c>
      <c r="I7" s="84" t="str">
        <f>B61</f>
        <v>领秀新硅谷1号院</v>
      </c>
      <c r="J7" s="85">
        <f>F61</f>
        <v>98.561977367321205</v>
      </c>
    </row>
    <row r="8" spans="1:10">
      <c r="A8" s="5" t="s">
        <v>96</v>
      </c>
      <c r="B8" s="5" t="s">
        <v>164</v>
      </c>
      <c r="C8" s="5">
        <v>76.339797084083401</v>
      </c>
      <c r="D8" s="82">
        <v>2020</v>
      </c>
      <c r="E8" s="5" t="s">
        <v>107</v>
      </c>
      <c r="I8" s="84" t="str">
        <f>B74</f>
        <v>领秀新硅谷2号院</v>
      </c>
      <c r="J8" s="85">
        <f>F74</f>
        <v>92.532428307434884</v>
      </c>
    </row>
    <row r="9" spans="1:10">
      <c r="A9" s="5" t="s">
        <v>96</v>
      </c>
      <c r="B9" s="5" t="s">
        <v>164</v>
      </c>
      <c r="C9" s="5">
        <v>69.646475672537406</v>
      </c>
      <c r="D9" s="82">
        <v>2021</v>
      </c>
      <c r="E9" s="5" t="s">
        <v>108</v>
      </c>
      <c r="F9" s="158"/>
      <c r="I9" s="86" t="str">
        <f>B86</f>
        <v>智学苑</v>
      </c>
      <c r="J9" s="87">
        <f>F86</f>
        <v>90.085120589694199</v>
      </c>
    </row>
    <row r="10" spans="1:10">
      <c r="A10" s="5" t="s">
        <v>96</v>
      </c>
      <c r="B10" s="5" t="s">
        <v>164</v>
      </c>
      <c r="C10" s="5">
        <v>66.192390968140998</v>
      </c>
      <c r="D10" s="82">
        <v>2021</v>
      </c>
      <c r="E10" s="5" t="s">
        <v>116</v>
      </c>
      <c r="F10" s="158"/>
      <c r="I10" s="86" t="str">
        <f>B99</f>
        <v>铭科苑</v>
      </c>
      <c r="J10" s="87">
        <f>F99</f>
        <v>100.79276041359708</v>
      </c>
    </row>
    <row r="11" spans="1:10">
      <c r="A11" s="5" t="s">
        <v>96</v>
      </c>
      <c r="B11" s="5" t="s">
        <v>164</v>
      </c>
      <c r="C11" s="5">
        <v>65.194491149605895</v>
      </c>
      <c r="D11" s="82">
        <v>2021</v>
      </c>
      <c r="E11" s="5" t="s">
        <v>115</v>
      </c>
      <c r="F11" s="158"/>
      <c r="I11" s="84" t="str">
        <f>B113</f>
        <v>当代城市家园</v>
      </c>
      <c r="J11" s="85">
        <f>F113</f>
        <v>103.2018076170814</v>
      </c>
    </row>
    <row r="12" spans="1:10">
      <c r="A12" s="5" t="s">
        <v>96</v>
      </c>
      <c r="B12" s="5" t="s">
        <v>164</v>
      </c>
      <c r="C12" s="5">
        <v>78.069319863910806</v>
      </c>
      <c r="D12" s="82">
        <v>2021</v>
      </c>
      <c r="E12" s="5" t="s">
        <v>109</v>
      </c>
      <c r="F12" s="158"/>
      <c r="I12" s="84" t="str">
        <f>B127</f>
        <v>安宁佳园</v>
      </c>
      <c r="J12" s="85">
        <f>F127</f>
        <v>111.08854325929553</v>
      </c>
    </row>
    <row r="13" spans="1:10">
      <c r="A13" s="5" t="s">
        <v>96</v>
      </c>
      <c r="B13" s="5" t="s">
        <v>164</v>
      </c>
      <c r="C13" s="5">
        <v>77.237474528590198</v>
      </c>
      <c r="D13" s="82">
        <v>2021</v>
      </c>
      <c r="E13" s="5" t="s">
        <v>110</v>
      </c>
      <c r="F13" s="158"/>
      <c r="I13" s="84" t="str">
        <f>B141</f>
        <v>上林溪</v>
      </c>
      <c r="J13" s="85">
        <f>F141</f>
        <v>94.745991627252906</v>
      </c>
    </row>
    <row r="14" spans="1:10">
      <c r="A14" s="5" t="s">
        <v>96</v>
      </c>
      <c r="B14" s="5" t="s">
        <v>164</v>
      </c>
      <c r="C14" s="5">
        <v>83.655952025206602</v>
      </c>
      <c r="D14" s="82">
        <v>2021</v>
      </c>
      <c r="E14" s="5" t="s">
        <v>111</v>
      </c>
      <c r="F14" s="158"/>
      <c r="I14" s="88" t="str">
        <f>B156</f>
        <v>博雅德园</v>
      </c>
      <c r="J14" s="89">
        <f>F156</f>
        <v>86.127581369295754</v>
      </c>
    </row>
    <row r="15" spans="1:10">
      <c r="A15" s="5" t="s">
        <v>96</v>
      </c>
      <c r="B15" s="5" t="s">
        <v>165</v>
      </c>
      <c r="C15" s="5">
        <v>87.597853073288903</v>
      </c>
      <c r="D15" s="82">
        <v>2020</v>
      </c>
      <c r="E15" s="5" t="s">
        <v>111</v>
      </c>
      <c r="F15" s="5">
        <f>AVERAGE(C15:C27)</f>
        <v>82.848205762815937</v>
      </c>
      <c r="I15" s="84" t="str">
        <f>B168</f>
        <v>金隅美和园</v>
      </c>
      <c r="J15" s="85">
        <f>F168</f>
        <v>94.318204118784593</v>
      </c>
    </row>
    <row r="16" spans="1:10">
      <c r="A16" s="5" t="s">
        <v>96</v>
      </c>
      <c r="B16" s="5" t="s">
        <v>165</v>
      </c>
      <c r="C16" s="5">
        <v>83.126119622469901</v>
      </c>
      <c r="D16" s="82">
        <v>2020</v>
      </c>
      <c r="E16" s="5" t="s">
        <v>112</v>
      </c>
      <c r="I16" s="86" t="str">
        <f>B182</f>
        <v>怡美家园</v>
      </c>
      <c r="J16" s="87">
        <f>F182</f>
        <v>83.923520499946392</v>
      </c>
    </row>
    <row r="17" spans="1:10">
      <c r="A17" s="5" t="s">
        <v>96</v>
      </c>
      <c r="B17" s="5" t="s">
        <v>165</v>
      </c>
      <c r="C17" s="5">
        <v>86.237809981850901</v>
      </c>
      <c r="D17" s="82">
        <v>2020</v>
      </c>
      <c r="E17" s="5" t="s">
        <v>113</v>
      </c>
      <c r="I17" s="84" t="str">
        <f>B195</f>
        <v>清上园</v>
      </c>
      <c r="J17" s="85">
        <f>F195</f>
        <v>86.358151629673884</v>
      </c>
    </row>
    <row r="18" spans="1:10">
      <c r="A18" s="5" t="s">
        <v>96</v>
      </c>
      <c r="B18" s="5" t="s">
        <v>165</v>
      </c>
      <c r="C18" s="5">
        <v>85.962850252791</v>
      </c>
      <c r="D18" s="82">
        <v>2020</v>
      </c>
      <c r="E18" s="5" t="s">
        <v>114</v>
      </c>
      <c r="I18" s="84" t="str">
        <f>B208</f>
        <v>橡树湾</v>
      </c>
      <c r="J18" s="85">
        <f>F208</f>
        <v>107.29278511265757</v>
      </c>
    </row>
    <row r="19" spans="1:10">
      <c r="A19" s="5" t="s">
        <v>96</v>
      </c>
      <c r="B19" s="5" t="s">
        <v>165</v>
      </c>
      <c r="C19" s="5">
        <v>75.420711524819794</v>
      </c>
      <c r="D19" s="82">
        <v>2020</v>
      </c>
      <c r="E19" s="5" t="s">
        <v>105</v>
      </c>
      <c r="I19" s="84" t="str">
        <f>B222</f>
        <v>上地佳园</v>
      </c>
      <c r="J19" s="85">
        <f>F222</f>
        <v>93.515496657248534</v>
      </c>
    </row>
    <row r="20" spans="1:10">
      <c r="A20" s="5" t="s">
        <v>96</v>
      </c>
      <c r="B20" s="5" t="s">
        <v>165</v>
      </c>
      <c r="C20" s="5">
        <v>78.588110993716199</v>
      </c>
      <c r="D20" s="82">
        <v>2020</v>
      </c>
      <c r="E20" s="5" t="s">
        <v>106</v>
      </c>
      <c r="I20" s="84" t="str">
        <f>B235</f>
        <v>上地东里</v>
      </c>
      <c r="J20" s="85">
        <f>F235</f>
        <v>113.29551564059356</v>
      </c>
    </row>
    <row r="21" spans="1:10">
      <c r="A21" s="5" t="s">
        <v>96</v>
      </c>
      <c r="B21" s="5" t="s">
        <v>165</v>
      </c>
      <c r="C21" s="5">
        <v>83.213404159158401</v>
      </c>
      <c r="D21" s="82">
        <v>2020</v>
      </c>
      <c r="E21" s="5" t="s">
        <v>107</v>
      </c>
      <c r="I21" s="84" t="str">
        <f>B249</f>
        <v>燕清源</v>
      </c>
      <c r="J21" s="85">
        <f>F249</f>
        <v>91.6657393150264</v>
      </c>
    </row>
    <row r="22" spans="1:10">
      <c r="A22" s="5" t="s">
        <v>96</v>
      </c>
      <c r="B22" s="5" t="s">
        <v>165</v>
      </c>
      <c r="C22" s="5">
        <v>78.320280716339695</v>
      </c>
      <c r="D22" s="82">
        <v>2021</v>
      </c>
      <c r="E22" s="5" t="s">
        <v>108</v>
      </c>
      <c r="I22" s="84" t="str">
        <f>B262</f>
        <v>国瑞熙墅</v>
      </c>
      <c r="J22" s="85">
        <f>F262</f>
        <v>46.244445816816402</v>
      </c>
    </row>
    <row r="23" spans="1:10">
      <c r="A23" s="5" t="s">
        <v>96</v>
      </c>
      <c r="B23" s="5" t="s">
        <v>165</v>
      </c>
      <c r="C23" s="5">
        <v>93.677375147200394</v>
      </c>
      <c r="D23" s="82">
        <v>2021</v>
      </c>
      <c r="E23" s="5" t="s">
        <v>116</v>
      </c>
      <c r="I23" s="84" t="str">
        <f>B276</f>
        <v>金色漫香苑</v>
      </c>
      <c r="J23" s="85">
        <f>F276</f>
        <v>51.411855623958793</v>
      </c>
    </row>
    <row r="24" spans="1:10">
      <c r="A24" s="5" t="s">
        <v>96</v>
      </c>
      <c r="B24" s="5" t="s">
        <v>165</v>
      </c>
      <c r="C24" s="5">
        <v>78.894041431840805</v>
      </c>
      <c r="D24" s="82">
        <v>2021</v>
      </c>
      <c r="E24" s="5" t="s">
        <v>115</v>
      </c>
      <c r="I24" s="84" t="str">
        <f>B289</f>
        <v>望都新地</v>
      </c>
      <c r="J24" s="85">
        <f>F289</f>
        <v>45.771046188130342</v>
      </c>
    </row>
    <row r="25" spans="1:10">
      <c r="A25" s="5" t="s">
        <v>96</v>
      </c>
      <c r="B25" s="5" t="s">
        <v>165</v>
      </c>
      <c r="C25" s="5">
        <v>76.3392137535442</v>
      </c>
      <c r="D25" s="82">
        <v>2021</v>
      </c>
      <c r="E25" s="5" t="s">
        <v>109</v>
      </c>
      <c r="I25" s="84" t="str">
        <f>B302</f>
        <v>名佳花园四区</v>
      </c>
      <c r="J25" s="85">
        <f>F302</f>
        <v>52.674245626984252</v>
      </c>
    </row>
    <row r="26" spans="1:10">
      <c r="A26" s="5" t="s">
        <v>96</v>
      </c>
      <c r="B26" s="5" t="s">
        <v>165</v>
      </c>
      <c r="C26" s="5">
        <v>78.701242350928695</v>
      </c>
      <c r="D26" s="82">
        <v>2021</v>
      </c>
      <c r="E26" s="5" t="s">
        <v>110</v>
      </c>
    </row>
    <row r="27" spans="1:10">
      <c r="A27" s="5" t="s">
        <v>96</v>
      </c>
      <c r="B27" s="5" t="s">
        <v>165</v>
      </c>
      <c r="C27" s="5">
        <v>90.947661908658304</v>
      </c>
      <c r="D27" s="82">
        <v>2021</v>
      </c>
      <c r="E27" s="5" t="s">
        <v>111</v>
      </c>
    </row>
    <row r="28" spans="1:10">
      <c r="A28" s="5" t="s">
        <v>96</v>
      </c>
      <c r="B28" s="5" t="s">
        <v>166</v>
      </c>
      <c r="C28" s="5">
        <v>68.098292138070093</v>
      </c>
      <c r="D28" s="82">
        <v>2020</v>
      </c>
      <c r="E28" s="5" t="s">
        <v>111</v>
      </c>
      <c r="F28" s="5">
        <f>AVERAGE(C28:C39)</f>
        <v>72.746440885651452</v>
      </c>
    </row>
    <row r="29" spans="1:10">
      <c r="A29" s="5" t="s">
        <v>96</v>
      </c>
      <c r="B29" s="5" t="s">
        <v>166</v>
      </c>
      <c r="C29" s="5">
        <v>74.970406418519005</v>
      </c>
      <c r="D29" s="82">
        <v>2020</v>
      </c>
      <c r="E29" s="5" t="s">
        <v>112</v>
      </c>
    </row>
    <row r="30" spans="1:10">
      <c r="A30" s="5" t="s">
        <v>96</v>
      </c>
      <c r="B30" s="5" t="s">
        <v>166</v>
      </c>
      <c r="C30" s="5">
        <v>84.434654919236394</v>
      </c>
      <c r="D30" s="82">
        <v>2020</v>
      </c>
      <c r="E30" s="5" t="s">
        <v>113</v>
      </c>
    </row>
    <row r="31" spans="1:10">
      <c r="A31" s="5" t="s">
        <v>96</v>
      </c>
      <c r="B31" s="5" t="s">
        <v>166</v>
      </c>
      <c r="C31" s="5">
        <v>66.588568962328097</v>
      </c>
      <c r="D31" s="82">
        <v>2020</v>
      </c>
      <c r="E31" s="5" t="s">
        <v>114</v>
      </c>
    </row>
    <row r="32" spans="1:10">
      <c r="A32" s="5" t="s">
        <v>96</v>
      </c>
      <c r="B32" s="5" t="s">
        <v>166</v>
      </c>
      <c r="C32" s="5">
        <v>86.572438162544103</v>
      </c>
      <c r="D32" s="82">
        <v>2020</v>
      </c>
      <c r="E32" s="5" t="s">
        <v>106</v>
      </c>
    </row>
    <row r="33" spans="1:6">
      <c r="A33" s="5" t="s">
        <v>96</v>
      </c>
      <c r="B33" s="5" t="s">
        <v>166</v>
      </c>
      <c r="C33" s="5">
        <v>77.387686378198097</v>
      </c>
      <c r="D33" s="82">
        <v>2020</v>
      </c>
      <c r="E33" s="5" t="s">
        <v>107</v>
      </c>
    </row>
    <row r="34" spans="1:6">
      <c r="A34" s="5" t="s">
        <v>96</v>
      </c>
      <c r="B34" s="5" t="s">
        <v>166</v>
      </c>
      <c r="C34" s="5">
        <v>62.959076600209798</v>
      </c>
      <c r="D34" s="82">
        <v>2021</v>
      </c>
      <c r="E34" s="5" t="s">
        <v>108</v>
      </c>
    </row>
    <row r="35" spans="1:6">
      <c r="A35" s="5" t="s">
        <v>96</v>
      </c>
      <c r="B35" s="5" t="s">
        <v>166</v>
      </c>
      <c r="C35" s="5">
        <v>65.465187923598194</v>
      </c>
      <c r="D35" s="82">
        <v>2021</v>
      </c>
      <c r="E35" s="5" t="s">
        <v>116</v>
      </c>
    </row>
    <row r="36" spans="1:6">
      <c r="A36" s="5" t="s">
        <v>96</v>
      </c>
      <c r="B36" s="5" t="s">
        <v>166</v>
      </c>
      <c r="C36" s="5">
        <v>73.275862068965495</v>
      </c>
      <c r="D36" s="82">
        <v>2021</v>
      </c>
      <c r="E36" s="5" t="s">
        <v>115</v>
      </c>
    </row>
    <row r="37" spans="1:6">
      <c r="A37" s="5" t="s">
        <v>96</v>
      </c>
      <c r="B37" s="5" t="s">
        <v>166</v>
      </c>
      <c r="C37" s="5">
        <v>70.801210110276102</v>
      </c>
      <c r="D37" s="82">
        <v>2021</v>
      </c>
      <c r="E37" s="5" t="s">
        <v>109</v>
      </c>
    </row>
    <row r="38" spans="1:6">
      <c r="A38" s="5" t="s">
        <v>96</v>
      </c>
      <c r="B38" s="5" t="s">
        <v>166</v>
      </c>
      <c r="C38" s="5">
        <v>71.404453095517098</v>
      </c>
      <c r="D38" s="82">
        <v>2021</v>
      </c>
      <c r="E38" s="5" t="s">
        <v>110</v>
      </c>
    </row>
    <row r="39" spans="1:6">
      <c r="A39" s="5" t="s">
        <v>96</v>
      </c>
      <c r="B39" s="5" t="s">
        <v>166</v>
      </c>
      <c r="C39" s="5">
        <v>70.999453850354996</v>
      </c>
      <c r="D39" s="82">
        <v>2021</v>
      </c>
      <c r="E39" s="5" t="s">
        <v>111</v>
      </c>
    </row>
    <row r="40" spans="1:6">
      <c r="A40" s="5" t="s">
        <v>96</v>
      </c>
      <c r="B40" s="5" t="s">
        <v>167</v>
      </c>
      <c r="C40" s="5">
        <v>85.995181763583005</v>
      </c>
      <c r="D40" s="82">
        <v>2020</v>
      </c>
      <c r="E40" s="5" t="s">
        <v>111</v>
      </c>
      <c r="F40" s="5">
        <f>AVERAGE(C40:C51)</f>
        <v>83.369516564934031</v>
      </c>
    </row>
    <row r="41" spans="1:6">
      <c r="A41" s="5" t="s">
        <v>96</v>
      </c>
      <c r="B41" s="5" t="s">
        <v>167</v>
      </c>
      <c r="C41" s="5">
        <v>82.5839281752326</v>
      </c>
      <c r="D41" s="82">
        <v>2020</v>
      </c>
      <c r="E41" s="5" t="s">
        <v>112</v>
      </c>
    </row>
    <row r="42" spans="1:6">
      <c r="A42" s="5" t="s">
        <v>96</v>
      </c>
      <c r="B42" s="5" t="s">
        <v>167</v>
      </c>
      <c r="C42" s="5">
        <v>85.423539708992195</v>
      </c>
      <c r="D42" s="82">
        <v>2020</v>
      </c>
      <c r="E42" s="5" t="s">
        <v>113</v>
      </c>
    </row>
    <row r="43" spans="1:6">
      <c r="A43" s="5" t="s">
        <v>96</v>
      </c>
      <c r="B43" s="5" t="s">
        <v>167</v>
      </c>
      <c r="C43" s="5">
        <v>82.808550488599295</v>
      </c>
      <c r="D43" s="82">
        <v>2020</v>
      </c>
      <c r="E43" s="5" t="s">
        <v>114</v>
      </c>
    </row>
    <row r="44" spans="1:6">
      <c r="A44" s="5" t="s">
        <v>96</v>
      </c>
      <c r="B44" s="5" t="s">
        <v>167</v>
      </c>
      <c r="C44" s="5">
        <v>92.465396834511395</v>
      </c>
      <c r="D44" s="82">
        <v>2020</v>
      </c>
      <c r="E44" s="5" t="s">
        <v>105</v>
      </c>
    </row>
    <row r="45" spans="1:6">
      <c r="A45" s="5" t="s">
        <v>96</v>
      </c>
      <c r="B45" s="5" t="s">
        <v>167</v>
      </c>
      <c r="C45" s="5">
        <v>66.096987283217899</v>
      </c>
      <c r="D45" s="82">
        <v>2020</v>
      </c>
      <c r="E45" s="5" t="s">
        <v>106</v>
      </c>
    </row>
    <row r="46" spans="1:6">
      <c r="A46" s="5" t="s">
        <v>96</v>
      </c>
      <c r="B46" s="5" t="s">
        <v>167</v>
      </c>
      <c r="C46" s="5">
        <v>79.274113968402702</v>
      </c>
      <c r="D46" s="82">
        <v>2020</v>
      </c>
      <c r="E46" s="5" t="s">
        <v>107</v>
      </c>
    </row>
    <row r="47" spans="1:6">
      <c r="A47" s="5" t="s">
        <v>96</v>
      </c>
      <c r="B47" s="5" t="s">
        <v>167</v>
      </c>
      <c r="C47" s="5">
        <v>77.926289216759002</v>
      </c>
      <c r="D47" s="82">
        <v>2021</v>
      </c>
      <c r="E47" s="5" t="s">
        <v>108</v>
      </c>
    </row>
    <row r="48" spans="1:6">
      <c r="A48" s="5" t="s">
        <v>96</v>
      </c>
      <c r="B48" s="5" t="s">
        <v>167</v>
      </c>
      <c r="C48" s="5">
        <v>117.67274315031101</v>
      </c>
      <c r="D48" s="82">
        <v>2021</v>
      </c>
      <c r="E48" s="5" t="s">
        <v>116</v>
      </c>
    </row>
    <row r="49" spans="1:6">
      <c r="A49" s="5" t="s">
        <v>96</v>
      </c>
      <c r="B49" s="5" t="s">
        <v>167</v>
      </c>
      <c r="C49" s="5">
        <v>81.854424822953604</v>
      </c>
      <c r="D49" s="82">
        <v>2021</v>
      </c>
      <c r="E49" s="5" t="s">
        <v>115</v>
      </c>
    </row>
    <row r="50" spans="1:6">
      <c r="A50" s="5" t="s">
        <v>96</v>
      </c>
      <c r="B50" s="5" t="s">
        <v>167</v>
      </c>
      <c r="C50" s="5">
        <v>70.842017626673993</v>
      </c>
      <c r="D50" s="82">
        <v>2021</v>
      </c>
      <c r="E50" s="5" t="s">
        <v>109</v>
      </c>
    </row>
    <row r="51" spans="1:6">
      <c r="A51" s="5" t="s">
        <v>96</v>
      </c>
      <c r="B51" s="5" t="s">
        <v>167</v>
      </c>
      <c r="C51" s="5">
        <v>77.491025739971604</v>
      </c>
      <c r="D51" s="82">
        <v>2021</v>
      </c>
      <c r="E51" s="5" t="s">
        <v>110</v>
      </c>
    </row>
    <row r="52" spans="1:6">
      <c r="A52" s="5" t="s">
        <v>96</v>
      </c>
      <c r="B52" s="5" t="s">
        <v>168</v>
      </c>
      <c r="C52" s="5">
        <v>62.8403851825652</v>
      </c>
      <c r="D52" s="82">
        <v>2020</v>
      </c>
      <c r="E52" s="5" t="s">
        <v>111</v>
      </c>
      <c r="F52" s="5">
        <f>AVERAGE(C52:C60)</f>
        <v>61.390186866949456</v>
      </c>
    </row>
    <row r="53" spans="1:6">
      <c r="A53" s="5" t="s">
        <v>96</v>
      </c>
      <c r="B53" s="5" t="s">
        <v>168</v>
      </c>
      <c r="C53" s="5">
        <v>64.340509774808197</v>
      </c>
      <c r="D53" s="82">
        <v>2020</v>
      </c>
      <c r="E53" s="5" t="s">
        <v>112</v>
      </c>
    </row>
    <row r="54" spans="1:6">
      <c r="A54" s="5" t="s">
        <v>96</v>
      </c>
      <c r="B54" s="5" t="s">
        <v>168</v>
      </c>
      <c r="C54" s="5">
        <v>65.485168426344899</v>
      </c>
      <c r="D54" s="82">
        <v>2020</v>
      </c>
      <c r="E54" s="5" t="s">
        <v>113</v>
      </c>
    </row>
    <row r="55" spans="1:6">
      <c r="A55" s="5" t="s">
        <v>96</v>
      </c>
      <c r="B55" s="5" t="s">
        <v>168</v>
      </c>
      <c r="C55" s="5">
        <v>65.035614741405993</v>
      </c>
      <c r="D55" s="82">
        <v>2020</v>
      </c>
      <c r="E55" s="5" t="s">
        <v>105</v>
      </c>
    </row>
    <row r="56" spans="1:6">
      <c r="A56" s="5" t="s">
        <v>96</v>
      </c>
      <c r="B56" s="5" t="s">
        <v>168</v>
      </c>
      <c r="C56" s="5">
        <v>56.636889131297004</v>
      </c>
      <c r="D56" s="82">
        <v>2021</v>
      </c>
      <c r="E56" s="5" t="s">
        <v>108</v>
      </c>
    </row>
    <row r="57" spans="1:6">
      <c r="A57" s="5" t="s">
        <v>96</v>
      </c>
      <c r="B57" s="5" t="s">
        <v>168</v>
      </c>
      <c r="C57" s="5">
        <v>64.790302354744298</v>
      </c>
      <c r="D57" s="82">
        <v>2021</v>
      </c>
      <c r="E57" s="5" t="s">
        <v>115</v>
      </c>
    </row>
    <row r="58" spans="1:6">
      <c r="A58" s="5" t="s">
        <v>96</v>
      </c>
      <c r="B58" s="5" t="s">
        <v>168</v>
      </c>
      <c r="C58" s="5">
        <v>61.752470098803897</v>
      </c>
      <c r="D58" s="82">
        <v>2021</v>
      </c>
      <c r="E58" s="5" t="s">
        <v>109</v>
      </c>
    </row>
    <row r="59" spans="1:6">
      <c r="A59" s="5" t="s">
        <v>96</v>
      </c>
      <c r="B59" s="5" t="s">
        <v>168</v>
      </c>
      <c r="C59" s="5">
        <v>63.672196474206203</v>
      </c>
      <c r="D59" s="82">
        <v>2021</v>
      </c>
      <c r="E59" s="5" t="s">
        <v>110</v>
      </c>
    </row>
    <row r="60" spans="1:6">
      <c r="A60" s="5" t="s">
        <v>96</v>
      </c>
      <c r="B60" s="5" t="s">
        <v>168</v>
      </c>
      <c r="C60" s="5">
        <v>47.9581456183694</v>
      </c>
      <c r="D60" s="82">
        <v>2021</v>
      </c>
      <c r="E60" s="5" t="s">
        <v>111</v>
      </c>
    </row>
    <row r="61" spans="1:6">
      <c r="A61" s="5" t="s">
        <v>96</v>
      </c>
      <c r="B61" s="5" t="s">
        <v>169</v>
      </c>
      <c r="C61" s="5">
        <v>89.469186401216007</v>
      </c>
      <c r="D61" s="82">
        <v>2020</v>
      </c>
      <c r="E61" s="5" t="s">
        <v>111</v>
      </c>
      <c r="F61" s="5">
        <f>AVERAGE(C61:C73)</f>
        <v>98.561977367321205</v>
      </c>
    </row>
    <row r="62" spans="1:6">
      <c r="A62" s="5" t="s">
        <v>96</v>
      </c>
      <c r="B62" s="5" t="s">
        <v>169</v>
      </c>
      <c r="C62" s="5">
        <v>89.529255089674606</v>
      </c>
      <c r="D62" s="82">
        <v>2020</v>
      </c>
      <c r="E62" s="5" t="s">
        <v>112</v>
      </c>
    </row>
    <row r="63" spans="1:6">
      <c r="A63" s="5" t="s">
        <v>96</v>
      </c>
      <c r="B63" s="5" t="s">
        <v>169</v>
      </c>
      <c r="C63" s="5">
        <v>97.396423729166401</v>
      </c>
      <c r="D63" s="82">
        <v>2020</v>
      </c>
      <c r="E63" s="5" t="s">
        <v>113</v>
      </c>
    </row>
    <row r="64" spans="1:6">
      <c r="A64" s="5" t="s">
        <v>96</v>
      </c>
      <c r="B64" s="5" t="s">
        <v>169</v>
      </c>
      <c r="C64" s="5">
        <v>96.461338178363206</v>
      </c>
      <c r="D64" s="82">
        <v>2020</v>
      </c>
      <c r="E64" s="5" t="s">
        <v>114</v>
      </c>
    </row>
    <row r="65" spans="1:6">
      <c r="A65" s="5" t="s">
        <v>96</v>
      </c>
      <c r="B65" s="5" t="s">
        <v>169</v>
      </c>
      <c r="C65" s="5">
        <v>97.716200696242197</v>
      </c>
      <c r="D65" s="82">
        <v>2020</v>
      </c>
      <c r="E65" s="5" t="s">
        <v>105</v>
      </c>
    </row>
    <row r="66" spans="1:6">
      <c r="A66" s="5" t="s">
        <v>96</v>
      </c>
      <c r="B66" s="5" t="s">
        <v>169</v>
      </c>
      <c r="C66" s="5">
        <v>102.27750035002499</v>
      </c>
      <c r="D66" s="82">
        <v>2020</v>
      </c>
      <c r="E66" s="5" t="s">
        <v>106</v>
      </c>
    </row>
    <row r="67" spans="1:6">
      <c r="A67" s="5" t="s">
        <v>96</v>
      </c>
      <c r="B67" s="5" t="s">
        <v>169</v>
      </c>
      <c r="C67" s="5">
        <v>109.42401644549901</v>
      </c>
      <c r="D67" s="82">
        <v>2020</v>
      </c>
      <c r="E67" s="5" t="s">
        <v>107</v>
      </c>
    </row>
    <row r="68" spans="1:6">
      <c r="A68" s="5" t="s">
        <v>96</v>
      </c>
      <c r="B68" s="5" t="s">
        <v>169</v>
      </c>
      <c r="C68" s="5">
        <v>88.769294841536606</v>
      </c>
      <c r="D68" s="82">
        <v>2021</v>
      </c>
      <c r="E68" s="5" t="s">
        <v>108</v>
      </c>
    </row>
    <row r="69" spans="1:6">
      <c r="A69" s="5" t="s">
        <v>96</v>
      </c>
      <c r="B69" s="5" t="s">
        <v>169</v>
      </c>
      <c r="C69" s="5">
        <v>94.550509188155601</v>
      </c>
      <c r="D69" s="82">
        <v>2021</v>
      </c>
      <c r="E69" s="5" t="s">
        <v>116</v>
      </c>
    </row>
    <row r="70" spans="1:6">
      <c r="A70" s="5" t="s">
        <v>96</v>
      </c>
      <c r="B70" s="5" t="s">
        <v>169</v>
      </c>
      <c r="C70" s="5">
        <v>94.134730165517496</v>
      </c>
      <c r="D70" s="82">
        <v>2021</v>
      </c>
      <c r="E70" s="5" t="s">
        <v>115</v>
      </c>
    </row>
    <row r="71" spans="1:6">
      <c r="A71" s="5" t="s">
        <v>96</v>
      </c>
      <c r="B71" s="5" t="s">
        <v>169</v>
      </c>
      <c r="C71" s="5">
        <v>123.133213040878</v>
      </c>
      <c r="D71" s="82">
        <v>2021</v>
      </c>
      <c r="E71" s="5" t="s">
        <v>109</v>
      </c>
    </row>
    <row r="72" spans="1:6">
      <c r="A72" s="5" t="s">
        <v>96</v>
      </c>
      <c r="B72" s="5" t="s">
        <v>169</v>
      </c>
      <c r="C72" s="5">
        <v>98.816330902769906</v>
      </c>
      <c r="D72" s="82">
        <v>2021</v>
      </c>
      <c r="E72" s="5" t="s">
        <v>110</v>
      </c>
    </row>
    <row r="73" spans="1:6">
      <c r="A73" s="5" t="s">
        <v>96</v>
      </c>
      <c r="B73" s="5" t="s">
        <v>169</v>
      </c>
      <c r="C73" s="5">
        <v>99.627706746131494</v>
      </c>
      <c r="D73" s="82">
        <v>2021</v>
      </c>
      <c r="E73" s="5" t="s">
        <v>111</v>
      </c>
    </row>
    <row r="74" spans="1:6">
      <c r="A74" s="5" t="s">
        <v>96</v>
      </c>
      <c r="B74" s="5" t="s">
        <v>170</v>
      </c>
      <c r="C74" s="5">
        <v>76.120959332638094</v>
      </c>
      <c r="D74" s="82">
        <v>2020</v>
      </c>
      <c r="E74" s="5" t="s">
        <v>111</v>
      </c>
      <c r="F74" s="5">
        <f>AVERAGE(C74:C85)</f>
        <v>92.532428307434884</v>
      </c>
    </row>
    <row r="75" spans="1:6">
      <c r="A75" s="5" t="s">
        <v>96</v>
      </c>
      <c r="B75" s="5" t="s">
        <v>170</v>
      </c>
      <c r="C75" s="5">
        <v>85.714285714285694</v>
      </c>
      <c r="D75" s="82">
        <v>2020</v>
      </c>
      <c r="E75" s="5" t="s">
        <v>112</v>
      </c>
    </row>
    <row r="76" spans="1:6">
      <c r="A76" s="5" t="s">
        <v>96</v>
      </c>
      <c r="B76" s="5" t="s">
        <v>170</v>
      </c>
      <c r="C76" s="5">
        <v>100.279542586809</v>
      </c>
      <c r="D76" s="82">
        <v>2020</v>
      </c>
      <c r="E76" s="5" t="s">
        <v>113</v>
      </c>
    </row>
    <row r="77" spans="1:6">
      <c r="A77" s="5" t="s">
        <v>96</v>
      </c>
      <c r="B77" s="5" t="s">
        <v>170</v>
      </c>
      <c r="C77" s="5">
        <v>93.402795936303903</v>
      </c>
      <c r="D77" s="82">
        <v>2020</v>
      </c>
      <c r="E77" s="5" t="s">
        <v>114</v>
      </c>
    </row>
    <row r="78" spans="1:6">
      <c r="A78" s="5" t="s">
        <v>96</v>
      </c>
      <c r="B78" s="5" t="s">
        <v>170</v>
      </c>
      <c r="C78" s="5">
        <v>96.739264781257802</v>
      </c>
      <c r="D78" s="82">
        <v>2020</v>
      </c>
      <c r="E78" s="5" t="s">
        <v>105</v>
      </c>
    </row>
    <row r="79" spans="1:6">
      <c r="A79" s="5" t="s">
        <v>96</v>
      </c>
      <c r="B79" s="5" t="s">
        <v>170</v>
      </c>
      <c r="C79" s="5">
        <v>90.148046183667105</v>
      </c>
      <c r="D79" s="82">
        <v>2020</v>
      </c>
      <c r="E79" s="5" t="s">
        <v>106</v>
      </c>
    </row>
    <row r="80" spans="1:6">
      <c r="A80" s="5" t="s">
        <v>96</v>
      </c>
      <c r="B80" s="5" t="s">
        <v>170</v>
      </c>
      <c r="C80" s="5">
        <v>107.398526081673</v>
      </c>
      <c r="D80" s="82">
        <v>2020</v>
      </c>
      <c r="E80" s="5" t="s">
        <v>107</v>
      </c>
    </row>
    <row r="81" spans="1:6">
      <c r="A81" s="5" t="s">
        <v>96</v>
      </c>
      <c r="B81" s="5" t="s">
        <v>170</v>
      </c>
      <c r="C81" s="5">
        <v>104.665530620607</v>
      </c>
      <c r="D81" s="82">
        <v>2021</v>
      </c>
      <c r="E81" s="5" t="s">
        <v>108</v>
      </c>
    </row>
    <row r="82" spans="1:6">
      <c r="A82" s="5" t="s">
        <v>96</v>
      </c>
      <c r="B82" s="5" t="s">
        <v>170</v>
      </c>
      <c r="C82" s="5">
        <v>87.894102807660005</v>
      </c>
      <c r="D82" s="82">
        <v>2021</v>
      </c>
      <c r="E82" s="5" t="s">
        <v>116</v>
      </c>
    </row>
    <row r="83" spans="1:6">
      <c r="A83" s="5" t="s">
        <v>96</v>
      </c>
      <c r="B83" s="5" t="s">
        <v>170</v>
      </c>
      <c r="C83" s="5">
        <v>88.114518457248593</v>
      </c>
      <c r="D83" s="82">
        <v>2021</v>
      </c>
      <c r="E83" s="5" t="s">
        <v>115</v>
      </c>
    </row>
    <row r="84" spans="1:6">
      <c r="A84" s="5" t="s">
        <v>96</v>
      </c>
      <c r="B84" s="5" t="s">
        <v>170</v>
      </c>
      <c r="C84" s="5">
        <v>90.469057843572998</v>
      </c>
      <c r="D84" s="82">
        <v>2021</v>
      </c>
      <c r="E84" s="5" t="s">
        <v>110</v>
      </c>
    </row>
    <row r="85" spans="1:6">
      <c r="A85" s="5" t="s">
        <v>96</v>
      </c>
      <c r="B85" s="5" t="s">
        <v>170</v>
      </c>
      <c r="C85" s="5">
        <v>89.442509343495502</v>
      </c>
      <c r="D85" s="82">
        <v>2021</v>
      </c>
      <c r="E85" s="5" t="s">
        <v>111</v>
      </c>
    </row>
    <row r="86" spans="1:6">
      <c r="A86" s="5" t="s">
        <v>96</v>
      </c>
      <c r="B86" s="5" t="s">
        <v>171</v>
      </c>
      <c r="C86" s="5">
        <v>81.366528923797802</v>
      </c>
      <c r="D86" s="82">
        <v>2020</v>
      </c>
      <c r="E86" s="5" t="s">
        <v>111</v>
      </c>
      <c r="F86" s="5">
        <f>AVERAGE(C86:C98)</f>
        <v>90.085120589694199</v>
      </c>
    </row>
    <row r="87" spans="1:6">
      <c r="A87" s="5" t="s">
        <v>96</v>
      </c>
      <c r="B87" s="5" t="s">
        <v>171</v>
      </c>
      <c r="C87" s="5">
        <v>93.828153782710004</v>
      </c>
      <c r="D87" s="82">
        <v>2020</v>
      </c>
      <c r="E87" s="5" t="s">
        <v>112</v>
      </c>
    </row>
    <row r="88" spans="1:6">
      <c r="A88" s="5" t="s">
        <v>96</v>
      </c>
      <c r="B88" s="5" t="s">
        <v>171</v>
      </c>
      <c r="C88" s="5">
        <v>88.857735531410896</v>
      </c>
      <c r="D88" s="82">
        <v>2020</v>
      </c>
      <c r="E88" s="5" t="s">
        <v>113</v>
      </c>
    </row>
    <row r="89" spans="1:6">
      <c r="A89" s="5" t="s">
        <v>96</v>
      </c>
      <c r="B89" s="5" t="s">
        <v>171</v>
      </c>
      <c r="C89" s="5">
        <v>94.380393772869596</v>
      </c>
      <c r="D89" s="82">
        <v>2020</v>
      </c>
      <c r="E89" s="5" t="s">
        <v>114</v>
      </c>
    </row>
    <row r="90" spans="1:6">
      <c r="A90" s="5" t="s">
        <v>96</v>
      </c>
      <c r="B90" s="5" t="s">
        <v>171</v>
      </c>
      <c r="C90" s="5">
        <v>81.0873099897332</v>
      </c>
      <c r="D90" s="82">
        <v>2020</v>
      </c>
      <c r="E90" s="5" t="s">
        <v>105</v>
      </c>
    </row>
    <row r="91" spans="1:6">
      <c r="A91" s="5" t="s">
        <v>96</v>
      </c>
      <c r="B91" s="5" t="s">
        <v>171</v>
      </c>
      <c r="C91" s="5">
        <v>87.008946873417401</v>
      </c>
      <c r="D91" s="82">
        <v>2020</v>
      </c>
      <c r="E91" s="5" t="s">
        <v>106</v>
      </c>
    </row>
    <row r="92" spans="1:6">
      <c r="A92" s="5" t="s">
        <v>96</v>
      </c>
      <c r="B92" s="5" t="s">
        <v>171</v>
      </c>
      <c r="C92" s="5">
        <v>88.567031294707206</v>
      </c>
      <c r="D92" s="82">
        <v>2020</v>
      </c>
      <c r="E92" s="5" t="s">
        <v>107</v>
      </c>
    </row>
    <row r="93" spans="1:6">
      <c r="A93" s="5" t="s">
        <v>96</v>
      </c>
      <c r="B93" s="5" t="s">
        <v>171</v>
      </c>
      <c r="C93" s="5">
        <v>79.111002818981405</v>
      </c>
      <c r="D93" s="82">
        <v>2021</v>
      </c>
      <c r="E93" s="5" t="s">
        <v>108</v>
      </c>
    </row>
    <row r="94" spans="1:6">
      <c r="A94" s="5" t="s">
        <v>96</v>
      </c>
      <c r="B94" s="5" t="s">
        <v>171</v>
      </c>
      <c r="C94" s="5">
        <v>91.581635892375601</v>
      </c>
      <c r="D94" s="82">
        <v>2021</v>
      </c>
      <c r="E94" s="5" t="s">
        <v>116</v>
      </c>
    </row>
    <row r="95" spans="1:6">
      <c r="A95" s="5" t="s">
        <v>96</v>
      </c>
      <c r="B95" s="5" t="s">
        <v>171</v>
      </c>
      <c r="C95" s="5">
        <v>85.106970871913404</v>
      </c>
      <c r="D95" s="82">
        <v>2021</v>
      </c>
      <c r="E95" s="5" t="s">
        <v>115</v>
      </c>
    </row>
    <row r="96" spans="1:6">
      <c r="A96" s="5" t="s">
        <v>96</v>
      </c>
      <c r="B96" s="5" t="s">
        <v>171</v>
      </c>
      <c r="C96" s="5">
        <v>91.1269742740878</v>
      </c>
      <c r="D96" s="82">
        <v>2021</v>
      </c>
      <c r="E96" s="5" t="s">
        <v>109</v>
      </c>
    </row>
    <row r="97" spans="1:6">
      <c r="A97" s="5" t="s">
        <v>96</v>
      </c>
      <c r="B97" s="5" t="s">
        <v>171</v>
      </c>
      <c r="C97" s="5">
        <v>110.346051879809</v>
      </c>
      <c r="D97" s="82">
        <v>2021</v>
      </c>
      <c r="E97" s="5" t="s">
        <v>110</v>
      </c>
    </row>
    <row r="98" spans="1:6">
      <c r="A98" s="5" t="s">
        <v>96</v>
      </c>
      <c r="B98" s="5" t="s">
        <v>171</v>
      </c>
      <c r="C98" s="5">
        <v>98.737831760211193</v>
      </c>
      <c r="D98" s="82">
        <v>2021</v>
      </c>
      <c r="E98" s="5" t="s">
        <v>111</v>
      </c>
    </row>
    <row r="99" spans="1:6">
      <c r="A99" s="5" t="s">
        <v>96</v>
      </c>
      <c r="B99" s="5" t="s">
        <v>172</v>
      </c>
      <c r="C99" s="5">
        <v>98.214285714285694</v>
      </c>
      <c r="D99" s="82">
        <v>2020</v>
      </c>
      <c r="E99" s="5" t="s">
        <v>110</v>
      </c>
      <c r="F99" s="5">
        <f>AVERAGE(C99:C112)</f>
        <v>100.79276041359708</v>
      </c>
    </row>
    <row r="100" spans="1:6">
      <c r="A100" s="5" t="s">
        <v>96</v>
      </c>
      <c r="B100" s="5" t="s">
        <v>172</v>
      </c>
      <c r="C100" s="5">
        <v>92.293822431285903</v>
      </c>
      <c r="D100" s="82">
        <v>2020</v>
      </c>
      <c r="E100" s="5" t="s">
        <v>111</v>
      </c>
    </row>
    <row r="101" spans="1:6">
      <c r="A101" s="5" t="s">
        <v>96</v>
      </c>
      <c r="B101" s="5" t="s">
        <v>172</v>
      </c>
      <c r="C101" s="5">
        <v>96.775561991474305</v>
      </c>
      <c r="D101" s="82">
        <v>2020</v>
      </c>
      <c r="E101" s="5" t="s">
        <v>112</v>
      </c>
    </row>
    <row r="102" spans="1:6">
      <c r="A102" s="5" t="s">
        <v>96</v>
      </c>
      <c r="B102" s="5" t="s">
        <v>172</v>
      </c>
      <c r="C102" s="5">
        <v>94.141700534968393</v>
      </c>
      <c r="D102" s="82">
        <v>2020</v>
      </c>
      <c r="E102" s="5" t="s">
        <v>113</v>
      </c>
    </row>
    <row r="103" spans="1:6">
      <c r="A103" s="5" t="s">
        <v>96</v>
      </c>
      <c r="B103" s="5" t="s">
        <v>172</v>
      </c>
      <c r="C103" s="5">
        <v>101.22458786943101</v>
      </c>
      <c r="D103" s="82">
        <v>2020</v>
      </c>
      <c r="E103" s="5" t="s">
        <v>114</v>
      </c>
    </row>
    <row r="104" spans="1:6">
      <c r="A104" s="5" t="s">
        <v>96</v>
      </c>
      <c r="B104" s="5" t="s">
        <v>172</v>
      </c>
      <c r="C104" s="5">
        <v>104.02026169540299</v>
      </c>
      <c r="D104" s="82">
        <v>2020</v>
      </c>
      <c r="E104" s="5" t="s">
        <v>105</v>
      </c>
    </row>
    <row r="105" spans="1:6">
      <c r="A105" s="5" t="s">
        <v>96</v>
      </c>
      <c r="B105" s="5" t="s">
        <v>172</v>
      </c>
      <c r="C105" s="5">
        <v>96.3491022312908</v>
      </c>
      <c r="D105" s="82">
        <v>2020</v>
      </c>
      <c r="E105" s="5" t="s">
        <v>106</v>
      </c>
    </row>
    <row r="106" spans="1:6">
      <c r="A106" s="5" t="s">
        <v>96</v>
      </c>
      <c r="B106" s="5" t="s">
        <v>172</v>
      </c>
      <c r="C106" s="5">
        <v>101.88047415064101</v>
      </c>
      <c r="D106" s="82">
        <v>2020</v>
      </c>
      <c r="E106" s="5" t="s">
        <v>107</v>
      </c>
    </row>
    <row r="107" spans="1:6">
      <c r="A107" s="5" t="s">
        <v>96</v>
      </c>
      <c r="B107" s="5" t="s">
        <v>172</v>
      </c>
      <c r="C107" s="5">
        <v>118.25425336433401</v>
      </c>
      <c r="D107" s="82">
        <v>2021</v>
      </c>
      <c r="E107" s="5" t="s">
        <v>108</v>
      </c>
    </row>
    <row r="108" spans="1:6">
      <c r="A108" s="5" t="s">
        <v>96</v>
      </c>
      <c r="B108" s="5" t="s">
        <v>172</v>
      </c>
      <c r="C108" s="5">
        <v>103.40633471768599</v>
      </c>
      <c r="D108" s="82">
        <v>2021</v>
      </c>
      <c r="E108" s="5" t="s">
        <v>116</v>
      </c>
    </row>
    <row r="109" spans="1:6">
      <c r="A109" s="5" t="s">
        <v>96</v>
      </c>
      <c r="B109" s="5" t="s">
        <v>172</v>
      </c>
      <c r="C109" s="5">
        <v>99.155638483262095</v>
      </c>
      <c r="D109" s="82">
        <v>2021</v>
      </c>
      <c r="E109" s="5" t="s">
        <v>115</v>
      </c>
    </row>
    <row r="110" spans="1:6">
      <c r="A110" s="5" t="s">
        <v>96</v>
      </c>
      <c r="B110" s="5" t="s">
        <v>172</v>
      </c>
      <c r="C110" s="5">
        <v>97.525608153189907</v>
      </c>
      <c r="D110" s="82">
        <v>2021</v>
      </c>
      <c r="E110" s="5" t="s">
        <v>109</v>
      </c>
    </row>
    <row r="111" spans="1:6">
      <c r="A111" s="5" t="s">
        <v>96</v>
      </c>
      <c r="B111" s="5" t="s">
        <v>172</v>
      </c>
      <c r="C111" s="5">
        <v>102.89557201067601</v>
      </c>
      <c r="D111" s="82">
        <v>2021</v>
      </c>
      <c r="E111" s="5" t="s">
        <v>110</v>
      </c>
    </row>
    <row r="112" spans="1:6">
      <c r="A112" s="5" t="s">
        <v>96</v>
      </c>
      <c r="B112" s="5" t="s">
        <v>172</v>
      </c>
      <c r="C112" s="5">
        <v>104.96144244243099</v>
      </c>
      <c r="D112" s="82">
        <v>2021</v>
      </c>
      <c r="E112" s="5" t="s">
        <v>111</v>
      </c>
    </row>
    <row r="113" spans="1:6">
      <c r="A113" s="5" t="s">
        <v>96</v>
      </c>
      <c r="B113" s="5" t="s">
        <v>173</v>
      </c>
      <c r="C113" s="5">
        <v>115.14229850097701</v>
      </c>
      <c r="D113" s="82">
        <v>2020</v>
      </c>
      <c r="E113" s="5" t="s">
        <v>110</v>
      </c>
      <c r="F113" s="5">
        <f>AVERAGE(C113:C126)</f>
        <v>103.2018076170814</v>
      </c>
    </row>
    <row r="114" spans="1:6">
      <c r="A114" s="5" t="s">
        <v>96</v>
      </c>
      <c r="B114" s="5" t="s">
        <v>173</v>
      </c>
      <c r="C114" s="5">
        <v>93.845563771099805</v>
      </c>
      <c r="D114" s="82">
        <v>2020</v>
      </c>
      <c r="E114" s="5" t="s">
        <v>111</v>
      </c>
    </row>
    <row r="115" spans="1:6">
      <c r="A115" s="5" t="s">
        <v>96</v>
      </c>
      <c r="B115" s="5" t="s">
        <v>173</v>
      </c>
      <c r="C115" s="5">
        <v>108.84051729837201</v>
      </c>
      <c r="D115" s="82">
        <v>2020</v>
      </c>
      <c r="E115" s="5" t="s">
        <v>112</v>
      </c>
    </row>
    <row r="116" spans="1:6">
      <c r="A116" s="5" t="s">
        <v>96</v>
      </c>
      <c r="B116" s="5" t="s">
        <v>173</v>
      </c>
      <c r="C116" s="5">
        <v>99.528802764031298</v>
      </c>
      <c r="D116" s="82">
        <v>2020</v>
      </c>
      <c r="E116" s="5" t="s">
        <v>113</v>
      </c>
    </row>
    <row r="117" spans="1:6">
      <c r="A117" s="5" t="s">
        <v>96</v>
      </c>
      <c r="B117" s="5" t="s">
        <v>173</v>
      </c>
      <c r="C117" s="5">
        <v>95.829238589187597</v>
      </c>
      <c r="D117" s="82">
        <v>2020</v>
      </c>
      <c r="E117" s="5" t="s">
        <v>114</v>
      </c>
    </row>
    <row r="118" spans="1:6">
      <c r="A118" s="5" t="s">
        <v>96</v>
      </c>
      <c r="B118" s="5" t="s">
        <v>173</v>
      </c>
      <c r="C118" s="5">
        <v>103.693691631146</v>
      </c>
      <c r="D118" s="82">
        <v>2020</v>
      </c>
      <c r="E118" s="5" t="s">
        <v>105</v>
      </c>
    </row>
    <row r="119" spans="1:6">
      <c r="A119" s="5" t="s">
        <v>96</v>
      </c>
      <c r="B119" s="5" t="s">
        <v>173</v>
      </c>
      <c r="C119" s="5">
        <v>107.704818394326</v>
      </c>
      <c r="D119" s="82">
        <v>2020</v>
      </c>
      <c r="E119" s="5" t="s">
        <v>106</v>
      </c>
    </row>
    <row r="120" spans="1:6">
      <c r="A120" s="5" t="s">
        <v>96</v>
      </c>
      <c r="B120" s="5" t="s">
        <v>173</v>
      </c>
      <c r="C120" s="5">
        <v>111.49602678802999</v>
      </c>
      <c r="D120" s="82">
        <v>2020</v>
      </c>
      <c r="E120" s="5" t="s">
        <v>107</v>
      </c>
    </row>
    <row r="121" spans="1:6">
      <c r="A121" s="5" t="s">
        <v>96</v>
      </c>
      <c r="B121" s="5" t="s">
        <v>173</v>
      </c>
      <c r="C121" s="5">
        <v>98.658653420953897</v>
      </c>
      <c r="D121" s="82">
        <v>2021</v>
      </c>
      <c r="E121" s="5" t="s">
        <v>108</v>
      </c>
    </row>
    <row r="122" spans="1:6">
      <c r="A122" s="5" t="s">
        <v>96</v>
      </c>
      <c r="B122" s="5" t="s">
        <v>173</v>
      </c>
      <c r="C122" s="5">
        <v>87.520857331838002</v>
      </c>
      <c r="D122" s="82">
        <v>2021</v>
      </c>
      <c r="E122" s="5" t="s">
        <v>116</v>
      </c>
    </row>
    <row r="123" spans="1:6">
      <c r="A123" s="5" t="s">
        <v>96</v>
      </c>
      <c r="B123" s="5" t="s">
        <v>173</v>
      </c>
      <c r="C123" s="5">
        <v>105.282615211932</v>
      </c>
      <c r="D123" s="82">
        <v>2021</v>
      </c>
      <c r="E123" s="5" t="s">
        <v>115</v>
      </c>
    </row>
    <row r="124" spans="1:6">
      <c r="A124" s="5" t="s">
        <v>96</v>
      </c>
      <c r="B124" s="5" t="s">
        <v>173</v>
      </c>
      <c r="C124" s="5">
        <v>98.594134669744193</v>
      </c>
      <c r="D124" s="82">
        <v>2021</v>
      </c>
      <c r="E124" s="5" t="s">
        <v>109</v>
      </c>
    </row>
    <row r="125" spans="1:6">
      <c r="A125" s="5" t="s">
        <v>96</v>
      </c>
      <c r="B125" s="5" t="s">
        <v>173</v>
      </c>
      <c r="C125" s="5">
        <v>116.64351786250199</v>
      </c>
      <c r="D125" s="82">
        <v>2021</v>
      </c>
      <c r="E125" s="5" t="s">
        <v>110</v>
      </c>
    </row>
    <row r="126" spans="1:6" ht="15" customHeight="1">
      <c r="A126" s="5" t="s">
        <v>96</v>
      </c>
      <c r="B126" s="5" t="s">
        <v>173</v>
      </c>
      <c r="C126" s="5">
        <v>102.044570405</v>
      </c>
      <c r="D126" s="82">
        <v>2021</v>
      </c>
      <c r="E126" s="5" t="s">
        <v>111</v>
      </c>
    </row>
    <row r="127" spans="1:6">
      <c r="A127" s="5" t="s">
        <v>96</v>
      </c>
      <c r="B127" s="5" t="s">
        <v>174</v>
      </c>
      <c r="C127" s="5">
        <v>94.339622641509393</v>
      </c>
      <c r="D127" s="82">
        <v>2020</v>
      </c>
      <c r="E127" s="5" t="s">
        <v>110</v>
      </c>
      <c r="F127" s="5">
        <f>AVERAGE(C127:C140)</f>
        <v>111.08854325929553</v>
      </c>
    </row>
    <row r="128" spans="1:6">
      <c r="A128" s="5" t="s">
        <v>96</v>
      </c>
      <c r="B128" s="5" t="s">
        <v>174</v>
      </c>
      <c r="C128" s="5">
        <v>126.243898412286</v>
      </c>
      <c r="D128" s="82">
        <v>2020</v>
      </c>
      <c r="E128" s="5" t="s">
        <v>111</v>
      </c>
    </row>
    <row r="129" spans="1:6">
      <c r="A129" s="5" t="s">
        <v>96</v>
      </c>
      <c r="B129" s="5" t="s">
        <v>174</v>
      </c>
      <c r="C129" s="5">
        <v>114.29581373436601</v>
      </c>
      <c r="D129" s="82">
        <v>2020</v>
      </c>
      <c r="E129" s="5" t="s">
        <v>112</v>
      </c>
    </row>
    <row r="130" spans="1:6">
      <c r="A130" s="5" t="s">
        <v>96</v>
      </c>
      <c r="B130" s="5" t="s">
        <v>174</v>
      </c>
      <c r="C130" s="5">
        <v>112.743795874935</v>
      </c>
      <c r="D130" s="82">
        <v>2020</v>
      </c>
      <c r="E130" s="5" t="s">
        <v>113</v>
      </c>
    </row>
    <row r="131" spans="1:6">
      <c r="A131" s="5" t="s">
        <v>96</v>
      </c>
      <c r="B131" s="5" t="s">
        <v>174</v>
      </c>
      <c r="C131" s="5">
        <v>111.14588093303099</v>
      </c>
      <c r="D131" s="82">
        <v>2020</v>
      </c>
      <c r="E131" s="5" t="s">
        <v>114</v>
      </c>
    </row>
    <row r="132" spans="1:6">
      <c r="A132" s="5" t="s">
        <v>96</v>
      </c>
      <c r="B132" s="5" t="s">
        <v>174</v>
      </c>
      <c r="C132" s="5">
        <v>107.929028085406</v>
      </c>
      <c r="D132" s="82">
        <v>2020</v>
      </c>
      <c r="E132" s="5" t="s">
        <v>105</v>
      </c>
    </row>
    <row r="133" spans="1:6">
      <c r="A133" s="5" t="s">
        <v>96</v>
      </c>
      <c r="B133" s="5" t="s">
        <v>174</v>
      </c>
      <c r="C133" s="5">
        <v>105.061497399643</v>
      </c>
      <c r="D133" s="82">
        <v>2020</v>
      </c>
      <c r="E133" s="5" t="s">
        <v>106</v>
      </c>
    </row>
    <row r="134" spans="1:6">
      <c r="A134" s="5" t="s">
        <v>96</v>
      </c>
      <c r="B134" s="5" t="s">
        <v>174</v>
      </c>
      <c r="C134" s="5">
        <v>94.039646003182895</v>
      </c>
      <c r="D134" s="82">
        <v>2020</v>
      </c>
      <c r="E134" s="5" t="s">
        <v>107</v>
      </c>
    </row>
    <row r="135" spans="1:6">
      <c r="A135" s="5" t="s">
        <v>96</v>
      </c>
      <c r="B135" s="5" t="s">
        <v>174</v>
      </c>
      <c r="C135" s="5">
        <v>112.76616310702499</v>
      </c>
      <c r="D135" s="82">
        <v>2021</v>
      </c>
      <c r="E135" s="5" t="s">
        <v>108</v>
      </c>
    </row>
    <row r="136" spans="1:6">
      <c r="A136" s="5" t="s">
        <v>96</v>
      </c>
      <c r="B136" s="5" t="s">
        <v>174</v>
      </c>
      <c r="C136" s="5">
        <v>133.30517646437701</v>
      </c>
      <c r="D136" s="82">
        <v>2021</v>
      </c>
      <c r="E136" s="5" t="s">
        <v>116</v>
      </c>
    </row>
    <row r="137" spans="1:6">
      <c r="A137" s="5" t="s">
        <v>96</v>
      </c>
      <c r="B137" s="5" t="s">
        <v>174</v>
      </c>
      <c r="C137" s="5">
        <v>123.134728179441</v>
      </c>
      <c r="D137" s="82">
        <v>2021</v>
      </c>
      <c r="E137" s="5" t="s">
        <v>115</v>
      </c>
    </row>
    <row r="138" spans="1:6">
      <c r="A138" s="5" t="s">
        <v>96</v>
      </c>
      <c r="B138" s="5" t="s">
        <v>174</v>
      </c>
      <c r="C138" s="5">
        <v>104.645562856761</v>
      </c>
      <c r="D138" s="82">
        <v>2021</v>
      </c>
      <c r="E138" s="5" t="s">
        <v>109</v>
      </c>
    </row>
    <row r="139" spans="1:6">
      <c r="A139" s="5" t="s">
        <v>96</v>
      </c>
      <c r="B139" s="5" t="s">
        <v>174</v>
      </c>
      <c r="C139" s="5">
        <v>112.04846642579599</v>
      </c>
      <c r="D139" s="82">
        <v>2021</v>
      </c>
      <c r="E139" s="5" t="s">
        <v>110</v>
      </c>
    </row>
    <row r="140" spans="1:6">
      <c r="A140" s="5" t="s">
        <v>96</v>
      </c>
      <c r="B140" s="5" t="s">
        <v>174</v>
      </c>
      <c r="C140" s="5">
        <v>103.540325512378</v>
      </c>
      <c r="D140" s="82">
        <v>2021</v>
      </c>
      <c r="E140" s="5" t="s">
        <v>111</v>
      </c>
    </row>
    <row r="141" spans="1:6">
      <c r="A141" s="5" t="s">
        <v>96</v>
      </c>
      <c r="B141" s="5" t="s">
        <v>175</v>
      </c>
      <c r="C141" s="5">
        <v>93.700112314926102</v>
      </c>
      <c r="D141" s="82">
        <v>2020</v>
      </c>
      <c r="E141" s="5" t="s">
        <v>111</v>
      </c>
      <c r="F141" s="5">
        <f>AVERAGE(C141:C153)</f>
        <v>94.745991627252906</v>
      </c>
    </row>
    <row r="142" spans="1:6">
      <c r="A142" s="5" t="s">
        <v>96</v>
      </c>
      <c r="B142" s="5" t="s">
        <v>175</v>
      </c>
      <c r="C142" s="5">
        <v>93.443512374274803</v>
      </c>
      <c r="D142" s="82">
        <v>2020</v>
      </c>
      <c r="E142" s="5" t="s">
        <v>112</v>
      </c>
    </row>
    <row r="143" spans="1:6">
      <c r="A143" s="5" t="s">
        <v>96</v>
      </c>
      <c r="B143" s="5" t="s">
        <v>175</v>
      </c>
      <c r="C143" s="5">
        <v>88.423106857259199</v>
      </c>
      <c r="D143" s="82">
        <v>2020</v>
      </c>
      <c r="E143" s="5" t="s">
        <v>113</v>
      </c>
    </row>
    <row r="144" spans="1:6">
      <c r="A144" s="5" t="s">
        <v>96</v>
      </c>
      <c r="B144" s="5" t="s">
        <v>175</v>
      </c>
      <c r="C144" s="5">
        <v>90.176244379185803</v>
      </c>
      <c r="D144" s="82">
        <v>2020</v>
      </c>
      <c r="E144" s="5" t="s">
        <v>114</v>
      </c>
    </row>
    <row r="145" spans="1:6">
      <c r="A145" s="5" t="s">
        <v>96</v>
      </c>
      <c r="B145" s="5" t="s">
        <v>175</v>
      </c>
      <c r="C145" s="5">
        <v>103.137341705791</v>
      </c>
      <c r="D145" s="82">
        <v>2020</v>
      </c>
      <c r="E145" s="5" t="s">
        <v>105</v>
      </c>
    </row>
    <row r="146" spans="1:6">
      <c r="A146" s="5" t="s">
        <v>96</v>
      </c>
      <c r="B146" s="5" t="s">
        <v>175</v>
      </c>
      <c r="C146" s="5">
        <v>97.225000809116807</v>
      </c>
      <c r="D146" s="82">
        <v>2020</v>
      </c>
      <c r="E146" s="5" t="s">
        <v>106</v>
      </c>
    </row>
    <row r="147" spans="1:6">
      <c r="A147" s="5" t="s">
        <v>96</v>
      </c>
      <c r="B147" s="5" t="s">
        <v>175</v>
      </c>
      <c r="C147" s="5">
        <v>90.179307158098297</v>
      </c>
      <c r="D147" s="82">
        <v>2020</v>
      </c>
      <c r="E147" s="5" t="s">
        <v>107</v>
      </c>
    </row>
    <row r="148" spans="1:6">
      <c r="A148" s="5" t="s">
        <v>96</v>
      </c>
      <c r="B148" s="5" t="s">
        <v>175</v>
      </c>
      <c r="C148" s="5">
        <v>99.622441377466501</v>
      </c>
      <c r="D148" s="82">
        <v>2021</v>
      </c>
      <c r="E148" s="5" t="s">
        <v>108</v>
      </c>
    </row>
    <row r="149" spans="1:6">
      <c r="A149" s="5" t="s">
        <v>96</v>
      </c>
      <c r="B149" s="5" t="s">
        <v>175</v>
      </c>
      <c r="C149" s="5">
        <v>89.408633007438596</v>
      </c>
      <c r="D149" s="82">
        <v>2021</v>
      </c>
      <c r="E149" s="5" t="s">
        <v>116</v>
      </c>
    </row>
    <row r="150" spans="1:6">
      <c r="A150" s="5" t="s">
        <v>96</v>
      </c>
      <c r="B150" s="5" t="s">
        <v>175</v>
      </c>
      <c r="C150" s="5">
        <v>101.7300564865</v>
      </c>
      <c r="D150" s="82">
        <v>2021</v>
      </c>
      <c r="E150" s="5" t="s">
        <v>115</v>
      </c>
    </row>
    <row r="151" spans="1:6">
      <c r="A151" s="5" t="s">
        <v>96</v>
      </c>
      <c r="B151" s="5" t="s">
        <v>175</v>
      </c>
      <c r="C151" s="5">
        <v>90.732740366293697</v>
      </c>
      <c r="D151" s="82">
        <v>2021</v>
      </c>
      <c r="E151" s="5" t="s">
        <v>109</v>
      </c>
    </row>
    <row r="152" spans="1:6">
      <c r="A152" s="5" t="s">
        <v>96</v>
      </c>
      <c r="B152" s="5" t="s">
        <v>175</v>
      </c>
      <c r="C152" s="5">
        <v>98.779027585550295</v>
      </c>
      <c r="D152" s="82">
        <v>2021</v>
      </c>
      <c r="E152" s="5" t="s">
        <v>110</v>
      </c>
    </row>
    <row r="153" spans="1:6">
      <c r="A153" s="5" t="s">
        <v>96</v>
      </c>
      <c r="B153" s="5" t="s">
        <v>175</v>
      </c>
      <c r="C153" s="5">
        <v>95.140366732386795</v>
      </c>
      <c r="D153" s="82">
        <v>2021</v>
      </c>
      <c r="E153" s="5" t="s">
        <v>111</v>
      </c>
    </row>
    <row r="154" spans="1:6">
      <c r="A154" s="5" t="s">
        <v>96</v>
      </c>
      <c r="B154" s="5" t="s">
        <v>176</v>
      </c>
      <c r="C154" s="5">
        <v>98.748982160041393</v>
      </c>
      <c r="D154" s="82">
        <v>2020</v>
      </c>
      <c r="E154" s="5" t="s">
        <v>114</v>
      </c>
    </row>
    <row r="155" spans="1:6">
      <c r="A155" s="5" t="s">
        <v>96</v>
      </c>
      <c r="B155" s="5" t="s">
        <v>176</v>
      </c>
      <c r="C155" s="5">
        <v>128.668171557562</v>
      </c>
      <c r="D155" s="82">
        <v>2020</v>
      </c>
      <c r="E155" s="5" t="s">
        <v>107</v>
      </c>
    </row>
    <row r="156" spans="1:6">
      <c r="A156" s="5" t="s">
        <v>96</v>
      </c>
      <c r="B156" s="5" t="s">
        <v>177</v>
      </c>
      <c r="C156" s="5">
        <v>74.546508738507399</v>
      </c>
      <c r="D156" s="82">
        <v>2020</v>
      </c>
      <c r="E156" s="5" t="s">
        <v>111</v>
      </c>
      <c r="F156" s="5">
        <f>AVERAGE(C156:C167)</f>
        <v>86.127581369295754</v>
      </c>
    </row>
    <row r="157" spans="1:6">
      <c r="A157" s="5" t="s">
        <v>96</v>
      </c>
      <c r="B157" s="5" t="s">
        <v>177</v>
      </c>
      <c r="C157" s="5">
        <v>88.753995079441694</v>
      </c>
      <c r="D157" s="82">
        <v>2020</v>
      </c>
      <c r="E157" s="5" t="s">
        <v>112</v>
      </c>
    </row>
    <row r="158" spans="1:6">
      <c r="A158" s="5" t="s">
        <v>96</v>
      </c>
      <c r="B158" s="5" t="s">
        <v>177</v>
      </c>
      <c r="C158" s="5">
        <v>80.992823717465598</v>
      </c>
      <c r="D158" s="82">
        <v>2020</v>
      </c>
      <c r="E158" s="5" t="s">
        <v>113</v>
      </c>
    </row>
    <row r="159" spans="1:6">
      <c r="A159" s="5" t="s">
        <v>96</v>
      </c>
      <c r="B159" s="5" t="s">
        <v>177</v>
      </c>
      <c r="C159" s="5">
        <v>84.210526315789394</v>
      </c>
      <c r="D159" s="82">
        <v>2020</v>
      </c>
      <c r="E159" s="5" t="s">
        <v>114</v>
      </c>
    </row>
    <row r="160" spans="1:6">
      <c r="A160" s="5" t="s">
        <v>96</v>
      </c>
      <c r="B160" s="5" t="s">
        <v>177</v>
      </c>
      <c r="C160" s="5">
        <v>85.673437944251503</v>
      </c>
      <c r="D160" s="82">
        <v>2020</v>
      </c>
      <c r="E160" s="5" t="s">
        <v>105</v>
      </c>
    </row>
    <row r="161" spans="1:6">
      <c r="A161" s="5" t="s">
        <v>96</v>
      </c>
      <c r="B161" s="5" t="s">
        <v>177</v>
      </c>
      <c r="C161" s="5">
        <v>75.553416746871903</v>
      </c>
      <c r="D161" s="82">
        <v>2020</v>
      </c>
      <c r="E161" s="5" t="s">
        <v>107</v>
      </c>
    </row>
    <row r="162" spans="1:6">
      <c r="A162" s="5" t="s">
        <v>96</v>
      </c>
      <c r="B162" s="5" t="s">
        <v>177</v>
      </c>
      <c r="C162" s="5">
        <v>82.667471840843106</v>
      </c>
      <c r="D162" s="82">
        <v>2021</v>
      </c>
      <c r="E162" s="5" t="s">
        <v>108</v>
      </c>
    </row>
    <row r="163" spans="1:6">
      <c r="A163" s="5" t="s">
        <v>96</v>
      </c>
      <c r="B163" s="5" t="s">
        <v>177</v>
      </c>
      <c r="C163" s="5">
        <v>88.972957825416799</v>
      </c>
      <c r="D163" s="82">
        <v>2021</v>
      </c>
      <c r="E163" s="5" t="s">
        <v>116</v>
      </c>
    </row>
    <row r="164" spans="1:6">
      <c r="A164" s="5" t="s">
        <v>96</v>
      </c>
      <c r="B164" s="5" t="s">
        <v>177</v>
      </c>
      <c r="C164" s="5">
        <v>86.391227726649703</v>
      </c>
      <c r="D164" s="82">
        <v>2021</v>
      </c>
      <c r="E164" s="5" t="s">
        <v>115</v>
      </c>
    </row>
    <row r="165" spans="1:6">
      <c r="A165" s="5" t="s">
        <v>96</v>
      </c>
      <c r="B165" s="5" t="s">
        <v>177</v>
      </c>
      <c r="C165" s="5">
        <v>86.417224267463695</v>
      </c>
      <c r="D165" s="82">
        <v>2021</v>
      </c>
      <c r="E165" s="5" t="s">
        <v>109</v>
      </c>
    </row>
    <row r="166" spans="1:6">
      <c r="A166" s="5" t="s">
        <v>96</v>
      </c>
      <c r="B166" s="5" t="s">
        <v>177</v>
      </c>
      <c r="C166" s="5">
        <v>84.727834105296395</v>
      </c>
      <c r="D166" s="82">
        <v>2021</v>
      </c>
      <c r="E166" s="5" t="s">
        <v>110</v>
      </c>
    </row>
    <row r="167" spans="1:6">
      <c r="A167" s="5" t="s">
        <v>96</v>
      </c>
      <c r="B167" s="5" t="s">
        <v>177</v>
      </c>
      <c r="C167" s="5">
        <v>114.623552123552</v>
      </c>
      <c r="D167" s="82">
        <v>2021</v>
      </c>
      <c r="E167" s="5" t="s">
        <v>111</v>
      </c>
    </row>
    <row r="168" spans="1:6">
      <c r="A168" s="5" t="s">
        <v>96</v>
      </c>
      <c r="B168" s="5" t="s">
        <v>178</v>
      </c>
      <c r="C168" s="5">
        <v>87.740384615384599</v>
      </c>
      <c r="D168" s="82">
        <v>2020</v>
      </c>
      <c r="E168" s="5" t="s">
        <v>110</v>
      </c>
      <c r="F168" s="5">
        <f>AVERAGE(C168:C181)</f>
        <v>94.318204118784593</v>
      </c>
    </row>
    <row r="169" spans="1:6">
      <c r="A169" s="5" t="s">
        <v>96</v>
      </c>
      <c r="B169" s="5" t="s">
        <v>178</v>
      </c>
      <c r="C169" s="5">
        <v>92.000497636227905</v>
      </c>
      <c r="D169" s="82">
        <v>2020</v>
      </c>
      <c r="E169" s="5" t="s">
        <v>111</v>
      </c>
    </row>
    <row r="170" spans="1:6">
      <c r="A170" s="5" t="s">
        <v>96</v>
      </c>
      <c r="B170" s="5" t="s">
        <v>178</v>
      </c>
      <c r="C170" s="5">
        <v>94.432031459469101</v>
      </c>
      <c r="D170" s="82">
        <v>2020</v>
      </c>
      <c r="E170" s="5" t="s">
        <v>112</v>
      </c>
    </row>
    <row r="171" spans="1:6">
      <c r="A171" s="5" t="s">
        <v>96</v>
      </c>
      <c r="B171" s="5" t="s">
        <v>178</v>
      </c>
      <c r="C171" s="5">
        <v>100.16127235713201</v>
      </c>
      <c r="D171" s="82">
        <v>2020</v>
      </c>
      <c r="E171" s="5" t="s">
        <v>113</v>
      </c>
    </row>
    <row r="172" spans="1:6">
      <c r="A172" s="5" t="s">
        <v>96</v>
      </c>
      <c r="B172" s="5" t="s">
        <v>178</v>
      </c>
      <c r="C172" s="5">
        <v>91.632721300655803</v>
      </c>
      <c r="D172" s="82">
        <v>2020</v>
      </c>
      <c r="E172" s="5" t="s">
        <v>114</v>
      </c>
    </row>
    <row r="173" spans="1:6">
      <c r="A173" s="5" t="s">
        <v>96</v>
      </c>
      <c r="B173" s="5" t="s">
        <v>178</v>
      </c>
      <c r="C173" s="5">
        <v>103.658156588213</v>
      </c>
      <c r="D173" s="82">
        <v>2020</v>
      </c>
      <c r="E173" s="5" t="s">
        <v>105</v>
      </c>
    </row>
    <row r="174" spans="1:6">
      <c r="A174" s="5" t="s">
        <v>96</v>
      </c>
      <c r="B174" s="5" t="s">
        <v>178</v>
      </c>
      <c r="C174" s="5">
        <v>92.380672026928707</v>
      </c>
      <c r="D174" s="82">
        <v>2020</v>
      </c>
      <c r="E174" s="5" t="s">
        <v>106</v>
      </c>
    </row>
    <row r="175" spans="1:6">
      <c r="A175" s="5" t="s">
        <v>96</v>
      </c>
      <c r="B175" s="5" t="s">
        <v>178</v>
      </c>
      <c r="C175" s="5">
        <v>90.321109515690097</v>
      </c>
      <c r="D175" s="82">
        <v>2020</v>
      </c>
      <c r="E175" s="5" t="s">
        <v>107</v>
      </c>
    </row>
    <row r="176" spans="1:6">
      <c r="A176" s="5" t="s">
        <v>96</v>
      </c>
      <c r="B176" s="5" t="s">
        <v>178</v>
      </c>
      <c r="C176" s="5">
        <v>91.861049337827595</v>
      </c>
      <c r="D176" s="82">
        <v>2021</v>
      </c>
      <c r="E176" s="5" t="s">
        <v>108</v>
      </c>
    </row>
    <row r="177" spans="1:6">
      <c r="A177" s="5" t="s">
        <v>96</v>
      </c>
      <c r="B177" s="5" t="s">
        <v>178</v>
      </c>
      <c r="C177" s="5">
        <v>90.452503984159904</v>
      </c>
      <c r="D177" s="82">
        <v>2021</v>
      </c>
      <c r="E177" s="5" t="s">
        <v>116</v>
      </c>
    </row>
    <row r="178" spans="1:6">
      <c r="A178" s="5" t="s">
        <v>96</v>
      </c>
      <c r="B178" s="5" t="s">
        <v>178</v>
      </c>
      <c r="C178" s="5">
        <v>95.337339869129707</v>
      </c>
      <c r="D178" s="82">
        <v>2021</v>
      </c>
      <c r="E178" s="5" t="s">
        <v>115</v>
      </c>
    </row>
    <row r="179" spans="1:6">
      <c r="A179" s="5" t="s">
        <v>96</v>
      </c>
      <c r="B179" s="5" t="s">
        <v>178</v>
      </c>
      <c r="C179" s="5">
        <v>95.346868046393396</v>
      </c>
      <c r="D179" s="82">
        <v>2021</v>
      </c>
      <c r="E179" s="5" t="s">
        <v>109</v>
      </c>
    </row>
    <row r="180" spans="1:6">
      <c r="A180" s="5" t="s">
        <v>96</v>
      </c>
      <c r="B180" s="5" t="s">
        <v>178</v>
      </c>
      <c r="C180" s="5">
        <v>96.410991822022396</v>
      </c>
      <c r="D180" s="82">
        <v>2021</v>
      </c>
      <c r="E180" s="5" t="s">
        <v>110</v>
      </c>
    </row>
    <row r="181" spans="1:6">
      <c r="A181" s="5" t="s">
        <v>96</v>
      </c>
      <c r="B181" s="5" t="s">
        <v>178</v>
      </c>
      <c r="C181" s="5">
        <v>98.719259103750105</v>
      </c>
      <c r="D181" s="82">
        <v>2021</v>
      </c>
      <c r="E181" s="5" t="s">
        <v>111</v>
      </c>
    </row>
    <row r="182" spans="1:6">
      <c r="A182" s="5" t="s">
        <v>96</v>
      </c>
      <c r="B182" s="5" t="s">
        <v>179</v>
      </c>
      <c r="C182" s="5">
        <v>81.661858219611901</v>
      </c>
      <c r="D182" s="82">
        <v>2020</v>
      </c>
      <c r="E182" s="5" t="s">
        <v>111</v>
      </c>
      <c r="F182" s="5">
        <f>AVERAGE(C182:C194)</f>
        <v>83.923520499946392</v>
      </c>
    </row>
    <row r="183" spans="1:6">
      <c r="A183" s="5" t="s">
        <v>96</v>
      </c>
      <c r="B183" s="5" t="s">
        <v>179</v>
      </c>
      <c r="C183" s="5">
        <v>89.364501896431605</v>
      </c>
      <c r="D183" s="82">
        <v>2020</v>
      </c>
      <c r="E183" s="5" t="s">
        <v>112</v>
      </c>
    </row>
    <row r="184" spans="1:6">
      <c r="A184" s="5" t="s">
        <v>96</v>
      </c>
      <c r="B184" s="5" t="s">
        <v>179</v>
      </c>
      <c r="C184" s="5">
        <v>80.288308509111104</v>
      </c>
      <c r="D184" s="82">
        <v>2020</v>
      </c>
      <c r="E184" s="5" t="s">
        <v>113</v>
      </c>
    </row>
    <row r="185" spans="1:6">
      <c r="A185" s="5" t="s">
        <v>96</v>
      </c>
      <c r="B185" s="5" t="s">
        <v>179</v>
      </c>
      <c r="C185" s="5">
        <v>80.1747320005353</v>
      </c>
      <c r="D185" s="82">
        <v>2020</v>
      </c>
      <c r="E185" s="5" t="s">
        <v>114</v>
      </c>
    </row>
    <row r="186" spans="1:6">
      <c r="A186" s="5" t="s">
        <v>96</v>
      </c>
      <c r="B186" s="5" t="s">
        <v>179</v>
      </c>
      <c r="C186" s="5">
        <v>82.982286961376403</v>
      </c>
      <c r="D186" s="82">
        <v>2020</v>
      </c>
      <c r="E186" s="5" t="s">
        <v>105</v>
      </c>
    </row>
    <row r="187" spans="1:6">
      <c r="A187" s="5" t="s">
        <v>96</v>
      </c>
      <c r="B187" s="5" t="s">
        <v>179</v>
      </c>
      <c r="C187" s="5">
        <v>82.966110980785203</v>
      </c>
      <c r="D187" s="82">
        <v>2020</v>
      </c>
      <c r="E187" s="5" t="s">
        <v>106</v>
      </c>
    </row>
    <row r="188" spans="1:6">
      <c r="A188" s="5" t="s">
        <v>96</v>
      </c>
      <c r="B188" s="5" t="s">
        <v>179</v>
      </c>
      <c r="C188" s="5">
        <v>57.116746630111898</v>
      </c>
      <c r="D188" s="82">
        <v>2020</v>
      </c>
      <c r="E188" s="5" t="s">
        <v>107</v>
      </c>
    </row>
    <row r="189" spans="1:6">
      <c r="A189" s="5" t="s">
        <v>96</v>
      </c>
      <c r="B189" s="5" t="s">
        <v>179</v>
      </c>
      <c r="C189" s="5">
        <v>95.340909090909093</v>
      </c>
      <c r="D189" s="82">
        <v>2021</v>
      </c>
      <c r="E189" s="5" t="s">
        <v>108</v>
      </c>
    </row>
    <row r="190" spans="1:6">
      <c r="A190" s="5" t="s">
        <v>96</v>
      </c>
      <c r="B190" s="5" t="s">
        <v>179</v>
      </c>
      <c r="C190" s="5">
        <v>90.654620567170497</v>
      </c>
      <c r="D190" s="82">
        <v>2021</v>
      </c>
      <c r="E190" s="5" t="s">
        <v>116</v>
      </c>
    </row>
    <row r="191" spans="1:6">
      <c r="A191" s="5" t="s">
        <v>96</v>
      </c>
      <c r="B191" s="5" t="s">
        <v>179</v>
      </c>
      <c r="C191" s="5">
        <v>88.058920594035499</v>
      </c>
      <c r="D191" s="82">
        <v>2021</v>
      </c>
      <c r="E191" s="5" t="s">
        <v>115</v>
      </c>
    </row>
    <row r="192" spans="1:6">
      <c r="A192" s="5" t="s">
        <v>96</v>
      </c>
      <c r="B192" s="5" t="s">
        <v>179</v>
      </c>
      <c r="C192" s="5">
        <v>90.4542243110062</v>
      </c>
      <c r="D192" s="82">
        <v>2021</v>
      </c>
      <c r="E192" s="5" t="s">
        <v>109</v>
      </c>
    </row>
    <row r="193" spans="1:6">
      <c r="A193" s="5" t="s">
        <v>96</v>
      </c>
      <c r="B193" s="5" t="s">
        <v>179</v>
      </c>
      <c r="C193" s="5">
        <v>85.117244420276293</v>
      </c>
      <c r="D193" s="82">
        <v>2021</v>
      </c>
      <c r="E193" s="5" t="s">
        <v>110</v>
      </c>
    </row>
    <row r="194" spans="1:6">
      <c r="A194" s="5" t="s">
        <v>96</v>
      </c>
      <c r="B194" s="5" t="s">
        <v>179</v>
      </c>
      <c r="C194" s="5">
        <v>86.825302317941905</v>
      </c>
      <c r="D194" s="82">
        <v>2021</v>
      </c>
      <c r="E194" s="5" t="s">
        <v>111</v>
      </c>
    </row>
    <row r="195" spans="1:6">
      <c r="A195" s="5" t="s">
        <v>96</v>
      </c>
      <c r="B195" s="5" t="s">
        <v>180</v>
      </c>
      <c r="C195" s="5">
        <v>76.900952566258795</v>
      </c>
      <c r="D195" s="82">
        <v>2020</v>
      </c>
      <c r="E195" s="5" t="s">
        <v>111</v>
      </c>
      <c r="F195" s="5">
        <f>AVERAGE(C195:C207)</f>
        <v>86.358151629673884</v>
      </c>
    </row>
    <row r="196" spans="1:6">
      <c r="A196" s="5" t="s">
        <v>96</v>
      </c>
      <c r="B196" s="5" t="s">
        <v>180</v>
      </c>
      <c r="C196" s="5">
        <v>83.881029567467493</v>
      </c>
      <c r="D196" s="82">
        <v>2020</v>
      </c>
      <c r="E196" s="5" t="s">
        <v>112</v>
      </c>
    </row>
    <row r="197" spans="1:6">
      <c r="A197" s="5" t="s">
        <v>96</v>
      </c>
      <c r="B197" s="5" t="s">
        <v>180</v>
      </c>
      <c r="C197" s="5">
        <v>77.387630433478805</v>
      </c>
      <c r="D197" s="82">
        <v>2020</v>
      </c>
      <c r="E197" s="5" t="s">
        <v>113</v>
      </c>
    </row>
    <row r="198" spans="1:6">
      <c r="A198" s="5" t="s">
        <v>96</v>
      </c>
      <c r="B198" s="5" t="s">
        <v>180</v>
      </c>
      <c r="C198" s="5">
        <v>84.055148870698204</v>
      </c>
      <c r="D198" s="82">
        <v>2020</v>
      </c>
      <c r="E198" s="5" t="s">
        <v>114</v>
      </c>
    </row>
    <row r="199" spans="1:6">
      <c r="A199" s="5" t="s">
        <v>96</v>
      </c>
      <c r="B199" s="5" t="s">
        <v>180</v>
      </c>
      <c r="C199" s="5">
        <v>88.329773836365803</v>
      </c>
      <c r="D199" s="82">
        <v>2020</v>
      </c>
      <c r="E199" s="5" t="s">
        <v>105</v>
      </c>
    </row>
    <row r="200" spans="1:6">
      <c r="A200" s="5" t="s">
        <v>96</v>
      </c>
      <c r="B200" s="5" t="s">
        <v>180</v>
      </c>
      <c r="C200" s="5">
        <v>90.575924946626102</v>
      </c>
      <c r="D200" s="82">
        <v>2020</v>
      </c>
      <c r="E200" s="5" t="s">
        <v>106</v>
      </c>
    </row>
    <row r="201" spans="1:6">
      <c r="A201" s="5" t="s">
        <v>96</v>
      </c>
      <c r="B201" s="5" t="s">
        <v>180</v>
      </c>
      <c r="C201" s="5">
        <v>78.411727118741794</v>
      </c>
      <c r="D201" s="82">
        <v>2020</v>
      </c>
      <c r="E201" s="5" t="s">
        <v>107</v>
      </c>
    </row>
    <row r="202" spans="1:6">
      <c r="A202" s="5" t="s">
        <v>96</v>
      </c>
      <c r="B202" s="5" t="s">
        <v>180</v>
      </c>
      <c r="C202" s="5">
        <v>81.340787117227705</v>
      </c>
      <c r="D202" s="82">
        <v>2021</v>
      </c>
      <c r="E202" s="5" t="s">
        <v>108</v>
      </c>
    </row>
    <row r="203" spans="1:6">
      <c r="A203" s="5" t="s">
        <v>96</v>
      </c>
      <c r="B203" s="5" t="s">
        <v>180</v>
      </c>
      <c r="C203" s="5">
        <v>98.427912785429697</v>
      </c>
      <c r="D203" s="82">
        <v>2021</v>
      </c>
      <c r="E203" s="5" t="s">
        <v>116</v>
      </c>
    </row>
    <row r="204" spans="1:6">
      <c r="A204" s="5" t="s">
        <v>96</v>
      </c>
      <c r="B204" s="5" t="s">
        <v>180</v>
      </c>
      <c r="C204" s="5">
        <v>85.8842799022012</v>
      </c>
      <c r="D204" s="82">
        <v>2021</v>
      </c>
      <c r="E204" s="5" t="s">
        <v>115</v>
      </c>
    </row>
    <row r="205" spans="1:6">
      <c r="A205" s="5" t="s">
        <v>96</v>
      </c>
      <c r="B205" s="5" t="s">
        <v>180</v>
      </c>
      <c r="C205" s="5">
        <v>82.505627983642398</v>
      </c>
      <c r="D205" s="82">
        <v>2021</v>
      </c>
      <c r="E205" s="5" t="s">
        <v>109</v>
      </c>
    </row>
    <row r="206" spans="1:6">
      <c r="A206" s="5" t="s">
        <v>96</v>
      </c>
      <c r="B206" s="5" t="s">
        <v>180</v>
      </c>
      <c r="C206" s="5">
        <v>88.836254891799499</v>
      </c>
      <c r="D206" s="82">
        <v>2021</v>
      </c>
      <c r="E206" s="5" t="s">
        <v>110</v>
      </c>
    </row>
    <row r="207" spans="1:6">
      <c r="A207" s="5" t="s">
        <v>96</v>
      </c>
      <c r="B207" s="5" t="s">
        <v>180</v>
      </c>
      <c r="C207" s="5">
        <v>106.118921165823</v>
      </c>
      <c r="D207" s="82">
        <v>2021</v>
      </c>
      <c r="E207" s="5" t="s">
        <v>111</v>
      </c>
    </row>
    <row r="208" spans="1:6">
      <c r="A208" s="5" t="s">
        <v>96</v>
      </c>
      <c r="B208" s="5" t="s">
        <v>181</v>
      </c>
      <c r="C208" s="5">
        <v>110.40574109853701</v>
      </c>
      <c r="D208" s="82">
        <v>2020</v>
      </c>
      <c r="E208" s="5" t="s">
        <v>110</v>
      </c>
      <c r="F208" s="5">
        <f>AVERAGE(C208:C221)</f>
        <v>107.29278511265757</v>
      </c>
    </row>
    <row r="209" spans="1:6">
      <c r="A209" s="5" t="s">
        <v>96</v>
      </c>
      <c r="B209" s="5" t="s">
        <v>181</v>
      </c>
      <c r="C209" s="5">
        <v>101.80936995456599</v>
      </c>
      <c r="D209" s="82">
        <v>2020</v>
      </c>
      <c r="E209" s="5" t="s">
        <v>111</v>
      </c>
    </row>
    <row r="210" spans="1:6">
      <c r="A210" s="5" t="s">
        <v>96</v>
      </c>
      <c r="B210" s="5" t="s">
        <v>181</v>
      </c>
      <c r="C210" s="5">
        <v>96.051434282560294</v>
      </c>
      <c r="D210" s="82">
        <v>2020</v>
      </c>
      <c r="E210" s="5" t="s">
        <v>112</v>
      </c>
    </row>
    <row r="211" spans="1:6">
      <c r="A211" s="5" t="s">
        <v>96</v>
      </c>
      <c r="B211" s="5" t="s">
        <v>181</v>
      </c>
      <c r="C211" s="5">
        <v>99.434766757822402</v>
      </c>
      <c r="D211" s="82">
        <v>2020</v>
      </c>
      <c r="E211" s="5" t="s">
        <v>113</v>
      </c>
    </row>
    <row r="212" spans="1:6">
      <c r="A212" s="5" t="s">
        <v>96</v>
      </c>
      <c r="B212" s="5" t="s">
        <v>181</v>
      </c>
      <c r="C212" s="5">
        <v>100.501140388179</v>
      </c>
      <c r="D212" s="82">
        <v>2020</v>
      </c>
      <c r="E212" s="5" t="s">
        <v>114</v>
      </c>
    </row>
    <row r="213" spans="1:6">
      <c r="A213" s="5" t="s">
        <v>96</v>
      </c>
      <c r="B213" s="5" t="s">
        <v>181</v>
      </c>
      <c r="C213" s="5">
        <v>113.387096774193</v>
      </c>
      <c r="D213" s="82">
        <v>2020</v>
      </c>
      <c r="E213" s="5" t="s">
        <v>105</v>
      </c>
    </row>
    <row r="214" spans="1:6">
      <c r="A214" s="5" t="s">
        <v>96</v>
      </c>
      <c r="B214" s="5" t="s">
        <v>181</v>
      </c>
      <c r="C214" s="5">
        <v>111.025628281849</v>
      </c>
      <c r="D214" s="82">
        <v>2020</v>
      </c>
      <c r="E214" s="5" t="s">
        <v>106</v>
      </c>
    </row>
    <row r="215" spans="1:6">
      <c r="A215" s="5" t="s">
        <v>96</v>
      </c>
      <c r="B215" s="5" t="s">
        <v>181</v>
      </c>
      <c r="C215" s="5">
        <v>104.51612903225799</v>
      </c>
      <c r="D215" s="82">
        <v>2020</v>
      </c>
      <c r="E215" s="5" t="s">
        <v>107</v>
      </c>
    </row>
    <row r="216" spans="1:6">
      <c r="A216" s="5" t="s">
        <v>96</v>
      </c>
      <c r="B216" s="5" t="s">
        <v>181</v>
      </c>
      <c r="C216" s="5">
        <v>106.48508517518199</v>
      </c>
      <c r="D216" s="82">
        <v>2021</v>
      </c>
      <c r="E216" s="5" t="s">
        <v>108</v>
      </c>
    </row>
    <row r="217" spans="1:6">
      <c r="A217" s="5" t="s">
        <v>96</v>
      </c>
      <c r="B217" s="5" t="s">
        <v>181</v>
      </c>
      <c r="C217" s="5">
        <v>105.781816349276</v>
      </c>
      <c r="D217" s="82">
        <v>2021</v>
      </c>
      <c r="E217" s="5" t="s">
        <v>116</v>
      </c>
    </row>
    <row r="218" spans="1:6">
      <c r="A218" s="5" t="s">
        <v>96</v>
      </c>
      <c r="B218" s="5" t="s">
        <v>181</v>
      </c>
      <c r="C218" s="5">
        <v>115.93375712687001</v>
      </c>
      <c r="D218" s="82">
        <v>2021</v>
      </c>
      <c r="E218" s="5" t="s">
        <v>115</v>
      </c>
    </row>
    <row r="219" spans="1:6">
      <c r="A219" s="5" t="s">
        <v>96</v>
      </c>
      <c r="B219" s="5" t="s">
        <v>181</v>
      </c>
      <c r="C219" s="5">
        <v>112.43030221262801</v>
      </c>
      <c r="D219" s="82">
        <v>2021</v>
      </c>
      <c r="E219" s="5" t="s">
        <v>109</v>
      </c>
    </row>
    <row r="220" spans="1:6">
      <c r="A220" s="5" t="s">
        <v>96</v>
      </c>
      <c r="B220" s="5" t="s">
        <v>181</v>
      </c>
      <c r="C220" s="5">
        <v>109.59939329763201</v>
      </c>
      <c r="D220" s="82">
        <v>2021</v>
      </c>
      <c r="E220" s="5" t="s">
        <v>110</v>
      </c>
    </row>
    <row r="221" spans="1:6">
      <c r="A221" s="5" t="s">
        <v>96</v>
      </c>
      <c r="B221" s="5" t="s">
        <v>181</v>
      </c>
      <c r="C221" s="5">
        <v>114.73733084565301</v>
      </c>
      <c r="D221" s="82">
        <v>2021</v>
      </c>
      <c r="E221" s="5" t="s">
        <v>111</v>
      </c>
    </row>
    <row r="222" spans="1:6">
      <c r="A222" s="5" t="s">
        <v>96</v>
      </c>
      <c r="B222" s="5" t="s">
        <v>182</v>
      </c>
      <c r="C222" s="5">
        <v>70.213385439135095</v>
      </c>
      <c r="D222" s="82">
        <v>2020</v>
      </c>
      <c r="E222" s="5" t="s">
        <v>111</v>
      </c>
      <c r="F222" s="5">
        <f>AVERAGE(C222:C234)</f>
        <v>93.515496657248534</v>
      </c>
    </row>
    <row r="223" spans="1:6">
      <c r="A223" s="5" t="s">
        <v>96</v>
      </c>
      <c r="B223" s="5" t="s">
        <v>182</v>
      </c>
      <c r="C223" s="5">
        <v>92.551616684314695</v>
      </c>
      <c r="D223" s="82">
        <v>2020</v>
      </c>
      <c r="E223" s="5" t="s">
        <v>112</v>
      </c>
    </row>
    <row r="224" spans="1:6">
      <c r="A224" s="5" t="s">
        <v>96</v>
      </c>
      <c r="B224" s="5" t="s">
        <v>182</v>
      </c>
      <c r="C224" s="5">
        <v>94.705656911945297</v>
      </c>
      <c r="D224" s="82">
        <v>2020</v>
      </c>
      <c r="E224" s="5" t="s">
        <v>113</v>
      </c>
    </row>
    <row r="225" spans="1:6">
      <c r="A225" s="5" t="s">
        <v>96</v>
      </c>
      <c r="B225" s="5" t="s">
        <v>182</v>
      </c>
      <c r="C225" s="5">
        <v>87.036460840455106</v>
      </c>
      <c r="D225" s="82">
        <v>2020</v>
      </c>
      <c r="E225" s="5" t="s">
        <v>114</v>
      </c>
    </row>
    <row r="226" spans="1:6">
      <c r="A226" s="5" t="s">
        <v>96</v>
      </c>
      <c r="B226" s="5" t="s">
        <v>182</v>
      </c>
      <c r="C226" s="5">
        <v>88.036839594848601</v>
      </c>
      <c r="D226" s="82">
        <v>2020</v>
      </c>
      <c r="E226" s="5" t="s">
        <v>105</v>
      </c>
    </row>
    <row r="227" spans="1:6">
      <c r="A227" s="5" t="s">
        <v>96</v>
      </c>
      <c r="B227" s="5" t="s">
        <v>182</v>
      </c>
      <c r="C227" s="5">
        <v>85.532563178813405</v>
      </c>
      <c r="D227" s="82">
        <v>2020</v>
      </c>
      <c r="E227" s="5" t="s">
        <v>106</v>
      </c>
    </row>
    <row r="228" spans="1:6">
      <c r="A228" s="5" t="s">
        <v>96</v>
      </c>
      <c r="B228" s="5" t="s">
        <v>182</v>
      </c>
      <c r="C228" s="5">
        <v>104.092578986039</v>
      </c>
      <c r="D228" s="82">
        <v>2020</v>
      </c>
      <c r="E228" s="5" t="s">
        <v>107</v>
      </c>
    </row>
    <row r="229" spans="1:6">
      <c r="A229" s="5" t="s">
        <v>96</v>
      </c>
      <c r="B229" s="5" t="s">
        <v>182</v>
      </c>
      <c r="C229" s="5">
        <v>91.999999236874203</v>
      </c>
      <c r="D229" s="82">
        <v>2021</v>
      </c>
      <c r="E229" s="5" t="s">
        <v>108</v>
      </c>
    </row>
    <row r="230" spans="1:6">
      <c r="A230" s="5" t="s">
        <v>96</v>
      </c>
      <c r="B230" s="5" t="s">
        <v>182</v>
      </c>
      <c r="C230" s="5">
        <v>103.48432826944</v>
      </c>
      <c r="D230" s="82">
        <v>2021</v>
      </c>
      <c r="E230" s="5" t="s">
        <v>116</v>
      </c>
    </row>
    <row r="231" spans="1:6">
      <c r="A231" s="5" t="s">
        <v>96</v>
      </c>
      <c r="B231" s="5" t="s">
        <v>182</v>
      </c>
      <c r="C231" s="5">
        <v>100.330500472143</v>
      </c>
      <c r="D231" s="82">
        <v>2021</v>
      </c>
      <c r="E231" s="5" t="s">
        <v>115</v>
      </c>
    </row>
    <row r="232" spans="1:6">
      <c r="A232" s="5" t="s">
        <v>96</v>
      </c>
      <c r="B232" s="5" t="s">
        <v>182</v>
      </c>
      <c r="C232" s="5">
        <v>98.826545894432101</v>
      </c>
      <c r="D232" s="82">
        <v>2021</v>
      </c>
      <c r="E232" s="5" t="s">
        <v>109</v>
      </c>
    </row>
    <row r="233" spans="1:6">
      <c r="A233" s="5" t="s">
        <v>96</v>
      </c>
      <c r="B233" s="5" t="s">
        <v>182</v>
      </c>
      <c r="C233" s="5">
        <v>94.043887147335397</v>
      </c>
      <c r="D233" s="82">
        <v>2021</v>
      </c>
      <c r="E233" s="5" t="s">
        <v>110</v>
      </c>
    </row>
    <row r="234" spans="1:6">
      <c r="A234" s="5" t="s">
        <v>96</v>
      </c>
      <c r="B234" s="5" t="s">
        <v>182</v>
      </c>
      <c r="C234" s="5">
        <v>104.84709388845501</v>
      </c>
      <c r="D234" s="82">
        <v>2021</v>
      </c>
      <c r="E234" s="5" t="s">
        <v>111</v>
      </c>
    </row>
    <row r="235" spans="1:6">
      <c r="A235" s="5" t="s">
        <v>96</v>
      </c>
      <c r="B235" s="5" t="s">
        <v>183</v>
      </c>
      <c r="C235" s="5">
        <v>107.76186887716599</v>
      </c>
      <c r="D235" s="82">
        <v>2020</v>
      </c>
      <c r="E235" s="5" t="s">
        <v>110</v>
      </c>
      <c r="F235" s="5">
        <f>AVERAGE(C235:C248)</f>
        <v>113.29551564059356</v>
      </c>
    </row>
    <row r="236" spans="1:6">
      <c r="A236" s="5" t="s">
        <v>96</v>
      </c>
      <c r="B236" s="5" t="s">
        <v>183</v>
      </c>
      <c r="C236" s="5">
        <v>110.354180272072</v>
      </c>
      <c r="D236" s="82">
        <v>2020</v>
      </c>
      <c r="E236" s="5" t="s">
        <v>111</v>
      </c>
    </row>
    <row r="237" spans="1:6">
      <c r="A237" s="5" t="s">
        <v>96</v>
      </c>
      <c r="B237" s="5" t="s">
        <v>183</v>
      </c>
      <c r="C237" s="5">
        <v>103.002316150826</v>
      </c>
      <c r="D237" s="82">
        <v>2020</v>
      </c>
      <c r="E237" s="5" t="s">
        <v>112</v>
      </c>
    </row>
    <row r="238" spans="1:6">
      <c r="A238" s="5" t="s">
        <v>96</v>
      </c>
      <c r="B238" s="5" t="s">
        <v>183</v>
      </c>
      <c r="C238" s="5">
        <v>117.124474583873</v>
      </c>
      <c r="D238" s="82">
        <v>2020</v>
      </c>
      <c r="E238" s="5" t="s">
        <v>113</v>
      </c>
    </row>
    <row r="239" spans="1:6">
      <c r="A239" s="5" t="s">
        <v>96</v>
      </c>
      <c r="B239" s="5" t="s">
        <v>183</v>
      </c>
      <c r="C239" s="5">
        <v>118.216746385645</v>
      </c>
      <c r="D239" s="82">
        <v>2020</v>
      </c>
      <c r="E239" s="5" t="s">
        <v>114</v>
      </c>
    </row>
    <row r="240" spans="1:6">
      <c r="A240" s="5" t="s">
        <v>96</v>
      </c>
      <c r="B240" s="5" t="s">
        <v>183</v>
      </c>
      <c r="C240" s="5">
        <v>105.74089754445301</v>
      </c>
      <c r="D240" s="82">
        <v>2020</v>
      </c>
      <c r="E240" s="5" t="s">
        <v>105</v>
      </c>
    </row>
    <row r="241" spans="1:6">
      <c r="A241" s="5" t="s">
        <v>96</v>
      </c>
      <c r="B241" s="5" t="s">
        <v>183</v>
      </c>
      <c r="C241" s="5">
        <v>118.145370375129</v>
      </c>
      <c r="D241" s="82">
        <v>2020</v>
      </c>
      <c r="E241" s="5" t="s">
        <v>106</v>
      </c>
    </row>
    <row r="242" spans="1:6">
      <c r="A242" s="5" t="s">
        <v>96</v>
      </c>
      <c r="B242" s="5" t="s">
        <v>183</v>
      </c>
      <c r="C242" s="5">
        <v>114.701351835992</v>
      </c>
      <c r="D242" s="82">
        <v>2020</v>
      </c>
      <c r="E242" s="5" t="s">
        <v>107</v>
      </c>
    </row>
    <row r="243" spans="1:6">
      <c r="A243" s="5" t="s">
        <v>96</v>
      </c>
      <c r="B243" s="5" t="s">
        <v>183</v>
      </c>
      <c r="C243" s="5">
        <v>100.09686500603701</v>
      </c>
      <c r="D243" s="82">
        <v>2021</v>
      </c>
      <c r="E243" s="5" t="s">
        <v>108</v>
      </c>
    </row>
    <row r="244" spans="1:6">
      <c r="A244" s="5" t="s">
        <v>96</v>
      </c>
      <c r="B244" s="5" t="s">
        <v>183</v>
      </c>
      <c r="C244" s="5">
        <v>116.475008612548</v>
      </c>
      <c r="D244" s="82">
        <v>2021</v>
      </c>
      <c r="E244" s="5" t="s">
        <v>116</v>
      </c>
    </row>
    <row r="245" spans="1:6">
      <c r="A245" s="5" t="s">
        <v>96</v>
      </c>
      <c r="B245" s="5" t="s">
        <v>183</v>
      </c>
      <c r="C245" s="5">
        <v>118.624116326685</v>
      </c>
      <c r="D245" s="82">
        <v>2021</v>
      </c>
      <c r="E245" s="5" t="s">
        <v>115</v>
      </c>
    </row>
    <row r="246" spans="1:6">
      <c r="A246" s="5" t="s">
        <v>96</v>
      </c>
      <c r="B246" s="5" t="s">
        <v>183</v>
      </c>
      <c r="C246" s="5">
        <v>120.74391003773199</v>
      </c>
      <c r="D246" s="82">
        <v>2021</v>
      </c>
      <c r="E246" s="5" t="s">
        <v>109</v>
      </c>
    </row>
    <row r="247" spans="1:6">
      <c r="A247" s="5" t="s">
        <v>96</v>
      </c>
      <c r="B247" s="5" t="s">
        <v>183</v>
      </c>
      <c r="C247" s="5">
        <v>125.248605099264</v>
      </c>
      <c r="D247" s="82">
        <v>2021</v>
      </c>
      <c r="E247" s="5" t="s">
        <v>110</v>
      </c>
    </row>
    <row r="248" spans="1:6">
      <c r="A248" s="5" t="s">
        <v>96</v>
      </c>
      <c r="B248" s="5" t="s">
        <v>183</v>
      </c>
      <c r="C248" s="5">
        <v>109.901507860888</v>
      </c>
      <c r="D248" s="82">
        <v>2021</v>
      </c>
      <c r="E248" s="5" t="s">
        <v>111</v>
      </c>
    </row>
    <row r="249" spans="1:6">
      <c r="A249" s="5" t="s">
        <v>96</v>
      </c>
      <c r="B249" s="5" t="s">
        <v>184</v>
      </c>
      <c r="C249" s="5">
        <v>97.5629436193678</v>
      </c>
      <c r="D249" s="82">
        <v>2020</v>
      </c>
      <c r="E249" s="5" t="s">
        <v>111</v>
      </c>
      <c r="F249" s="5">
        <f>AVERAGE(C249:C261)</f>
        <v>91.6657393150264</v>
      </c>
    </row>
    <row r="250" spans="1:6">
      <c r="A250" s="5" t="s">
        <v>96</v>
      </c>
      <c r="B250" s="5" t="s">
        <v>184</v>
      </c>
      <c r="C250" s="5">
        <v>84.592305139810193</v>
      </c>
      <c r="D250" s="82">
        <v>2020</v>
      </c>
      <c r="E250" s="5" t="s">
        <v>112</v>
      </c>
    </row>
    <row r="251" spans="1:6">
      <c r="A251" s="5" t="s">
        <v>96</v>
      </c>
      <c r="B251" s="5" t="s">
        <v>184</v>
      </c>
      <c r="C251" s="5">
        <v>80.788139198319698</v>
      </c>
      <c r="D251" s="82">
        <v>2020</v>
      </c>
      <c r="E251" s="5" t="s">
        <v>113</v>
      </c>
    </row>
    <row r="252" spans="1:6">
      <c r="A252" s="5" t="s">
        <v>96</v>
      </c>
      <c r="B252" s="5" t="s">
        <v>184</v>
      </c>
      <c r="C252" s="5">
        <v>101.279483829551</v>
      </c>
      <c r="D252" s="82">
        <v>2020</v>
      </c>
      <c r="E252" s="5" t="s">
        <v>114</v>
      </c>
    </row>
    <row r="253" spans="1:6">
      <c r="A253" s="5" t="s">
        <v>96</v>
      </c>
      <c r="B253" s="5" t="s">
        <v>184</v>
      </c>
      <c r="C253" s="5">
        <v>90.442845707603396</v>
      </c>
      <c r="D253" s="82">
        <v>2020</v>
      </c>
      <c r="E253" s="5" t="s">
        <v>105</v>
      </c>
    </row>
    <row r="254" spans="1:6">
      <c r="A254" s="5" t="s">
        <v>96</v>
      </c>
      <c r="B254" s="5" t="s">
        <v>184</v>
      </c>
      <c r="C254" s="5">
        <v>80.421144612398606</v>
      </c>
      <c r="D254" s="82">
        <v>2020</v>
      </c>
      <c r="E254" s="5" t="s">
        <v>106</v>
      </c>
    </row>
    <row r="255" spans="1:6">
      <c r="A255" s="5" t="s">
        <v>96</v>
      </c>
      <c r="B255" s="5" t="s">
        <v>184</v>
      </c>
      <c r="C255" s="5">
        <v>102.590277679571</v>
      </c>
      <c r="D255" s="82">
        <v>2020</v>
      </c>
      <c r="E255" s="5" t="s">
        <v>107</v>
      </c>
    </row>
    <row r="256" spans="1:6">
      <c r="A256" s="5" t="s">
        <v>96</v>
      </c>
      <c r="B256" s="5" t="s">
        <v>184</v>
      </c>
      <c r="C256" s="5">
        <v>84.711541774915602</v>
      </c>
      <c r="D256" s="82">
        <v>2021</v>
      </c>
      <c r="E256" s="5" t="s">
        <v>108</v>
      </c>
    </row>
    <row r="257" spans="1:6">
      <c r="A257" s="5" t="s">
        <v>96</v>
      </c>
      <c r="B257" s="5" t="s">
        <v>184</v>
      </c>
      <c r="C257" s="5">
        <v>114.310675012121</v>
      </c>
      <c r="D257" s="82">
        <v>2021</v>
      </c>
      <c r="E257" s="5" t="s">
        <v>116</v>
      </c>
    </row>
    <row r="258" spans="1:6">
      <c r="A258" s="5" t="s">
        <v>96</v>
      </c>
      <c r="B258" s="5" t="s">
        <v>184</v>
      </c>
      <c r="C258" s="5">
        <v>81.358618065951205</v>
      </c>
      <c r="D258" s="82">
        <v>2021</v>
      </c>
      <c r="E258" s="5" t="s">
        <v>115</v>
      </c>
    </row>
    <row r="259" spans="1:6">
      <c r="A259" s="5" t="s">
        <v>96</v>
      </c>
      <c r="B259" s="5" t="s">
        <v>184</v>
      </c>
      <c r="C259" s="5">
        <v>72.562469125138705</v>
      </c>
      <c r="D259" s="82">
        <v>2021</v>
      </c>
      <c r="E259" s="5" t="s">
        <v>109</v>
      </c>
    </row>
    <row r="260" spans="1:6">
      <c r="A260" s="5" t="s">
        <v>96</v>
      </c>
      <c r="B260" s="5" t="s">
        <v>184</v>
      </c>
      <c r="C260" s="5">
        <v>103.049216971855</v>
      </c>
      <c r="D260" s="82">
        <v>2021</v>
      </c>
      <c r="E260" s="5" t="s">
        <v>110</v>
      </c>
    </row>
    <row r="261" spans="1:6">
      <c r="A261" s="5" t="s">
        <v>96</v>
      </c>
      <c r="B261" s="5" t="s">
        <v>184</v>
      </c>
      <c r="C261" s="5">
        <v>97.984950358739795</v>
      </c>
      <c r="D261" s="82">
        <v>2021</v>
      </c>
      <c r="E261" s="5" t="s">
        <v>111</v>
      </c>
    </row>
    <row r="262" spans="1:6">
      <c r="A262" s="5" t="s">
        <v>117</v>
      </c>
      <c r="B262" s="5" t="s">
        <v>185</v>
      </c>
      <c r="C262" s="5">
        <v>44.486384470207597</v>
      </c>
      <c r="D262" s="82">
        <v>2020</v>
      </c>
      <c r="E262" s="5" t="s">
        <v>110</v>
      </c>
      <c r="F262" s="5">
        <f>AVERAGE(C262:C275)</f>
        <v>46.244445816816402</v>
      </c>
    </row>
    <row r="263" spans="1:6">
      <c r="A263" s="5" t="s">
        <v>117</v>
      </c>
      <c r="B263" s="5" t="s">
        <v>185</v>
      </c>
      <c r="C263" s="5">
        <v>45.708436819122902</v>
      </c>
      <c r="D263" s="82">
        <v>2020</v>
      </c>
      <c r="E263" s="5" t="s">
        <v>111</v>
      </c>
    </row>
    <row r="264" spans="1:6">
      <c r="A264" s="5" t="s">
        <v>117</v>
      </c>
      <c r="B264" s="5" t="s">
        <v>185</v>
      </c>
      <c r="C264" s="5">
        <v>39.001560062402497</v>
      </c>
      <c r="D264" s="82">
        <v>2020</v>
      </c>
      <c r="E264" s="5" t="s">
        <v>112</v>
      </c>
    </row>
    <row r="265" spans="1:6">
      <c r="A265" s="5" t="s">
        <v>117</v>
      </c>
      <c r="B265" s="5" t="s">
        <v>185</v>
      </c>
      <c r="C265" s="5">
        <v>50.464807436918903</v>
      </c>
      <c r="D265" s="82">
        <v>2020</v>
      </c>
      <c r="E265" s="5" t="s">
        <v>113</v>
      </c>
    </row>
    <row r="266" spans="1:6">
      <c r="A266" s="5" t="s">
        <v>117</v>
      </c>
      <c r="B266" s="5" t="s">
        <v>185</v>
      </c>
      <c r="C266" s="5">
        <v>46.225979000198102</v>
      </c>
      <c r="D266" s="82">
        <v>2020</v>
      </c>
      <c r="E266" s="5" t="s">
        <v>114</v>
      </c>
    </row>
    <row r="267" spans="1:6">
      <c r="A267" s="5" t="s">
        <v>117</v>
      </c>
      <c r="B267" s="5" t="s">
        <v>185</v>
      </c>
      <c r="C267" s="5">
        <v>48.530599802611299</v>
      </c>
      <c r="D267" s="82">
        <v>2020</v>
      </c>
      <c r="E267" s="5" t="s">
        <v>105</v>
      </c>
    </row>
    <row r="268" spans="1:6">
      <c r="A268" s="5" t="s">
        <v>117</v>
      </c>
      <c r="B268" s="5" t="s">
        <v>185</v>
      </c>
      <c r="C268" s="5">
        <v>41.680391685275303</v>
      </c>
      <c r="D268" s="82">
        <v>2020</v>
      </c>
      <c r="E268" s="5" t="s">
        <v>106</v>
      </c>
    </row>
    <row r="269" spans="1:6">
      <c r="A269" s="5" t="s">
        <v>117</v>
      </c>
      <c r="B269" s="5" t="s">
        <v>185</v>
      </c>
      <c r="C269" s="5">
        <v>49.286862741645898</v>
      </c>
      <c r="D269" s="82">
        <v>2020</v>
      </c>
      <c r="E269" s="5" t="s">
        <v>107</v>
      </c>
    </row>
    <row r="270" spans="1:6">
      <c r="A270" s="5" t="s">
        <v>117</v>
      </c>
      <c r="B270" s="5" t="s">
        <v>185</v>
      </c>
      <c r="C270" s="5">
        <v>43.739745965210702</v>
      </c>
      <c r="D270" s="82">
        <v>2021</v>
      </c>
      <c r="E270" s="5" t="s">
        <v>108</v>
      </c>
    </row>
    <row r="271" spans="1:6">
      <c r="A271" s="5" t="s">
        <v>117</v>
      </c>
      <c r="B271" s="5" t="s">
        <v>185</v>
      </c>
      <c r="C271" s="5">
        <v>44.483395077376102</v>
      </c>
      <c r="D271" s="82">
        <v>2021</v>
      </c>
      <c r="E271" s="5" t="s">
        <v>116</v>
      </c>
    </row>
    <row r="272" spans="1:6">
      <c r="A272" s="5" t="s">
        <v>117</v>
      </c>
      <c r="B272" s="5" t="s">
        <v>185</v>
      </c>
      <c r="C272" s="5">
        <v>46.256525474129297</v>
      </c>
      <c r="D272" s="82">
        <v>2021</v>
      </c>
      <c r="E272" s="5" t="s">
        <v>115</v>
      </c>
    </row>
    <row r="273" spans="1:6">
      <c r="A273" s="5" t="s">
        <v>117</v>
      </c>
      <c r="B273" s="5" t="s">
        <v>185</v>
      </c>
      <c r="C273" s="5">
        <v>46.194926568758298</v>
      </c>
      <c r="D273" s="82">
        <v>2021</v>
      </c>
      <c r="E273" s="5" t="s">
        <v>109</v>
      </c>
    </row>
    <row r="274" spans="1:6">
      <c r="A274" s="5" t="s">
        <v>117</v>
      </c>
      <c r="B274" s="5" t="s">
        <v>185</v>
      </c>
      <c r="C274" s="5">
        <v>52.136877661918</v>
      </c>
      <c r="D274" s="82">
        <v>2021</v>
      </c>
      <c r="E274" s="5" t="s">
        <v>110</v>
      </c>
    </row>
    <row r="275" spans="1:6">
      <c r="A275" s="5" t="s">
        <v>117</v>
      </c>
      <c r="B275" s="5" t="s">
        <v>185</v>
      </c>
      <c r="C275" s="5">
        <v>49.225748669654799</v>
      </c>
      <c r="D275" s="82">
        <v>2021</v>
      </c>
      <c r="E275" s="5" t="s">
        <v>111</v>
      </c>
    </row>
    <row r="276" spans="1:6">
      <c r="A276" s="5" t="s">
        <v>117</v>
      </c>
      <c r="B276" s="5" t="s">
        <v>186</v>
      </c>
      <c r="C276" s="5">
        <v>51.212017753499403</v>
      </c>
      <c r="D276" s="82">
        <v>2020</v>
      </c>
      <c r="E276" s="5" t="s">
        <v>111</v>
      </c>
      <c r="F276" s="5">
        <f>AVERAGE(C276:C288)</f>
        <v>51.411855623958793</v>
      </c>
    </row>
    <row r="277" spans="1:6">
      <c r="A277" s="5" t="s">
        <v>117</v>
      </c>
      <c r="B277" s="5" t="s">
        <v>186</v>
      </c>
      <c r="C277" s="5">
        <v>49.527738943635498</v>
      </c>
      <c r="D277" s="82">
        <v>2020</v>
      </c>
      <c r="E277" s="5" t="s">
        <v>112</v>
      </c>
    </row>
    <row r="278" spans="1:6">
      <c r="A278" s="5" t="s">
        <v>117</v>
      </c>
      <c r="B278" s="5" t="s">
        <v>186</v>
      </c>
      <c r="C278" s="5">
        <v>54.121874483217098</v>
      </c>
      <c r="D278" s="82">
        <v>2020</v>
      </c>
      <c r="E278" s="5" t="s">
        <v>113</v>
      </c>
    </row>
    <row r="279" spans="1:6">
      <c r="A279" s="5" t="s">
        <v>117</v>
      </c>
      <c r="B279" s="5" t="s">
        <v>186</v>
      </c>
      <c r="C279" s="5">
        <v>48.594204323072297</v>
      </c>
      <c r="D279" s="82">
        <v>2020</v>
      </c>
      <c r="E279" s="5" t="s">
        <v>114</v>
      </c>
    </row>
    <row r="280" spans="1:6">
      <c r="A280" s="5" t="s">
        <v>117</v>
      </c>
      <c r="B280" s="5" t="s">
        <v>186</v>
      </c>
      <c r="C280" s="5">
        <v>51.643192488262898</v>
      </c>
      <c r="D280" s="82">
        <v>2020</v>
      </c>
      <c r="E280" s="5" t="s">
        <v>105</v>
      </c>
    </row>
    <row r="281" spans="1:6">
      <c r="A281" s="5" t="s">
        <v>117</v>
      </c>
      <c r="B281" s="5" t="s">
        <v>186</v>
      </c>
      <c r="C281" s="5">
        <v>50.592379122638398</v>
      </c>
      <c r="D281" s="82">
        <v>2020</v>
      </c>
      <c r="E281" s="5" t="s">
        <v>106</v>
      </c>
    </row>
    <row r="282" spans="1:6">
      <c r="A282" s="5" t="s">
        <v>117</v>
      </c>
      <c r="B282" s="5" t="s">
        <v>186</v>
      </c>
      <c r="C282" s="5">
        <v>49.993880362372003</v>
      </c>
      <c r="D282" s="82">
        <v>2020</v>
      </c>
      <c r="E282" s="5" t="s">
        <v>107</v>
      </c>
    </row>
    <row r="283" spans="1:6">
      <c r="A283" s="5" t="s">
        <v>117</v>
      </c>
      <c r="B283" s="5" t="s">
        <v>186</v>
      </c>
      <c r="C283" s="5">
        <v>49.783353828290998</v>
      </c>
      <c r="D283" s="82">
        <v>2021</v>
      </c>
      <c r="E283" s="5" t="s">
        <v>108</v>
      </c>
    </row>
    <row r="284" spans="1:6">
      <c r="A284" s="5" t="s">
        <v>117</v>
      </c>
      <c r="B284" s="5" t="s">
        <v>186</v>
      </c>
      <c r="C284" s="5">
        <v>52.662092955841104</v>
      </c>
      <c r="D284" s="82">
        <v>2021</v>
      </c>
      <c r="E284" s="5" t="s">
        <v>116</v>
      </c>
    </row>
    <row r="285" spans="1:6">
      <c r="A285" s="5" t="s">
        <v>117</v>
      </c>
      <c r="B285" s="5" t="s">
        <v>186</v>
      </c>
      <c r="C285" s="5">
        <v>52.0113623047598</v>
      </c>
      <c r="D285" s="82">
        <v>2021</v>
      </c>
      <c r="E285" s="5" t="s">
        <v>115</v>
      </c>
    </row>
    <row r="286" spans="1:6">
      <c r="A286" s="5" t="s">
        <v>117</v>
      </c>
      <c r="B286" s="5" t="s">
        <v>186</v>
      </c>
      <c r="C286" s="5">
        <v>55.862891853780198</v>
      </c>
      <c r="D286" s="82">
        <v>2021</v>
      </c>
      <c r="E286" s="5" t="s">
        <v>109</v>
      </c>
    </row>
    <row r="287" spans="1:6">
      <c r="A287" s="5" t="s">
        <v>117</v>
      </c>
      <c r="B287" s="5" t="s">
        <v>186</v>
      </c>
      <c r="C287" s="5">
        <v>51.938964988293499</v>
      </c>
      <c r="D287" s="82">
        <v>2021</v>
      </c>
      <c r="E287" s="5" t="s">
        <v>110</v>
      </c>
    </row>
    <row r="288" spans="1:6">
      <c r="A288" s="5" t="s">
        <v>117</v>
      </c>
      <c r="B288" s="5" t="s">
        <v>186</v>
      </c>
      <c r="C288" s="5">
        <v>50.410169703801103</v>
      </c>
      <c r="D288" s="82">
        <v>2021</v>
      </c>
      <c r="E288" s="5" t="s">
        <v>111</v>
      </c>
    </row>
    <row r="289" spans="1:6">
      <c r="A289" s="5" t="s">
        <v>117</v>
      </c>
      <c r="B289" s="5" t="s">
        <v>187</v>
      </c>
      <c r="C289" s="5">
        <v>49.338818070404301</v>
      </c>
      <c r="D289" s="82">
        <v>2020</v>
      </c>
      <c r="E289" s="5" t="s">
        <v>111</v>
      </c>
      <c r="F289" s="5">
        <f>AVERAGE(C289:C301)</f>
        <v>45.771046188130342</v>
      </c>
    </row>
    <row r="290" spans="1:6">
      <c r="A290" s="5" t="s">
        <v>117</v>
      </c>
      <c r="B290" s="5" t="s">
        <v>187</v>
      </c>
      <c r="C290" s="5">
        <v>43.076636406769801</v>
      </c>
      <c r="D290" s="82">
        <v>2020</v>
      </c>
      <c r="E290" s="5" t="s">
        <v>112</v>
      </c>
    </row>
    <row r="291" spans="1:6">
      <c r="A291" s="5" t="s">
        <v>117</v>
      </c>
      <c r="B291" s="5" t="s">
        <v>187</v>
      </c>
      <c r="C291" s="5">
        <v>47.404194384321002</v>
      </c>
      <c r="D291" s="82">
        <v>2020</v>
      </c>
      <c r="E291" s="5" t="s">
        <v>113</v>
      </c>
    </row>
    <row r="292" spans="1:6">
      <c r="A292" s="5" t="s">
        <v>117</v>
      </c>
      <c r="B292" s="5" t="s">
        <v>187</v>
      </c>
      <c r="C292" s="5">
        <v>47.882360967528697</v>
      </c>
      <c r="D292" s="82">
        <v>2020</v>
      </c>
      <c r="E292" s="5" t="s">
        <v>114</v>
      </c>
    </row>
    <row r="293" spans="1:6">
      <c r="A293" s="5" t="s">
        <v>117</v>
      </c>
      <c r="B293" s="5" t="s">
        <v>187</v>
      </c>
      <c r="C293" s="5">
        <v>49.867809226697901</v>
      </c>
      <c r="D293" s="82">
        <v>2020</v>
      </c>
      <c r="E293" s="5" t="s">
        <v>105</v>
      </c>
    </row>
    <row r="294" spans="1:6">
      <c r="A294" s="5" t="s">
        <v>117</v>
      </c>
      <c r="B294" s="5" t="s">
        <v>187</v>
      </c>
      <c r="C294" s="5">
        <v>44.877788091525602</v>
      </c>
      <c r="D294" s="82">
        <v>2020</v>
      </c>
      <c r="E294" s="5" t="s">
        <v>106</v>
      </c>
    </row>
    <row r="295" spans="1:6">
      <c r="A295" s="5" t="s">
        <v>117</v>
      </c>
      <c r="B295" s="5" t="s">
        <v>187</v>
      </c>
      <c r="C295" s="5">
        <v>44.598059984390602</v>
      </c>
      <c r="D295" s="82">
        <v>2020</v>
      </c>
      <c r="E295" s="5" t="s">
        <v>107</v>
      </c>
    </row>
    <row r="296" spans="1:6">
      <c r="A296" s="5" t="s">
        <v>117</v>
      </c>
      <c r="B296" s="5" t="s">
        <v>187</v>
      </c>
      <c r="C296" s="5">
        <v>40.355430428019503</v>
      </c>
      <c r="D296" s="82">
        <v>2021</v>
      </c>
      <c r="E296" s="5" t="s">
        <v>108</v>
      </c>
    </row>
    <row r="297" spans="1:6">
      <c r="A297" s="5" t="s">
        <v>117</v>
      </c>
      <c r="B297" s="5" t="s">
        <v>187</v>
      </c>
      <c r="C297" s="5">
        <v>39.998740679624298</v>
      </c>
      <c r="D297" s="82">
        <v>2021</v>
      </c>
      <c r="E297" s="5" t="s">
        <v>116</v>
      </c>
    </row>
    <row r="298" spans="1:6">
      <c r="A298" s="5" t="s">
        <v>117</v>
      </c>
      <c r="B298" s="5" t="s">
        <v>187</v>
      </c>
      <c r="C298" s="5">
        <v>45.075692614937999</v>
      </c>
      <c r="D298" s="82">
        <v>2021</v>
      </c>
      <c r="E298" s="5" t="s">
        <v>115</v>
      </c>
    </row>
    <row r="299" spans="1:6">
      <c r="A299" s="5" t="s">
        <v>117</v>
      </c>
      <c r="B299" s="5" t="s">
        <v>187</v>
      </c>
      <c r="C299" s="5">
        <v>46.577446462211299</v>
      </c>
      <c r="D299" s="82">
        <v>2021</v>
      </c>
      <c r="E299" s="5" t="s">
        <v>109</v>
      </c>
    </row>
    <row r="300" spans="1:6">
      <c r="A300" s="5" t="s">
        <v>117</v>
      </c>
      <c r="B300" s="5" t="s">
        <v>187</v>
      </c>
      <c r="C300" s="5">
        <v>47.265167004162699</v>
      </c>
      <c r="D300" s="82">
        <v>2021</v>
      </c>
      <c r="E300" s="5" t="s">
        <v>110</v>
      </c>
    </row>
    <row r="301" spans="1:6">
      <c r="A301" s="5" t="s">
        <v>117</v>
      </c>
      <c r="B301" s="5" t="s">
        <v>187</v>
      </c>
      <c r="C301" s="5">
        <v>48.705456125100802</v>
      </c>
      <c r="D301" s="82">
        <v>2021</v>
      </c>
      <c r="E301" s="5" t="s">
        <v>111</v>
      </c>
    </row>
    <row r="302" spans="1:6">
      <c r="A302" s="5" t="s">
        <v>117</v>
      </c>
      <c r="B302" s="5" t="s">
        <v>188</v>
      </c>
      <c r="C302" s="5">
        <v>47.934261584113202</v>
      </c>
      <c r="D302" s="82">
        <v>2020</v>
      </c>
      <c r="E302" s="5" t="s">
        <v>110</v>
      </c>
      <c r="F302" s="5">
        <f>AVERAGE(C302:C315)</f>
        <v>52.674245626984252</v>
      </c>
    </row>
    <row r="303" spans="1:6">
      <c r="A303" s="5" t="s">
        <v>117</v>
      </c>
      <c r="B303" s="5" t="s">
        <v>188</v>
      </c>
      <c r="C303" s="5">
        <v>53.516185900949502</v>
      </c>
      <c r="D303" s="82">
        <v>2020</v>
      </c>
      <c r="E303" s="5" t="s">
        <v>111</v>
      </c>
    </row>
    <row r="304" spans="1:6">
      <c r="A304" s="5" t="s">
        <v>117</v>
      </c>
      <c r="B304" s="5" t="s">
        <v>188</v>
      </c>
      <c r="C304" s="5">
        <v>61.528651054194299</v>
      </c>
      <c r="D304" s="82">
        <v>2020</v>
      </c>
      <c r="E304" s="5" t="s">
        <v>112</v>
      </c>
    </row>
    <row r="305" spans="1:5">
      <c r="A305" s="5" t="s">
        <v>117</v>
      </c>
      <c r="B305" s="5" t="s">
        <v>188</v>
      </c>
      <c r="C305" s="5">
        <v>51.406954353512901</v>
      </c>
      <c r="D305" s="82">
        <v>2020</v>
      </c>
      <c r="E305" s="5" t="s">
        <v>113</v>
      </c>
    </row>
    <row r="306" spans="1:5">
      <c r="A306" s="5" t="s">
        <v>117</v>
      </c>
      <c r="B306" s="5" t="s">
        <v>188</v>
      </c>
      <c r="C306" s="5">
        <v>52.159962265152302</v>
      </c>
      <c r="D306" s="82">
        <v>2020</v>
      </c>
      <c r="E306" s="5" t="s">
        <v>114</v>
      </c>
    </row>
    <row r="307" spans="1:5">
      <c r="A307" s="5" t="s">
        <v>117</v>
      </c>
      <c r="B307" s="5" t="s">
        <v>188</v>
      </c>
      <c r="C307" s="5">
        <v>48.384848842328502</v>
      </c>
      <c r="D307" s="82">
        <v>2020</v>
      </c>
      <c r="E307" s="5" t="s">
        <v>105</v>
      </c>
    </row>
    <row r="308" spans="1:5">
      <c r="A308" s="5" t="s">
        <v>117</v>
      </c>
      <c r="B308" s="5" t="s">
        <v>188</v>
      </c>
      <c r="C308" s="5">
        <v>50.156188539154002</v>
      </c>
      <c r="D308" s="82">
        <v>2020</v>
      </c>
      <c r="E308" s="5" t="s">
        <v>106</v>
      </c>
    </row>
    <row r="309" spans="1:5">
      <c r="A309" s="5" t="s">
        <v>117</v>
      </c>
      <c r="B309" s="5" t="s">
        <v>188</v>
      </c>
      <c r="C309" s="5">
        <v>43.368623889707699</v>
      </c>
      <c r="D309" s="82">
        <v>2020</v>
      </c>
      <c r="E309" s="5" t="s">
        <v>107</v>
      </c>
    </row>
    <row r="310" spans="1:5">
      <c r="A310" s="5" t="s">
        <v>117</v>
      </c>
      <c r="B310" s="5" t="s">
        <v>188</v>
      </c>
      <c r="C310" s="5">
        <v>55.351076536165401</v>
      </c>
      <c r="D310" s="82">
        <v>2021</v>
      </c>
      <c r="E310" s="5" t="s">
        <v>108</v>
      </c>
    </row>
    <row r="311" spans="1:5">
      <c r="A311" s="5" t="s">
        <v>117</v>
      </c>
      <c r="B311" s="5" t="s">
        <v>188</v>
      </c>
      <c r="C311" s="5">
        <v>63.432110529012498</v>
      </c>
      <c r="D311" s="82">
        <v>2021</v>
      </c>
      <c r="E311" s="5" t="s">
        <v>116</v>
      </c>
    </row>
    <row r="312" spans="1:5">
      <c r="A312" s="5" t="s">
        <v>117</v>
      </c>
      <c r="B312" s="5" t="s">
        <v>188</v>
      </c>
      <c r="C312" s="5">
        <v>51.818342113255497</v>
      </c>
      <c r="D312" s="82">
        <v>2021</v>
      </c>
      <c r="E312" s="5" t="s">
        <v>115</v>
      </c>
    </row>
    <row r="313" spans="1:5">
      <c r="A313" s="5" t="s">
        <v>117</v>
      </c>
      <c r="B313" s="5" t="s">
        <v>188</v>
      </c>
      <c r="C313" s="5">
        <v>52.006342541757697</v>
      </c>
      <c r="D313" s="82">
        <v>2021</v>
      </c>
      <c r="E313" s="5" t="s">
        <v>109</v>
      </c>
    </row>
    <row r="314" spans="1:5">
      <c r="A314" s="5" t="s">
        <v>117</v>
      </c>
      <c r="B314" s="5" t="s">
        <v>188</v>
      </c>
      <c r="C314" s="5">
        <v>52.638970766063402</v>
      </c>
      <c r="D314" s="82">
        <v>2021</v>
      </c>
      <c r="E314" s="5" t="s">
        <v>110</v>
      </c>
    </row>
    <row r="315" spans="1:5">
      <c r="A315" s="5" t="s">
        <v>117</v>
      </c>
      <c r="B315" s="5" t="s">
        <v>188</v>
      </c>
      <c r="C315" s="5">
        <v>53.736919862412599</v>
      </c>
      <c r="D315" s="82">
        <v>2021</v>
      </c>
      <c r="E315" s="5" t="s">
        <v>111</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J18" sqref="J18"/>
    </sheetView>
  </sheetViews>
  <sheetFormatPr defaultColWidth="9" defaultRowHeight="13.5"/>
  <cols>
    <col min="1" max="16384" width="9" style="95"/>
  </cols>
  <sheetData>
    <row r="1" spans="1:17" ht="14.25">
      <c r="A1" s="90" t="s">
        <v>90</v>
      </c>
      <c r="B1" s="90" t="s">
        <v>90</v>
      </c>
      <c r="C1" s="90" t="s">
        <v>90</v>
      </c>
      <c r="D1" s="90" t="s">
        <v>90</v>
      </c>
      <c r="E1" s="90" t="s">
        <v>191</v>
      </c>
      <c r="F1" s="90" t="s">
        <v>192</v>
      </c>
      <c r="G1" s="90" t="s">
        <v>193</v>
      </c>
      <c r="H1" s="90" t="s">
        <v>129</v>
      </c>
      <c r="I1" s="90" t="s">
        <v>130</v>
      </c>
      <c r="J1" s="90" t="s">
        <v>131</v>
      </c>
      <c r="K1" s="90" t="s">
        <v>125</v>
      </c>
      <c r="L1" s="90" t="s">
        <v>126</v>
      </c>
      <c r="M1" s="90" t="s">
        <v>118</v>
      </c>
      <c r="N1" s="90" t="s">
        <v>91</v>
      </c>
      <c r="O1" s="90" t="s">
        <v>92</v>
      </c>
      <c r="P1" s="90" t="s">
        <v>93</v>
      </c>
      <c r="Q1" s="90" t="s">
        <v>94</v>
      </c>
    </row>
    <row r="2" spans="1:17" ht="14.25">
      <c r="A2" s="90">
        <v>1</v>
      </c>
      <c r="B2" s="90" t="s">
        <v>171</v>
      </c>
      <c r="C2" s="90" t="s">
        <v>96</v>
      </c>
      <c r="D2" s="90" t="s">
        <v>194</v>
      </c>
      <c r="E2" s="90">
        <v>86.95</v>
      </c>
      <c r="F2" s="90">
        <v>80.59</v>
      </c>
      <c r="G2" s="90">
        <v>77.87</v>
      </c>
      <c r="H2" s="90">
        <v>76.5</v>
      </c>
      <c r="I2" s="90">
        <v>75.87</v>
      </c>
      <c r="J2" s="90">
        <v>75.42</v>
      </c>
      <c r="K2" s="90">
        <v>75.180000000000007</v>
      </c>
      <c r="L2" s="90">
        <v>74.37</v>
      </c>
      <c r="M2" s="90">
        <v>75.77</v>
      </c>
      <c r="N2" s="90">
        <v>77.05</v>
      </c>
      <c r="O2" s="90">
        <v>77.760000000000005</v>
      </c>
      <c r="P2" s="90">
        <v>77.180000000000007</v>
      </c>
      <c r="Q2" s="90">
        <v>77.59</v>
      </c>
    </row>
    <row r="3" spans="1:17" ht="14.25">
      <c r="A3" s="90">
        <v>1</v>
      </c>
      <c r="B3" s="90" t="s">
        <v>172</v>
      </c>
      <c r="C3" s="90" t="s">
        <v>96</v>
      </c>
      <c r="D3" s="90" t="s">
        <v>194</v>
      </c>
      <c r="E3" s="90">
        <v>103.48</v>
      </c>
      <c r="F3" s="90">
        <v>91.13</v>
      </c>
      <c r="G3" s="90">
        <v>81.75</v>
      </c>
      <c r="H3" s="90">
        <v>79.36</v>
      </c>
      <c r="I3" s="90">
        <v>80.680000000000007</v>
      </c>
      <c r="J3" s="90">
        <v>82.54</v>
      </c>
      <c r="K3" s="90">
        <v>80.22</v>
      </c>
      <c r="L3" s="90">
        <v>80.349999999999994</v>
      </c>
      <c r="M3" s="90">
        <v>80.58</v>
      </c>
      <c r="N3" s="90">
        <v>83.16</v>
      </c>
      <c r="O3" s="90">
        <v>78.7</v>
      </c>
      <c r="P3" s="90">
        <v>83.07</v>
      </c>
      <c r="Q3" s="90">
        <v>82.91</v>
      </c>
    </row>
    <row r="4" spans="1:17" ht="14.25">
      <c r="A4" s="90">
        <v>1</v>
      </c>
      <c r="B4" s="90" t="s">
        <v>179</v>
      </c>
      <c r="C4" s="90" t="s">
        <v>96</v>
      </c>
      <c r="D4" s="90" t="s">
        <v>194</v>
      </c>
      <c r="E4" s="90">
        <v>80.510000000000005</v>
      </c>
      <c r="F4" s="90">
        <v>77.95</v>
      </c>
      <c r="G4" s="90">
        <v>77.27</v>
      </c>
      <c r="H4" s="90">
        <v>77.38</v>
      </c>
      <c r="I4" s="90">
        <v>77.239999999999995</v>
      </c>
      <c r="J4" s="90">
        <v>75.73</v>
      </c>
      <c r="K4" s="90">
        <v>81.64</v>
      </c>
      <c r="L4" s="90">
        <v>78.8</v>
      </c>
      <c r="M4" s="90">
        <v>79.569999999999993</v>
      </c>
      <c r="N4" s="90">
        <v>79.23</v>
      </c>
      <c r="O4" s="90">
        <v>72.040000000000006</v>
      </c>
      <c r="P4" s="90">
        <v>69.25</v>
      </c>
      <c r="Q4" s="90">
        <v>76.25</v>
      </c>
    </row>
  </sheetData>
  <phoneticPr fontId="1" type="noConversion"/>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49" customWidth="1"/>
    <col min="2" max="2" width="14.5" customWidth="1"/>
    <col min="3" max="3" width="11.5" customWidth="1"/>
    <col min="4" max="4" width="44.125" customWidth="1"/>
    <col min="6" max="6" width="12.5" customWidth="1"/>
    <col min="7" max="7" width="13.25" customWidth="1"/>
  </cols>
  <sheetData>
    <row r="1" spans="1:7" ht="27.75" customHeight="1">
      <c r="A1" s="108" t="s">
        <v>324</v>
      </c>
      <c r="B1" s="108" t="s">
        <v>335</v>
      </c>
      <c r="C1" s="108" t="s">
        <v>319</v>
      </c>
      <c r="D1" s="108" t="s">
        <v>318</v>
      </c>
      <c r="E1" s="108" t="s">
        <v>320</v>
      </c>
      <c r="F1" s="108" t="s">
        <v>322</v>
      </c>
      <c r="G1" s="108" t="s">
        <v>323</v>
      </c>
    </row>
    <row r="2" spans="1:7" ht="27.75" customHeight="1">
      <c r="A2" s="109">
        <v>1</v>
      </c>
      <c r="B2" s="109" t="s">
        <v>336</v>
      </c>
      <c r="C2" s="109" t="s">
        <v>325</v>
      </c>
      <c r="D2" s="109" t="s">
        <v>326</v>
      </c>
      <c r="E2" s="109" t="s">
        <v>334</v>
      </c>
      <c r="F2" s="109" t="s">
        <v>339</v>
      </c>
      <c r="G2" s="109">
        <v>2012</v>
      </c>
    </row>
    <row r="3" spans="1:7" ht="27.75" customHeight="1">
      <c r="A3" s="110">
        <v>2</v>
      </c>
      <c r="B3" s="110" t="s">
        <v>337</v>
      </c>
      <c r="C3" s="110" t="s">
        <v>325</v>
      </c>
      <c r="D3" s="110" t="s">
        <v>327</v>
      </c>
      <c r="E3" s="109" t="s">
        <v>334</v>
      </c>
      <c r="F3" s="110" t="s">
        <v>338</v>
      </c>
      <c r="G3" s="110">
        <v>2003</v>
      </c>
    </row>
    <row r="4" spans="1:7" ht="27.75" customHeight="1">
      <c r="A4" s="110">
        <v>3</v>
      </c>
      <c r="B4" s="110" t="s">
        <v>340</v>
      </c>
      <c r="C4" s="110" t="s">
        <v>325</v>
      </c>
      <c r="D4" s="110" t="s">
        <v>328</v>
      </c>
      <c r="E4" s="109" t="s">
        <v>334</v>
      </c>
      <c r="F4" s="110" t="s">
        <v>349</v>
      </c>
      <c r="G4" s="110">
        <v>2000</v>
      </c>
    </row>
    <row r="5" spans="1:7" ht="27.75" customHeight="1">
      <c r="A5" s="110">
        <v>4</v>
      </c>
      <c r="B5" s="110" t="s">
        <v>316</v>
      </c>
      <c r="C5" s="110" t="s">
        <v>325</v>
      </c>
      <c r="D5" s="110" t="s">
        <v>329</v>
      </c>
      <c r="E5" s="109" t="s">
        <v>334</v>
      </c>
      <c r="F5" s="110" t="s">
        <v>341</v>
      </c>
      <c r="G5" s="110">
        <v>1999</v>
      </c>
    </row>
    <row r="6" spans="1:7" ht="27.75" customHeight="1">
      <c r="A6" s="109">
        <v>5</v>
      </c>
      <c r="B6" s="109" t="s">
        <v>342</v>
      </c>
      <c r="C6" s="109" t="s">
        <v>325</v>
      </c>
      <c r="D6" s="109" t="s">
        <v>330</v>
      </c>
      <c r="E6" s="109" t="s">
        <v>334</v>
      </c>
      <c r="F6" s="109" t="s">
        <v>343</v>
      </c>
      <c r="G6" s="109">
        <v>2003</v>
      </c>
    </row>
    <row r="7" spans="1:7" ht="27.75" customHeight="1">
      <c r="A7" s="110">
        <v>6</v>
      </c>
      <c r="B7" s="110" t="s">
        <v>344</v>
      </c>
      <c r="C7" s="110" t="s">
        <v>325</v>
      </c>
      <c r="D7" s="110" t="s">
        <v>331</v>
      </c>
      <c r="E7" s="109" t="s">
        <v>334</v>
      </c>
      <c r="F7" s="110" t="s">
        <v>345</v>
      </c>
      <c r="G7" s="110">
        <v>2008</v>
      </c>
    </row>
    <row r="8" spans="1:7" ht="27.75" customHeight="1">
      <c r="A8" s="110">
        <v>7</v>
      </c>
      <c r="B8" s="110" t="s">
        <v>346</v>
      </c>
      <c r="C8" s="110" t="s">
        <v>325</v>
      </c>
      <c r="D8" s="110" t="s">
        <v>332</v>
      </c>
      <c r="E8" s="109" t="s">
        <v>334</v>
      </c>
      <c r="F8" s="110" t="s">
        <v>347</v>
      </c>
      <c r="G8" s="110">
        <v>2007</v>
      </c>
    </row>
    <row r="9" spans="1:7" ht="27.75" customHeight="1">
      <c r="A9" s="110">
        <v>8</v>
      </c>
      <c r="B9" s="110" t="s">
        <v>317</v>
      </c>
      <c r="C9" s="110" t="s">
        <v>325</v>
      </c>
      <c r="D9" s="110" t="s">
        <v>333</v>
      </c>
      <c r="E9" s="109" t="s">
        <v>334</v>
      </c>
      <c r="F9" s="110" t="s">
        <v>348</v>
      </c>
      <c r="G9" s="110">
        <v>2012</v>
      </c>
    </row>
    <row r="10" spans="1:7" ht="27.75" customHeight="1">
      <c r="A10" s="110">
        <v>9</v>
      </c>
      <c r="B10" s="110" t="s">
        <v>350</v>
      </c>
      <c r="C10" s="110" t="s">
        <v>325</v>
      </c>
      <c r="D10" s="110" t="s">
        <v>321</v>
      </c>
      <c r="E10" s="109" t="s">
        <v>334</v>
      </c>
      <c r="F10" s="110" t="s">
        <v>351</v>
      </c>
      <c r="G10" s="110">
        <v>2002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系统读取表</vt:lpstr>
      <vt:lpstr>成本（静态）</vt:lpstr>
      <vt:lpstr>比较法</vt:lpstr>
      <vt:lpstr>智学苑</vt:lpstr>
      <vt:lpstr>铭科苑</vt:lpstr>
      <vt:lpstr>怡美家园</vt:lpstr>
      <vt:lpstr>城研</vt:lpstr>
      <vt:lpstr>中指</vt:lpstr>
      <vt:lpstr>Sheet1</vt:lpstr>
      <vt:lpstr>Sheet2</vt:lpstr>
      <vt:lpstr>Sheet3</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2021-07-26T08:02:02Z</dcterms:modified>
</cp:coreProperties>
</file>