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10" yWindow="300" windowWidth="13920" windowHeight="13965"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c r="Z7" i="78"/>
  <c r="Z8" i="78"/>
  <c r="Z9" i="78"/>
  <c r="Z10" i="78"/>
  <c r="Z11" i="78"/>
  <c r="Z12" i="78"/>
  <c r="Z13" i="78"/>
  <c r="AA5" i="78"/>
  <c r="AD5" i="78"/>
  <c r="AA6" i="78"/>
  <c r="AD6" i="78"/>
  <c r="AA7" i="78"/>
  <c r="AD7" i="78"/>
  <c r="AA8" i="78"/>
  <c r="AD8" i="78"/>
  <c r="AA9" i="78"/>
  <c r="AD9" i="78"/>
  <c r="AA10" i="78"/>
  <c r="AD10" i="78"/>
  <c r="AA11" i="78"/>
  <c r="AA12" i="78"/>
  <c r="AD12" i="78"/>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c r="AH11" i="71"/>
  <c r="AH10" i="71"/>
  <c r="AI10" i="71"/>
  <c r="AG5" i="71"/>
  <c r="AH5" i="71"/>
  <c r="AI5" i="71"/>
  <c r="AJ13" i="71"/>
  <c r="AJ12" i="71"/>
  <c r="AJ11" i="71"/>
  <c r="AJ10" i="71"/>
  <c r="AJ9" i="71"/>
  <c r="AJ8" i="71"/>
  <c r="AJ7" i="71"/>
  <c r="AJ6" i="71"/>
  <c r="AJ5" i="71"/>
  <c r="AK5" i="71"/>
  <c r="AI13" i="71"/>
  <c r="AI11" i="71"/>
  <c r="AG12" i="71"/>
  <c r="AG11" i="71"/>
  <c r="AG10" i="71"/>
  <c r="AG9" i="71"/>
  <c r="AH9" i="71"/>
  <c r="AI9" i="71"/>
  <c r="AG8" i="71"/>
  <c r="AH8" i="71"/>
  <c r="AI8" i="71"/>
  <c r="AG7" i="71"/>
  <c r="AH7" i="71"/>
  <c r="AI7" i="71"/>
  <c r="AG6" i="71"/>
  <c r="AH6" i="71"/>
  <c r="AI6" i="71"/>
  <c r="AF12" i="71"/>
  <c r="AF11" i="71"/>
  <c r="AF10" i="71"/>
  <c r="AF8" i="71"/>
  <c r="AF7" i="71"/>
  <c r="AF6" i="71"/>
  <c r="AF5" i="71"/>
  <c r="Z20" i="78"/>
  <c r="AB20" i="78"/>
  <c r="G20" i="78"/>
  <c r="F20" i="78"/>
  <c r="I20" i="78"/>
  <c r="E20" i="78"/>
  <c r="H3" i="78"/>
  <c r="G3" i="78"/>
  <c r="F3" i="78"/>
  <c r="I3" i="78"/>
  <c r="E3" i="78"/>
  <c r="D3" i="78"/>
  <c r="AC3" i="78"/>
  <c r="AB3" i="78"/>
  <c r="AA3" i="78"/>
  <c r="AD3" i="78"/>
  <c r="Y3" i="78"/>
  <c r="U29" i="78"/>
  <c r="V12" i="78"/>
  <c r="U12" i="78"/>
  <c r="T12" i="78"/>
  <c r="S12" i="78"/>
  <c r="R12" i="78"/>
  <c r="V11" i="78"/>
  <c r="U11" i="78"/>
  <c r="T11" i="78"/>
  <c r="S11" i="78"/>
  <c r="R11" i="78"/>
  <c r="V10" i="78"/>
  <c r="U10" i="78"/>
  <c r="T10" i="78"/>
  <c r="S10" i="78"/>
  <c r="R10" i="78"/>
  <c r="R9" i="78"/>
  <c r="W30" i="78"/>
  <c r="N30" i="78"/>
  <c r="M30" i="78"/>
  <c r="P30" i="78"/>
  <c r="L30" i="78"/>
  <c r="I30" i="78"/>
  <c r="N29" i="78"/>
  <c r="M29" i="78"/>
  <c r="P29" i="78"/>
  <c r="L29" i="78"/>
  <c r="S28" i="78"/>
  <c r="I29" i="78"/>
  <c r="N28" i="78"/>
  <c r="M28" i="78"/>
  <c r="P28" i="78"/>
  <c r="L28" i="78"/>
  <c r="I28" i="78"/>
  <c r="N27" i="78"/>
  <c r="M27" i="78"/>
  <c r="P27" i="78"/>
  <c r="L27" i="78"/>
  <c r="I27" i="78"/>
  <c r="N26" i="78"/>
  <c r="M26" i="78"/>
  <c r="P26" i="78"/>
  <c r="L26" i="78"/>
  <c r="S26" i="78"/>
  <c r="I26" i="78"/>
  <c r="N25" i="78"/>
  <c r="M25" i="78"/>
  <c r="L25" i="78"/>
  <c r="I25" i="78"/>
  <c r="AD25" i="78"/>
  <c r="N24" i="78"/>
  <c r="M24" i="78"/>
  <c r="P24" i="78"/>
  <c r="L24" i="78"/>
  <c r="I24" i="78"/>
  <c r="N23" i="78"/>
  <c r="M23" i="78"/>
  <c r="P23" i="78"/>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c r="N5" i="78"/>
  <c r="M6" i="78"/>
  <c r="P6" i="78"/>
  <c r="N6" i="78"/>
  <c r="M7" i="78"/>
  <c r="N7" i="78"/>
  <c r="M8" i="78"/>
  <c r="N8" i="78"/>
  <c r="M9" i="78"/>
  <c r="P9" i="78"/>
  <c r="N9" i="78"/>
  <c r="U9" i="78"/>
  <c r="M10" i="78"/>
  <c r="N10" i="78"/>
  <c r="M11" i="78"/>
  <c r="P11" i="78"/>
  <c r="N11" i="78"/>
  <c r="M12" i="78"/>
  <c r="N12" i="78"/>
  <c r="N13" i="78"/>
  <c r="M13" i="78"/>
  <c r="P13" i="78"/>
  <c r="L13" i="78"/>
  <c r="K13" i="78"/>
  <c r="L12" i="78"/>
  <c r="K12" i="78"/>
  <c r="L11" i="78"/>
  <c r="K11" i="78"/>
  <c r="L10" i="78"/>
  <c r="K10" i="78"/>
  <c r="L9" i="78"/>
  <c r="S9" i="78"/>
  <c r="K9" i="78"/>
  <c r="L8" i="78"/>
  <c r="K8" i="78"/>
  <c r="R5" i="78"/>
  <c r="L7" i="78"/>
  <c r="K7" i="78"/>
  <c r="L6" i="78"/>
  <c r="K6" i="78"/>
  <c r="L5" i="78"/>
  <c r="K5" i="78"/>
  <c r="U26" i="78"/>
  <c r="U27" i="78"/>
  <c r="T28" i="78"/>
  <c r="T27" i="78"/>
  <c r="W27" i="78"/>
  <c r="T26" i="78"/>
  <c r="W26" i="78"/>
  <c r="U28" i="78"/>
  <c r="T29" i="78"/>
  <c r="S29" i="78"/>
  <c r="S27" i="78"/>
  <c r="AD29" i="78"/>
  <c r="AD27" i="78"/>
  <c r="AD30" i="78"/>
  <c r="AD28" i="78"/>
  <c r="AD26" i="78"/>
  <c r="S22" i="78"/>
  <c r="S24" i="78"/>
  <c r="U22" i="78"/>
  <c r="U24" i="78"/>
  <c r="P25" i="78"/>
  <c r="T20" i="78"/>
  <c r="W20" i="78"/>
  <c r="M20" i="78"/>
  <c r="P20" i="78"/>
  <c r="T23" i="78"/>
  <c r="W23" i="78"/>
  <c r="T25" i="78"/>
  <c r="W25" i="78"/>
  <c r="S20" i="78"/>
  <c r="L20" i="78"/>
  <c r="U20" i="78"/>
  <c r="N20" i="78"/>
  <c r="T22" i="78"/>
  <c r="W22" i="78"/>
  <c r="S23" i="78"/>
  <c r="U23" i="78"/>
  <c r="T24" i="78"/>
  <c r="W24" i="78"/>
  <c r="S25" i="78"/>
  <c r="U25" i="78"/>
  <c r="T8" i="78"/>
  <c r="U7" i="78"/>
  <c r="V8" i="78"/>
  <c r="T9" i="78"/>
  <c r="R6" i="78"/>
  <c r="V6" i="78"/>
  <c r="U8" i="78"/>
  <c r="S3" i="78"/>
  <c r="L3" i="78"/>
  <c r="S7" i="78"/>
  <c r="R3" i="78"/>
  <c r="K3" i="78"/>
  <c r="U3" i="78"/>
  <c r="N3" i="78"/>
  <c r="S5" i="78"/>
  <c r="U5" i="78"/>
  <c r="S6" i="78"/>
  <c r="U6" i="78"/>
  <c r="R7" i="78"/>
  <c r="T7" i="78"/>
  <c r="W7" i="78"/>
  <c r="R8" i="78"/>
  <c r="P8" i="78"/>
  <c r="T3" i="78"/>
  <c r="W3" i="78"/>
  <c r="M3" i="78"/>
  <c r="P3" i="78"/>
  <c r="T5" i="78"/>
  <c r="W5" i="78"/>
  <c r="T6" i="78"/>
  <c r="W6" i="78"/>
  <c r="S8" i="78"/>
  <c r="V3" i="78"/>
  <c r="O3" i="78"/>
  <c r="V5" i="78"/>
  <c r="V7" i="78"/>
  <c r="V9" i="78"/>
  <c r="W28" i="78"/>
  <c r="W10" i="78"/>
  <c r="P7" i="78"/>
  <c r="P10" i="78"/>
  <c r="P12" i="78"/>
  <c r="W11" i="78"/>
  <c r="W9" i="78"/>
  <c r="W8" i="78"/>
  <c r="P22" i="78"/>
  <c r="W29" i="78"/>
  <c r="W12" i="78"/>
  <c r="AA20" i="78"/>
  <c r="AD20" i="78"/>
  <c r="G17" i="43"/>
  <c r="C112" i="43"/>
  <c r="E24" i="43"/>
  <c r="R5" i="71"/>
  <c r="Q5" i="71"/>
  <c r="P5" i="71"/>
  <c r="O5" i="71"/>
  <c r="AK6" i="71"/>
  <c r="R6" i="71"/>
  <c r="Q6" i="71"/>
  <c r="P6" i="71"/>
  <c r="O6" i="71"/>
  <c r="AK7" i="71"/>
  <c r="R7" i="71"/>
  <c r="Q7" i="71"/>
  <c r="P7" i="71"/>
  <c r="O7" i="71"/>
  <c r="AK8" i="71"/>
  <c r="R8" i="71"/>
  <c r="Q8" i="71"/>
  <c r="P8" i="71"/>
  <c r="O8" i="71"/>
  <c r="T371" i="46"/>
  <c r="S371" i="46"/>
  <c r="R371" i="46"/>
  <c r="U279" i="46"/>
  <c r="T279" i="46"/>
  <c r="S279" i="46"/>
  <c r="R279" i="46"/>
  <c r="T187" i="46"/>
  <c r="S187" i="46"/>
  <c r="R187" i="46"/>
  <c r="T95" i="46"/>
  <c r="S95" i="46"/>
  <c r="R95" i="46"/>
  <c r="T3" i="46"/>
  <c r="S3" i="46"/>
  <c r="R3" i="46"/>
  <c r="G23" i="43"/>
  <c r="L17" i="43"/>
  <c r="A1" i="78"/>
  <c r="L18" i="43"/>
  <c r="I23" i="43"/>
  <c r="O23" i="43"/>
  <c r="C23" i="43"/>
  <c r="R13" i="71"/>
  <c r="Q13" i="71"/>
  <c r="P13" i="71"/>
  <c r="O13" i="71"/>
  <c r="R12" i="71"/>
  <c r="Q12" i="71"/>
  <c r="P12" i="71"/>
  <c r="O12" i="71"/>
  <c r="R11" i="71"/>
  <c r="Q11" i="71"/>
  <c r="P11" i="71"/>
  <c r="O11" i="71"/>
  <c r="R10" i="71"/>
  <c r="Q10" i="71"/>
  <c r="P10" i="71"/>
  <c r="D84" i="43"/>
  <c r="D85" i="43"/>
  <c r="D86" i="43"/>
  <c r="D87" i="43"/>
  <c r="D88" i="43"/>
  <c r="D89" i="43"/>
  <c r="D90" i="43"/>
  <c r="D91" i="43"/>
  <c r="E84" i="43"/>
  <c r="B82" i="43"/>
  <c r="C28" i="43"/>
  <c r="Y10" i="43"/>
  <c r="G2" i="43"/>
  <c r="C21" i="43"/>
  <c r="I2" i="43"/>
  <c r="S5" i="43"/>
  <c r="S3" i="43"/>
  <c r="S6" i="43"/>
  <c r="S4" i="43"/>
  <c r="S2" i="43"/>
  <c r="F26" i="43"/>
  <c r="E26" i="43"/>
  <c r="G26" i="43"/>
  <c r="D26" i="43"/>
  <c r="C27" i="43"/>
  <c r="H26" i="43"/>
  <c r="J17" i="45"/>
  <c r="K17" i="45"/>
  <c r="L17" i="45"/>
  <c r="M17" i="45"/>
  <c r="I17" i="45"/>
  <c r="G24" i="43"/>
  <c r="E44" i="43"/>
  <c r="M23" i="43"/>
  <c r="AK9" i="71"/>
  <c r="AK10" i="71"/>
  <c r="AK11" i="71"/>
  <c r="AK12" i="71"/>
  <c r="AK13" i="71"/>
  <c r="AG13" i="71"/>
  <c r="AF13" i="71"/>
  <c r="Z10" i="71"/>
  <c r="AA10" i="71"/>
  <c r="AC10" i="71"/>
  <c r="AD10" i="71"/>
  <c r="Y11" i="71"/>
  <c r="AB11" i="71"/>
  <c r="Z11" i="71"/>
  <c r="AA11" i="71"/>
  <c r="AC11" i="71"/>
  <c r="AD11" i="71"/>
  <c r="AD12" i="71"/>
  <c r="AC12" i="71"/>
  <c r="Z12" i="71"/>
  <c r="AA12" i="71"/>
  <c r="Y12" i="71"/>
  <c r="AB12" i="71"/>
  <c r="B102" i="43"/>
  <c r="D94" i="43"/>
  <c r="D62" i="43"/>
  <c r="B101" i="43"/>
  <c r="B100" i="43"/>
  <c r="B98" i="43"/>
  <c r="B96" i="43"/>
  <c r="B95" i="43"/>
  <c r="M102" i="43"/>
  <c r="N102" i="43"/>
  <c r="K102" i="43"/>
  <c r="J102" i="43"/>
  <c r="D102" i="43"/>
  <c r="M101" i="43"/>
  <c r="N101" i="43"/>
  <c r="K101" i="43"/>
  <c r="J101" i="43"/>
  <c r="D101" i="43"/>
  <c r="M100" i="43"/>
  <c r="N100" i="43"/>
  <c r="K100" i="43"/>
  <c r="J100" i="43"/>
  <c r="D100" i="43"/>
  <c r="M99" i="43"/>
  <c r="N99" i="43"/>
  <c r="K99" i="43"/>
  <c r="J99" i="43"/>
  <c r="D99" i="43"/>
  <c r="M98" i="43"/>
  <c r="N98" i="43"/>
  <c r="K98" i="43"/>
  <c r="J98" i="43"/>
  <c r="D98" i="43"/>
  <c r="M97" i="43"/>
  <c r="N97" i="43"/>
  <c r="K97" i="43"/>
  <c r="J97" i="43"/>
  <c r="D97" i="43"/>
  <c r="M96" i="43"/>
  <c r="N96" i="43"/>
  <c r="K96" i="43"/>
  <c r="J96" i="43"/>
  <c r="D96" i="43"/>
  <c r="M95" i="43"/>
  <c r="N95" i="43"/>
  <c r="K95" i="43"/>
  <c r="J95" i="43"/>
  <c r="D95" i="43"/>
  <c r="M94" i="43"/>
  <c r="N94" i="43"/>
  <c r="K94" i="43"/>
  <c r="J94"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c r="AB10" i="71"/>
  <c r="R19" i="77"/>
  <c r="R5" i="77"/>
  <c r="U5" i="77"/>
  <c r="E26" i="77"/>
  <c r="E38" i="77"/>
  <c r="E39" i="77"/>
  <c r="C40" i="77"/>
  <c r="E29" i="77"/>
  <c r="E32" i="77"/>
  <c r="B2" i="77"/>
  <c r="B3" i="77"/>
  <c r="C41" i="77"/>
  <c r="Q32" i="43"/>
  <c r="R14" i="71"/>
  <c r="Q14" i="71"/>
  <c r="P14" i="71"/>
  <c r="O14" i="71"/>
  <c r="H16" i="49"/>
  <c r="D16" i="49"/>
  <c r="D15" i="49"/>
  <c r="B2" i="49"/>
  <c r="F15" i="49"/>
  <c r="H15" i="49"/>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c r="F7" i="68"/>
  <c r="B17" i="45"/>
  <c r="R21" i="71"/>
  <c r="Q21" i="71"/>
  <c r="P21" i="71"/>
  <c r="O21" i="71"/>
  <c r="M3" i="71"/>
  <c r="AK3" i="71"/>
  <c r="L3" i="71"/>
  <c r="AJ3" i="71"/>
  <c r="K3" i="71"/>
  <c r="AG3" i="71"/>
  <c r="AH3" i="71"/>
  <c r="AI3" i="71"/>
  <c r="J3" i="71"/>
  <c r="AF3" i="71"/>
  <c r="R22" i="71"/>
  <c r="R23" i="71"/>
  <c r="Q22" i="71"/>
  <c r="Q23" i="71"/>
  <c r="P22" i="71"/>
  <c r="P23" i="71"/>
  <c r="O22" i="71"/>
  <c r="O23" i="71"/>
  <c r="O24" i="71"/>
  <c r="R24" i="71"/>
  <c r="Q24" i="71"/>
  <c r="P24" i="71"/>
  <c r="D26" i="71"/>
  <c r="O25" i="71"/>
  <c r="R25" i="71"/>
  <c r="Q25" i="71"/>
  <c r="F25" i="71"/>
  <c r="F24" i="71"/>
  <c r="F23" i="71"/>
  <c r="F22" i="71"/>
  <c r="F21" i="71"/>
  <c r="F20" i="71"/>
  <c r="F19" i="71"/>
  <c r="F18" i="71"/>
  <c r="P25" i="71"/>
  <c r="C25" i="71"/>
  <c r="R26" i="71"/>
  <c r="G25" i="71"/>
  <c r="Q26" i="71"/>
  <c r="P26" i="71"/>
  <c r="O26" i="71"/>
  <c r="B25" i="71"/>
  <c r="B24" i="71"/>
  <c r="B23" i="71"/>
  <c r="B22" i="71"/>
  <c r="B21"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c r="A19" i="62"/>
  <c r="B65" i="72"/>
  <c r="A12" i="62"/>
  <c r="B58" i="72"/>
  <c r="A120" i="9"/>
  <c r="H2" i="52"/>
  <c r="A1" i="52"/>
  <c r="A3" i="53"/>
  <c r="R27" i="71"/>
  <c r="Q27" i="71"/>
  <c r="P27" i="71"/>
  <c r="O27" i="71"/>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c r="B74" i="72"/>
  <c r="AJ9" i="43"/>
  <c r="AJ10" i="43"/>
  <c r="AI9" i="43"/>
  <c r="AI10" i="43"/>
  <c r="AH9" i="43"/>
  <c r="AH10" i="43"/>
  <c r="AG9" i="43"/>
  <c r="AG10" i="43"/>
  <c r="AF9" i="43"/>
  <c r="AF10" i="43"/>
  <c r="AE9" i="43"/>
  <c r="AE10" i="43"/>
  <c r="AD9" i="43"/>
  <c r="AD10" i="43"/>
  <c r="AC9" i="43"/>
  <c r="AC10" i="43"/>
  <c r="AB9" i="43"/>
  <c r="AB10" i="43"/>
  <c r="AA9" i="43"/>
  <c r="AA10" i="43"/>
  <c r="Z9" i="43"/>
  <c r="Z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D90" i="71"/>
  <c r="G89" i="71"/>
  <c r="G88" i="71"/>
  <c r="G87" i="71"/>
  <c r="F89" i="71"/>
  <c r="F88" i="71"/>
  <c r="F87" i="71"/>
  <c r="C89" i="71"/>
  <c r="D89" i="71"/>
  <c r="B89" i="71"/>
  <c r="B88" i="71"/>
  <c r="B87" i="71"/>
  <c r="D86" i="71"/>
  <c r="G85" i="71"/>
  <c r="G84" i="71"/>
  <c r="G83" i="71"/>
  <c r="F85" i="71"/>
  <c r="F84" i="71"/>
  <c r="F83" i="71"/>
  <c r="C85" i="71"/>
  <c r="D85" i="71"/>
  <c r="B85" i="71"/>
  <c r="B84" i="71"/>
  <c r="B83" i="71"/>
  <c r="D82" i="71"/>
  <c r="R81" i="71"/>
  <c r="Q81" i="71"/>
  <c r="P81" i="71"/>
  <c r="O81" i="71"/>
  <c r="G81" i="71"/>
  <c r="W81" i="71"/>
  <c r="F81" i="71"/>
  <c r="V81" i="71"/>
  <c r="C81" i="71"/>
  <c r="U81" i="71"/>
  <c r="B81" i="71"/>
  <c r="T81" i="71"/>
  <c r="R80" i="71"/>
  <c r="Q80" i="71"/>
  <c r="P80" i="71"/>
  <c r="O80" i="71"/>
  <c r="G80" i="71"/>
  <c r="G79" i="71"/>
  <c r="B80" i="71"/>
  <c r="B79" i="7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c r="F73" i="71"/>
  <c r="V73" i="71"/>
  <c r="C73" i="71"/>
  <c r="U73" i="71"/>
  <c r="B73" i="71"/>
  <c r="T73" i="71"/>
  <c r="R72" i="71"/>
  <c r="Q72" i="71"/>
  <c r="P72" i="71"/>
  <c r="O72" i="71"/>
  <c r="G72" i="71"/>
  <c r="G71" i="71"/>
  <c r="B72" i="71"/>
  <c r="B71" i="71"/>
  <c r="R71" i="71"/>
  <c r="Q71" i="71"/>
  <c r="P71" i="71"/>
  <c r="O71" i="71"/>
  <c r="R70" i="71"/>
  <c r="Q70" i="71"/>
  <c r="P70" i="71"/>
  <c r="O70" i="71"/>
  <c r="D70" i="71"/>
  <c r="G69" i="71"/>
  <c r="W69" i="71"/>
  <c r="F69" i="71"/>
  <c r="Q69" i="71"/>
  <c r="C69" i="71"/>
  <c r="B69" i="71"/>
  <c r="T69" i="71"/>
  <c r="G68" i="71"/>
  <c r="G67" i="71"/>
  <c r="D66" i="71"/>
  <c r="R65" i="71"/>
  <c r="Q65" i="71"/>
  <c r="P65" i="71"/>
  <c r="O65" i="71"/>
  <c r="R64" i="71"/>
  <c r="Q64" i="71"/>
  <c r="P64" i="71"/>
  <c r="O64" i="71"/>
  <c r="R63" i="71"/>
  <c r="Q63" i="71"/>
  <c r="P63" i="71"/>
  <c r="O63" i="71"/>
  <c r="R62" i="71"/>
  <c r="G63" i="71"/>
  <c r="G64" i="71"/>
  <c r="G65" i="71"/>
  <c r="W65" i="71"/>
  <c r="Q62" i="71"/>
  <c r="F63" i="71"/>
  <c r="F64" i="71"/>
  <c r="F65" i="71"/>
  <c r="V65" i="71"/>
  <c r="P62" i="71"/>
  <c r="C63" i="71"/>
  <c r="O62" i="71"/>
  <c r="B63" i="71"/>
  <c r="B64" i="71"/>
  <c r="B65" i="71"/>
  <c r="T65" i="71"/>
  <c r="D62" i="71"/>
  <c r="R61" i="71"/>
  <c r="Q61" i="71"/>
  <c r="P61" i="71"/>
  <c r="O61" i="71"/>
  <c r="R60" i="71"/>
  <c r="Q60" i="71"/>
  <c r="P60" i="71"/>
  <c r="O60" i="71"/>
  <c r="R59" i="71"/>
  <c r="Q59" i="71"/>
  <c r="P59" i="71"/>
  <c r="O59" i="71"/>
  <c r="R58" i="71"/>
  <c r="G59" i="71"/>
  <c r="G60" i="71"/>
  <c r="G61" i="71"/>
  <c r="W61" i="71"/>
  <c r="Q58" i="71"/>
  <c r="F59" i="71"/>
  <c r="P58" i="71"/>
  <c r="C59" i="71"/>
  <c r="O58" i="71"/>
  <c r="B59" i="71"/>
  <c r="B60" i="71"/>
  <c r="B61" i="71"/>
  <c r="T61" i="71"/>
  <c r="D58" i="71"/>
  <c r="R57" i="71"/>
  <c r="Q57" i="71"/>
  <c r="P57" i="71"/>
  <c r="O57" i="71"/>
  <c r="R56" i="71"/>
  <c r="Q56" i="71"/>
  <c r="P56" i="71"/>
  <c r="O56" i="71"/>
  <c r="R55" i="71"/>
  <c r="Q55" i="71"/>
  <c r="P55" i="71"/>
  <c r="O55" i="71"/>
  <c r="R54" i="71"/>
  <c r="G55" i="71"/>
  <c r="G56" i="71"/>
  <c r="G57" i="71"/>
  <c r="W57" i="71"/>
  <c r="Q54" i="71"/>
  <c r="F55" i="71"/>
  <c r="F56" i="71"/>
  <c r="F57" i="71"/>
  <c r="V57" i="71"/>
  <c r="P54" i="71"/>
  <c r="C55" i="71"/>
  <c r="O54" i="71"/>
  <c r="B55" i="71"/>
  <c r="B56" i="71"/>
  <c r="B57" i="71"/>
  <c r="T57" i="71"/>
  <c r="D54" i="71"/>
  <c r="R53" i="71"/>
  <c r="Q53" i="71"/>
  <c r="P53" i="71"/>
  <c r="O53" i="71"/>
  <c r="R52" i="71"/>
  <c r="Q52" i="71"/>
  <c r="P52" i="71"/>
  <c r="O52" i="71"/>
  <c r="R51" i="71"/>
  <c r="Q51" i="71"/>
  <c r="P51" i="71"/>
  <c r="O51" i="71"/>
  <c r="R50" i="71"/>
  <c r="G51" i="71"/>
  <c r="G52" i="71"/>
  <c r="G53" i="71"/>
  <c r="W53" i="71"/>
  <c r="Q50" i="71"/>
  <c r="F51" i="71"/>
  <c r="F52" i="71"/>
  <c r="F53" i="71"/>
  <c r="V53" i="71"/>
  <c r="P50" i="71"/>
  <c r="C51" i="71"/>
  <c r="O50" i="71"/>
  <c r="B51" i="71"/>
  <c r="B52" i="71"/>
  <c r="B53" i="71"/>
  <c r="T53" i="71"/>
  <c r="D50" i="71"/>
  <c r="U49" i="71"/>
  <c r="R49" i="71"/>
  <c r="Q49" i="71"/>
  <c r="P49" i="71"/>
  <c r="O49" i="71"/>
  <c r="D49" i="71"/>
  <c r="R48" i="71"/>
  <c r="Q48" i="71"/>
  <c r="P48" i="71"/>
  <c r="O48" i="71"/>
  <c r="R47" i="71"/>
  <c r="Q47" i="71"/>
  <c r="P47" i="71"/>
  <c r="O47" i="71"/>
  <c r="R46" i="71"/>
  <c r="G47" i="71"/>
  <c r="G48" i="71"/>
  <c r="G49" i="71"/>
  <c r="W49" i="71"/>
  <c r="Q46" i="71"/>
  <c r="F47" i="71"/>
  <c r="F48" i="71"/>
  <c r="F49" i="71"/>
  <c r="V49" i="71"/>
  <c r="P46" i="71"/>
  <c r="C47" i="71"/>
  <c r="O46" i="71"/>
  <c r="B47" i="71"/>
  <c r="B48" i="71"/>
  <c r="B49" i="71"/>
  <c r="T49" i="71"/>
  <c r="D46" i="71"/>
  <c r="R45" i="71"/>
  <c r="Q45" i="71"/>
  <c r="P45" i="71"/>
  <c r="O45" i="71"/>
  <c r="R44" i="71"/>
  <c r="Q44" i="71"/>
  <c r="P44" i="71"/>
  <c r="O44" i="71"/>
  <c r="R43" i="71"/>
  <c r="Q43" i="71"/>
  <c r="P43" i="71"/>
  <c r="O43" i="71"/>
  <c r="R42" i="71"/>
  <c r="G43" i="71"/>
  <c r="G44" i="71"/>
  <c r="G45" i="71"/>
  <c r="W45" i="71"/>
  <c r="Q42" i="71"/>
  <c r="F43" i="71"/>
  <c r="F44" i="71"/>
  <c r="F45" i="71"/>
  <c r="V45" i="71"/>
  <c r="P42" i="71"/>
  <c r="C43" i="71"/>
  <c r="O42" i="71"/>
  <c r="B43" i="71"/>
  <c r="B44" i="71"/>
  <c r="B45" i="71"/>
  <c r="T45" i="71"/>
  <c r="D42" i="71"/>
  <c r="R41" i="71"/>
  <c r="Q41" i="71"/>
  <c r="P41" i="71"/>
  <c r="O41" i="71"/>
  <c r="R40" i="71"/>
  <c r="Q40" i="71"/>
  <c r="P40" i="71"/>
  <c r="O40" i="71"/>
  <c r="R39" i="71"/>
  <c r="Q39" i="71"/>
  <c r="P39" i="71"/>
  <c r="O39" i="71"/>
  <c r="R38" i="71"/>
  <c r="G39" i="71"/>
  <c r="G40" i="71"/>
  <c r="G41" i="71"/>
  <c r="W41" i="71"/>
  <c r="Q38" i="71"/>
  <c r="P38" i="71"/>
  <c r="C39" i="71"/>
  <c r="O38" i="71"/>
  <c r="B39" i="71"/>
  <c r="B40" i="71"/>
  <c r="B41" i="71"/>
  <c r="T41" i="71"/>
  <c r="D38" i="71"/>
  <c r="R37" i="71"/>
  <c r="Q37" i="71"/>
  <c r="P37" i="71"/>
  <c r="O37" i="71"/>
  <c r="R36" i="71"/>
  <c r="Q36" i="71"/>
  <c r="P36" i="71"/>
  <c r="O36" i="71"/>
  <c r="R35" i="71"/>
  <c r="Q35" i="71"/>
  <c r="P35" i="71"/>
  <c r="O35" i="71"/>
  <c r="R34" i="71"/>
  <c r="G35" i="71"/>
  <c r="G36" i="71"/>
  <c r="G37" i="71"/>
  <c r="W37" i="71"/>
  <c r="Q34" i="71"/>
  <c r="P34" i="71"/>
  <c r="O34" i="71"/>
  <c r="D34" i="71"/>
  <c r="R33" i="71"/>
  <c r="Q33" i="71"/>
  <c r="P33" i="71"/>
  <c r="O33" i="71"/>
  <c r="R32" i="71"/>
  <c r="Q32" i="71"/>
  <c r="P32" i="71"/>
  <c r="O32" i="71"/>
  <c r="R31" i="71"/>
  <c r="Q31" i="71"/>
  <c r="P31" i="71"/>
  <c r="O31" i="71"/>
  <c r="R30" i="71"/>
  <c r="G31" i="71"/>
  <c r="G32" i="71"/>
  <c r="G33" i="71"/>
  <c r="W33" i="71"/>
  <c r="Q30" i="71"/>
  <c r="F31" i="71"/>
  <c r="F32" i="71"/>
  <c r="F33" i="71"/>
  <c r="V33" i="71"/>
  <c r="P30" i="71"/>
  <c r="C31" i="71"/>
  <c r="O30" i="71"/>
  <c r="D30" i="71"/>
  <c r="P29" i="71"/>
  <c r="C29" i="71"/>
  <c r="O29" i="71"/>
  <c r="B29" i="71"/>
  <c r="B28" i="71"/>
  <c r="B27" i="71"/>
  <c r="B31" i="71"/>
  <c r="B35" i="71"/>
  <c r="F39" i="71"/>
  <c r="F40" i="71"/>
  <c r="F41" i="71"/>
  <c r="V41" i="71"/>
  <c r="F35" i="71"/>
  <c r="F36" i="71"/>
  <c r="F37" i="71"/>
  <c r="V37" i="71"/>
  <c r="C35" i="71"/>
  <c r="C36" i="71"/>
  <c r="Q29" i="71"/>
  <c r="F29" i="71"/>
  <c r="V69" i="71"/>
  <c r="F68" i="71"/>
  <c r="Q68" i="71"/>
  <c r="R29" i="71"/>
  <c r="R68" i="71"/>
  <c r="U69" i="71"/>
  <c r="P69" i="71"/>
  <c r="D69" i="71"/>
  <c r="C68" i="71"/>
  <c r="C67" i="71"/>
  <c r="R69" i="71"/>
  <c r="F72" i="71"/>
  <c r="F71" i="71"/>
  <c r="C76" i="71"/>
  <c r="D76" i="71"/>
  <c r="F76" i="71"/>
  <c r="F75" i="71"/>
  <c r="D77" i="71"/>
  <c r="C80" i="71"/>
  <c r="D80" i="71"/>
  <c r="F80" i="71"/>
  <c r="F79" i="71"/>
  <c r="C84" i="71"/>
  <c r="C83" i="71"/>
  <c r="D83" i="71"/>
  <c r="C88" i="71"/>
  <c r="D88" i="71"/>
  <c r="G29" i="71"/>
  <c r="G28" i="71"/>
  <c r="G27" i="71"/>
  <c r="P68" i="71"/>
  <c r="D84" i="71"/>
  <c r="C87" i="71"/>
  <c r="D87" i="71"/>
  <c r="C79" i="71"/>
  <c r="D79" i="71"/>
  <c r="F67" i="71"/>
  <c r="Q66" i="7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c r="W21" i="21"/>
  <c r="AC21" i="21"/>
  <c r="C40" i="68"/>
  <c r="Q72" i="67"/>
  <c r="Q59" i="67"/>
  <c r="Q58" i="67"/>
  <c r="Q51" i="67"/>
  <c r="J50" i="67"/>
  <c r="M47" i="67"/>
  <c r="D46" i="67"/>
  <c r="F33" i="67"/>
  <c r="F61" i="67"/>
  <c r="F23" i="67"/>
  <c r="D24" i="67"/>
  <c r="F21" i="67"/>
  <c r="F20" i="67"/>
  <c r="M19" i="67"/>
  <c r="F18" i="67"/>
  <c r="F17" i="67"/>
  <c r="F15" i="67"/>
  <c r="D22" i="67"/>
  <c r="S2" i="4"/>
  <c r="C51" i="10"/>
  <c r="A13" i="51"/>
  <c r="B11" i="72"/>
  <c r="S1" i="4"/>
  <c r="B1" i="4"/>
  <c r="D1" i="43"/>
  <c r="F117" i="43"/>
  <c r="N112" i="43"/>
  <c r="N113" i="43"/>
  <c r="D112" i="43"/>
  <c r="D113" i="43"/>
  <c r="E112" i="43"/>
  <c r="E113" i="43"/>
  <c r="F112" i="43"/>
  <c r="F113" i="43"/>
  <c r="G112" i="43"/>
  <c r="G113" i="43"/>
  <c r="H112" i="43"/>
  <c r="H113" i="43"/>
  <c r="I112" i="43"/>
  <c r="I113" i="43"/>
  <c r="J112" i="43"/>
  <c r="J113" i="43"/>
  <c r="K112" i="43"/>
  <c r="K113" i="43"/>
  <c r="L112" i="43"/>
  <c r="L113" i="43"/>
  <c r="M112" i="43"/>
  <c r="M113" i="43"/>
  <c r="C113" i="43"/>
  <c r="B51" i="43"/>
  <c r="B87" i="43"/>
  <c r="B86" i="43"/>
  <c r="B75" i="43"/>
  <c r="B64" i="43"/>
  <c r="B53" i="43"/>
  <c r="D70" i="43"/>
  <c r="D63" i="43"/>
  <c r="D64" i="43"/>
  <c r="D65" i="43"/>
  <c r="D66" i="43"/>
  <c r="D67" i="43"/>
  <c r="D68" i="43"/>
  <c r="D69" i="43"/>
  <c r="M91" i="43"/>
  <c r="N91" i="43"/>
  <c r="K91" i="43"/>
  <c r="J91" i="43"/>
  <c r="M90" i="43"/>
  <c r="N90" i="43"/>
  <c r="K90" i="43"/>
  <c r="J90" i="43"/>
  <c r="M89" i="43"/>
  <c r="N89" i="43"/>
  <c r="K89" i="43"/>
  <c r="J89" i="43"/>
  <c r="M88" i="43"/>
  <c r="N88" i="43"/>
  <c r="K88" i="43"/>
  <c r="J88" i="43"/>
  <c r="M87" i="43"/>
  <c r="N87" i="43"/>
  <c r="K87" i="43"/>
  <c r="J87" i="43"/>
  <c r="M86" i="43"/>
  <c r="N86" i="43"/>
  <c r="K86" i="43"/>
  <c r="J86" i="43"/>
  <c r="M85" i="43"/>
  <c r="N85" i="43"/>
  <c r="K85" i="43"/>
  <c r="J85" i="43"/>
  <c r="M84" i="43"/>
  <c r="N84" i="43"/>
  <c r="K84" i="43"/>
  <c r="J84" i="43"/>
  <c r="M81" i="43"/>
  <c r="N81" i="43"/>
  <c r="K81" i="43"/>
  <c r="J81" i="43"/>
  <c r="D81" i="43"/>
  <c r="M80" i="43"/>
  <c r="N80" i="43"/>
  <c r="K80" i="43"/>
  <c r="J80" i="43"/>
  <c r="D80" i="43"/>
  <c r="M79" i="43"/>
  <c r="N79" i="43"/>
  <c r="K79" i="43"/>
  <c r="J79" i="43"/>
  <c r="D79"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c r="C9"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E22" i="6"/>
  <c r="E23" i="6"/>
  <c r="E24" i="6"/>
  <c r="E25" i="6"/>
  <c r="E26" i="6"/>
  <c r="BB13" i="3"/>
  <c r="BC13" i="3"/>
  <c r="BC5" i="3"/>
  <c r="BD13" i="3"/>
  <c r="BE13" i="3"/>
  <c r="BF13" i="3"/>
  <c r="BG13" i="3"/>
  <c r="BG5" i="3"/>
  <c r="BH13" i="3"/>
  <c r="BI13" i="3"/>
  <c r="BJ13" i="3"/>
  <c r="BK13" i="3"/>
  <c r="BK5"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F30" i="6"/>
  <c r="AC5" i="3"/>
  <c r="AZ549" i="3"/>
  <c r="AZ506" i="3"/>
  <c r="AZ496" i="3"/>
  <c r="G548" i="3"/>
  <c r="G538" i="3"/>
  <c r="G520" i="3"/>
  <c r="G502" i="3"/>
  <c r="BS5" i="3"/>
  <c r="BP5" i="3"/>
  <c r="G29" i="6"/>
  <c r="E29" i="6"/>
  <c r="K15" i="1"/>
  <c r="BN5" i="3"/>
  <c r="AZ343" i="3"/>
  <c r="BI5" i="3"/>
  <c r="BE5" i="3"/>
  <c r="G17" i="3"/>
  <c r="BA17" i="3"/>
  <c r="BT5" i="3"/>
  <c r="AZ350" i="3"/>
  <c r="AZ352" i="3"/>
  <c r="AZ356" i="3"/>
  <c r="AZ360" i="3"/>
  <c r="AZ364" i="3"/>
  <c r="AZ368" i="3"/>
  <c r="BA15" i="3"/>
  <c r="AZ15" i="3"/>
  <c r="BB5" i="3"/>
  <c r="E5" i="6"/>
  <c r="D9" i="11"/>
  <c r="C9" i="11"/>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AZ80" i="3"/>
  <c r="AZ84" i="3"/>
  <c r="AZ88" i="3"/>
  <c r="AZ107" i="3"/>
  <c r="AZ111" i="3"/>
  <c r="K12" i="1"/>
  <c r="M12" i="1"/>
  <c r="S13" i="1"/>
  <c r="AR13" i="1"/>
  <c r="R13" i="1"/>
  <c r="S11" i="1"/>
  <c r="AQ11" i="1"/>
  <c r="R11" i="1"/>
  <c r="S9" i="1"/>
  <c r="AR9" i="1"/>
  <c r="R9" i="1"/>
  <c r="J51" i="67"/>
  <c r="C42" i="1"/>
  <c r="C31" i="12"/>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c r="G1" i="68"/>
  <c r="K1" i="12"/>
  <c r="AQ12" i="1"/>
  <c r="AR10" i="1"/>
  <c r="E19" i="69"/>
  <c r="E19" i="68"/>
  <c r="E19" i="11"/>
  <c r="E1" i="73"/>
  <c r="G22" i="69"/>
  <c r="G22" i="68"/>
  <c r="G26" i="12"/>
  <c r="G22" i="11"/>
  <c r="Z7" i="43"/>
  <c r="E51" i="43"/>
  <c r="B49" i="43"/>
  <c r="E73" i="43"/>
  <c r="B71" i="43"/>
  <c r="H21" i="43"/>
  <c r="F37" i="43"/>
  <c r="K21" i="43"/>
  <c r="F38" i="43"/>
  <c r="N6" i="43"/>
  <c r="N3" i="43"/>
  <c r="N10" i="43"/>
  <c r="F84" i="43"/>
  <c r="F41" i="43"/>
  <c r="F40" i="43"/>
  <c r="M9" i="43"/>
  <c r="N5" i="43"/>
  <c r="M12" i="43"/>
  <c r="B19" i="53"/>
  <c r="B37" i="72"/>
  <c r="C7" i="39"/>
  <c r="C68" i="39"/>
  <c r="C7" i="35"/>
  <c r="C7" i="33"/>
  <c r="C58" i="33"/>
  <c r="D58" i="33"/>
  <c r="E58" i="33"/>
  <c r="F58" i="33"/>
  <c r="C7" i="21"/>
  <c r="C58" i="21"/>
  <c r="D58" i="21"/>
  <c r="E58" i="21"/>
  <c r="F58" i="21"/>
  <c r="G58" i="21"/>
  <c r="H58" i="21"/>
  <c r="I58" i="21"/>
  <c r="C7" i="40"/>
  <c r="C63" i="40"/>
  <c r="M47" i="9"/>
  <c r="T35" i="4"/>
  <c r="A19" i="51"/>
  <c r="B14" i="72"/>
  <c r="C46" i="36"/>
  <c r="D46" i="36"/>
  <c r="C59" i="34"/>
  <c r="D59" i="34"/>
  <c r="C52" i="37"/>
  <c r="D52" i="37"/>
  <c r="A4" i="51"/>
  <c r="B6" i="72"/>
  <c r="C48" i="35"/>
  <c r="D48" i="35"/>
  <c r="E48" i="35"/>
  <c r="F48" i="35"/>
  <c r="G48" i="35"/>
  <c r="H48" i="35"/>
  <c r="C4" i="12"/>
  <c r="L20" i="6"/>
  <c r="E56" i="39"/>
  <c r="B6" i="1"/>
  <c r="E6" i="1"/>
  <c r="S8" i="1"/>
  <c r="AR8" i="1"/>
  <c r="K11" i="1"/>
  <c r="M11" i="1"/>
  <c r="AP6" i="1"/>
  <c r="B9" i="1"/>
  <c r="E9" i="1"/>
  <c r="K7" i="1"/>
  <c r="M7"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c r="P6" i="1"/>
  <c r="F30" i="68"/>
  <c r="F30" i="11"/>
  <c r="C48" i="11"/>
  <c r="F28" i="67"/>
  <c r="F31" i="12"/>
  <c r="F52" i="9"/>
  <c r="M18" i="67"/>
  <c r="F32" i="67"/>
  <c r="F60" i="67"/>
  <c r="F30" i="69"/>
  <c r="C48" i="69"/>
  <c r="F32" i="15"/>
  <c r="F60" i="15"/>
  <c r="M18" i="15"/>
  <c r="F28" i="15"/>
  <c r="T11" i="1"/>
  <c r="T13" i="1"/>
  <c r="S7" i="1"/>
  <c r="AR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c r="F34" i="68"/>
  <c r="R8" i="1"/>
  <c r="AE7" i="1"/>
  <c r="AE8" i="1"/>
  <c r="AE6" i="1"/>
  <c r="AG6" i="1"/>
  <c r="H109" i="9"/>
  <c r="H110" i="9"/>
  <c r="D18" i="53"/>
  <c r="B35" i="72"/>
  <c r="D124" i="9"/>
  <c r="D16" i="53"/>
  <c r="B34" i="72"/>
  <c r="D10" i="52"/>
  <c r="H14" i="74"/>
  <c r="D17" i="53"/>
  <c r="B36" i="72"/>
  <c r="D125" i="9"/>
  <c r="D11" i="52"/>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M6" i="43"/>
  <c r="N7" i="43"/>
  <c r="N4" i="43"/>
  <c r="N2" i="43"/>
  <c r="F51" i="43"/>
  <c r="H55" i="43"/>
  <c r="N21" i="43"/>
  <c r="L21" i="43"/>
  <c r="O21" i="43"/>
  <c r="M21" i="43"/>
  <c r="E21" i="43"/>
  <c r="C48" i="68"/>
  <c r="T25" i="71"/>
  <c r="C94" i="9"/>
  <c r="C92" i="9"/>
  <c r="F94" i="43"/>
  <c r="N370" i="46"/>
  <c r="X7" i="43"/>
  <c r="F73" i="43"/>
  <c r="H76" i="43"/>
  <c r="F62" i="43"/>
  <c r="H66" i="43"/>
  <c r="D68" i="71"/>
  <c r="D81" i="71"/>
  <c r="D73" i="71"/>
  <c r="B68" i="71"/>
  <c r="M11" i="43"/>
  <c r="E62" i="43"/>
  <c r="B60" i="43"/>
  <c r="B117" i="43"/>
  <c r="I122" i="43"/>
  <c r="J122" i="43"/>
  <c r="K122" i="43"/>
  <c r="L122" i="43"/>
  <c r="M122" i="43"/>
  <c r="N94" i="46"/>
  <c r="D23" i="67"/>
  <c r="G25" i="12"/>
  <c r="G41" i="11"/>
  <c r="G27" i="12"/>
  <c r="G41" i="68"/>
  <c r="K4" i="4"/>
  <c r="B46" i="48"/>
  <c r="B4" i="72"/>
  <c r="B4" i="62"/>
  <c r="B71" i="72"/>
  <c r="D9" i="53"/>
  <c r="B25" i="72"/>
  <c r="B24" i="72"/>
  <c r="K120" i="9"/>
  <c r="D123" i="43"/>
  <c r="E123" i="43"/>
  <c r="F123" i="43"/>
  <c r="G123" i="43"/>
  <c r="H123" i="43"/>
  <c r="B67" i="71"/>
  <c r="O68" i="71"/>
  <c r="M32" i="43"/>
  <c r="N32" i="43"/>
  <c r="O32" i="43"/>
  <c r="P32" i="43"/>
  <c r="C24" i="43"/>
  <c r="O67" i="71"/>
  <c r="O66" i="71"/>
  <c r="J26" i="43"/>
  <c r="B11" i="76"/>
  <c r="M27" i="67"/>
  <c r="M8" i="15"/>
  <c r="F7" i="15"/>
  <c r="F13" i="67"/>
  <c r="F26" i="67"/>
  <c r="C76" i="15"/>
  <c r="M9" i="67"/>
  <c r="F42" i="15"/>
  <c r="M24" i="67"/>
  <c r="E11" i="76"/>
  <c r="F7" i="73"/>
  <c r="F40" i="67"/>
  <c r="M26" i="15"/>
  <c r="AO11" i="1"/>
  <c r="B7" i="76"/>
  <c r="F4" i="73"/>
  <c r="M24" i="15"/>
  <c r="B9" i="76"/>
  <c r="F26" i="15"/>
  <c r="M23" i="67"/>
  <c r="F9" i="67"/>
  <c r="M22" i="15"/>
  <c r="E10" i="76"/>
  <c r="E13" i="76"/>
  <c r="F36" i="67"/>
  <c r="F5" i="73"/>
  <c r="M29" i="67"/>
  <c r="E12" i="76"/>
  <c r="C20" i="9"/>
  <c r="F6" i="67"/>
  <c r="D3" i="73"/>
  <c r="B13" i="76"/>
  <c r="AO6" i="1"/>
  <c r="M27" i="15"/>
  <c r="L48" i="67"/>
  <c r="F38" i="15"/>
  <c r="D6" i="73"/>
  <c r="F16" i="15"/>
  <c r="F42" i="67"/>
  <c r="D20" i="9"/>
  <c r="E2" i="68"/>
  <c r="F7" i="67"/>
  <c r="B12" i="76"/>
  <c r="F8" i="15"/>
  <c r="D4" i="73"/>
  <c r="D7" i="73"/>
  <c r="F41" i="67"/>
  <c r="M6" i="67"/>
  <c r="F6" i="73"/>
  <c r="F20" i="31"/>
  <c r="D35" i="9"/>
  <c r="F38" i="67"/>
  <c r="F43" i="15"/>
  <c r="M23" i="15"/>
  <c r="M26" i="67"/>
  <c r="M8" i="67"/>
  <c r="D2" i="33"/>
  <c r="F37" i="15"/>
  <c r="F16" i="67"/>
  <c r="M6" i="15"/>
  <c r="D19" i="9"/>
  <c r="J15" i="15"/>
  <c r="AO8" i="1"/>
  <c r="D5" i="73"/>
  <c r="F37" i="67"/>
  <c r="E8" i="76"/>
  <c r="F36" i="15"/>
  <c r="M29" i="15"/>
  <c r="F9" i="15"/>
  <c r="AO10" i="1"/>
  <c r="D2" i="35"/>
  <c r="F43" i="67"/>
  <c r="AO9" i="1"/>
  <c r="M28" i="15"/>
  <c r="F8" i="67"/>
  <c r="AO13" i="1"/>
  <c r="E9" i="76"/>
  <c r="F40" i="15"/>
  <c r="M28" i="67"/>
  <c r="F41" i="15"/>
  <c r="B10" i="76"/>
  <c r="D2" i="37"/>
  <c r="L47" i="15"/>
  <c r="D2" i="36"/>
  <c r="C19" i="9"/>
  <c r="F3" i="73"/>
  <c r="D2" i="21"/>
  <c r="AO7" i="1"/>
  <c r="J15" i="67"/>
  <c r="F13" i="15"/>
  <c r="C76" i="67"/>
  <c r="D34" i="9"/>
  <c r="F6" i="15"/>
  <c r="M9" i="15"/>
  <c r="M22" i="67"/>
  <c r="D2" i="34"/>
  <c r="L47" i="67"/>
  <c r="AO12" i="1"/>
  <c r="E2" i="69"/>
  <c r="L48" i="15"/>
  <c r="B8" i="76"/>
  <c r="E7" i="76"/>
  <c r="G5" i="3"/>
  <c r="B3" i="3"/>
  <c r="E13" i="3"/>
  <c r="BL13" i="3"/>
  <c r="BL5" i="3"/>
  <c r="C36" i="69"/>
  <c r="AQ8" i="1"/>
  <c r="AR11" i="1"/>
  <c r="AQ13" i="1"/>
  <c r="T10" i="1"/>
  <c r="T12" i="1"/>
  <c r="G8" i="1"/>
  <c r="C24" i="12"/>
  <c r="C30" i="68"/>
  <c r="C77" i="9"/>
  <c r="C74" i="9"/>
  <c r="C13" i="12"/>
  <c r="C28" i="15"/>
  <c r="G6" i="1"/>
  <c r="C44" i="43"/>
  <c r="D9" i="69"/>
  <c r="C9" i="69"/>
  <c r="D9" i="68"/>
  <c r="C9" i="68"/>
  <c r="D19" i="12"/>
  <c r="C19" i="12"/>
  <c r="G12" i="1"/>
  <c r="G10" i="1"/>
  <c r="G7" i="1"/>
  <c r="C6" i="43"/>
  <c r="L27" i="6"/>
  <c r="G30" i="6"/>
  <c r="G31" i="6"/>
  <c r="E28" i="6"/>
  <c r="E12" i="6"/>
  <c r="E11" i="6"/>
  <c r="E15" i="6"/>
  <c r="E13" i="6"/>
  <c r="E10" i="6"/>
  <c r="E14" i="6"/>
  <c r="E64" i="39"/>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c r="O12" i="1"/>
  <c r="P12" i="1"/>
  <c r="O9" i="1"/>
  <c r="P9" i="1"/>
  <c r="O8" i="1"/>
  <c r="P8" i="1"/>
  <c r="T7" i="1"/>
  <c r="H16" i="1"/>
  <c r="Q16" i="1"/>
  <c r="AQ7" i="1"/>
  <c r="T9" i="1"/>
  <c r="AQ9" i="1"/>
  <c r="H96" i="43"/>
  <c r="H98" i="43"/>
  <c r="H100" i="43"/>
  <c r="H102" i="43"/>
  <c r="H94" i="43"/>
  <c r="H97" i="43"/>
  <c r="H99" i="43"/>
  <c r="H101" i="43"/>
  <c r="H95" i="43"/>
  <c r="I18" i="43"/>
  <c r="G18" i="43"/>
  <c r="AC6" i="71"/>
  <c r="AC5" i="71"/>
  <c r="AC7" i="71"/>
  <c r="AD6" i="71"/>
  <c r="AD7" i="71"/>
  <c r="AD5" i="71"/>
  <c r="Y6" i="71"/>
  <c r="AB6" i="71"/>
  <c r="Y7" i="71"/>
  <c r="AB7" i="71"/>
  <c r="Y5" i="71"/>
  <c r="Z5" i="71"/>
  <c r="AA5" i="71"/>
  <c r="AB5" i="71"/>
  <c r="Z6" i="71"/>
  <c r="AA6" i="71"/>
  <c r="Z7" i="71"/>
  <c r="AA7" i="71"/>
  <c r="D63" i="40"/>
  <c r="C65" i="40"/>
  <c r="J58" i="21"/>
  <c r="K58" i="21"/>
  <c r="L58" i="21"/>
  <c r="M58" i="21"/>
  <c r="N58" i="21"/>
  <c r="O58" i="21"/>
  <c r="F7" i="21"/>
  <c r="J7" i="21"/>
  <c r="I48" i="35"/>
  <c r="J48" i="35"/>
  <c r="K48" i="35"/>
  <c r="L48" i="35"/>
  <c r="M48" i="35"/>
  <c r="N48" i="35"/>
  <c r="O48" i="35"/>
  <c r="E59" i="34"/>
  <c r="F59" i="34"/>
  <c r="G59" i="34"/>
  <c r="H59" i="34"/>
  <c r="I59" i="34"/>
  <c r="J59" i="34"/>
  <c r="K59" i="34"/>
  <c r="L59" i="34"/>
  <c r="M59" i="34"/>
  <c r="N59" i="34"/>
  <c r="O59" i="34"/>
  <c r="F7" i="34"/>
  <c r="H7" i="34"/>
  <c r="J7" i="34"/>
  <c r="C70" i="39"/>
  <c r="D68" i="39"/>
  <c r="G58" i="33"/>
  <c r="H58" i="33"/>
  <c r="I58" i="33"/>
  <c r="J58" i="33"/>
  <c r="K58" i="33"/>
  <c r="L58" i="33"/>
  <c r="M58" i="33"/>
  <c r="N58" i="33"/>
  <c r="O58" i="33"/>
  <c r="J7" i="33"/>
  <c r="E52" i="37"/>
  <c r="E46" i="36"/>
  <c r="F46" i="36"/>
  <c r="G46" i="36"/>
  <c r="H46" i="36"/>
  <c r="I46" i="36"/>
  <c r="J46" i="36"/>
  <c r="K46" i="36"/>
  <c r="L46" i="36"/>
  <c r="M46" i="36"/>
  <c r="N46" i="36"/>
  <c r="O46" i="36"/>
  <c r="J7" i="36"/>
  <c r="H7" i="36"/>
  <c r="F7" i="36"/>
  <c r="Y3" i="71"/>
  <c r="Y8" i="71"/>
  <c r="AB8" i="71"/>
  <c r="AC3" i="71"/>
  <c r="AC8" i="71"/>
  <c r="Z3" i="71"/>
  <c r="AA3" i="71"/>
  <c r="AB3" i="71"/>
  <c r="Z8" i="71"/>
  <c r="AA8" i="71"/>
  <c r="AD3" i="71"/>
  <c r="AD8" i="71"/>
  <c r="P66" i="71"/>
  <c r="P67" i="71"/>
  <c r="D67" i="71"/>
  <c r="D51" i="71"/>
  <c r="C52" i="71"/>
  <c r="C64" i="71"/>
  <c r="D63" i="71"/>
  <c r="C75" i="71"/>
  <c r="D75" i="71"/>
  <c r="C72" i="71"/>
  <c r="D35" i="71"/>
  <c r="O69" i="71"/>
  <c r="F60" i="71"/>
  <c r="F61" i="71"/>
  <c r="V61" i="71"/>
  <c r="G24" i="71"/>
  <c r="G23" i="71"/>
  <c r="G22" i="71"/>
  <c r="G21" i="71"/>
  <c r="G20" i="71"/>
  <c r="G19" i="71"/>
  <c r="G18" i="71"/>
  <c r="G17" i="71"/>
  <c r="G16" i="71"/>
  <c r="G15" i="71"/>
  <c r="G14" i="71"/>
  <c r="G13" i="71"/>
  <c r="G12" i="71"/>
  <c r="G11" i="71"/>
  <c r="G10" i="71"/>
  <c r="G9" i="71"/>
  <c r="G8" i="71"/>
  <c r="G7" i="71"/>
  <c r="G6" i="71"/>
  <c r="G5" i="71"/>
  <c r="Y9" i="71"/>
  <c r="AB9" i="71"/>
  <c r="AC9" i="71"/>
  <c r="Z9" i="71"/>
  <c r="AA9" i="71"/>
  <c r="AD9" i="71"/>
  <c r="C32" i="71"/>
  <c r="D31" i="71"/>
  <c r="C40" i="71"/>
  <c r="D39" i="71"/>
  <c r="B36" i="71"/>
  <c r="B37" i="71"/>
  <c r="T37" i="71"/>
  <c r="B32" i="71"/>
  <c r="B33" i="71"/>
  <c r="T33" i="71"/>
  <c r="W25" i="71"/>
  <c r="C44" i="71"/>
  <c r="D43" i="71"/>
  <c r="C48" i="71"/>
  <c r="D48" i="71"/>
  <c r="D47" i="71"/>
  <c r="C56" i="71"/>
  <c r="D55" i="71"/>
  <c r="R67" i="71"/>
  <c r="R66" i="71"/>
  <c r="D59" i="71"/>
  <c r="C60" i="71"/>
  <c r="D36" i="71"/>
  <c r="C37" i="71"/>
  <c r="F28" i="71"/>
  <c r="F27" i="71"/>
  <c r="W29" i="71"/>
  <c r="C28" i="71"/>
  <c r="D29" i="71"/>
  <c r="V29" i="71"/>
  <c r="U29" i="71"/>
  <c r="T29" i="71"/>
  <c r="B20" i="71"/>
  <c r="B19" i="71"/>
  <c r="B18" i="71"/>
  <c r="B17" i="71"/>
  <c r="T17" i="71"/>
  <c r="T21" i="71"/>
  <c r="C24" i="71"/>
  <c r="U25" i="71"/>
  <c r="D25" i="71"/>
  <c r="V25" i="71"/>
  <c r="W21" i="71"/>
  <c r="F17" i="71"/>
  <c r="W17" i="71"/>
  <c r="P27" i="43"/>
  <c r="B71" i="39"/>
  <c r="P28" i="43"/>
  <c r="B66" i="40"/>
  <c r="P26" i="43"/>
  <c r="B123" i="43"/>
  <c r="C123" i="43"/>
  <c r="E94" i="43"/>
  <c r="B92" i="43"/>
  <c r="I120" i="43"/>
  <c r="J120" i="43"/>
  <c r="K120" i="43"/>
  <c r="L120" i="43"/>
  <c r="M120" i="43"/>
  <c r="B121" i="43"/>
  <c r="C121" i="43"/>
  <c r="B119" i="43"/>
  <c r="C119" i="43"/>
  <c r="B122" i="43"/>
  <c r="C122" i="43"/>
  <c r="I123" i="43"/>
  <c r="J123" i="43"/>
  <c r="K123" i="43"/>
  <c r="L123" i="43"/>
  <c r="M123" i="43"/>
  <c r="D122" i="43"/>
  <c r="E122" i="43"/>
  <c r="F122" i="43"/>
  <c r="D119" i="43"/>
  <c r="E119" i="43"/>
  <c r="F119" i="43"/>
  <c r="G119" i="43"/>
  <c r="H119" i="43"/>
  <c r="I119" i="43"/>
  <c r="J119" i="43"/>
  <c r="K119" i="43"/>
  <c r="L119" i="43"/>
  <c r="M119" i="43"/>
  <c r="B120" i="43"/>
  <c r="C120" i="43"/>
  <c r="D121" i="43"/>
  <c r="E121" i="43"/>
  <c r="F121" i="43"/>
  <c r="G121" i="43"/>
  <c r="H121" i="43"/>
  <c r="G122" i="43"/>
  <c r="H122" i="43"/>
  <c r="D120" i="43"/>
  <c r="E120" i="43"/>
  <c r="F120" i="43"/>
  <c r="G120" i="43"/>
  <c r="H120" i="43"/>
  <c r="I121" i="43"/>
  <c r="J121" i="43"/>
  <c r="K121" i="43"/>
  <c r="L121" i="43"/>
  <c r="M121" i="43"/>
  <c r="C25" i="43"/>
  <c r="E10" i="43"/>
  <c r="E11" i="43"/>
  <c r="E9" i="43"/>
  <c r="E8" i="43"/>
  <c r="H57" i="43"/>
  <c r="H53" i="43"/>
  <c r="H58" i="43"/>
  <c r="H54" i="43"/>
  <c r="H52" i="43"/>
  <c r="H59" i="43"/>
  <c r="H51" i="43"/>
  <c r="H56" i="43"/>
  <c r="G21" i="43"/>
  <c r="C20" i="43"/>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c r="F50" i="67"/>
  <c r="C27" i="15"/>
  <c r="J53" i="67"/>
  <c r="I54" i="67"/>
  <c r="J57" i="67"/>
  <c r="J55" i="67"/>
  <c r="J58" i="67"/>
  <c r="Q50" i="67"/>
  <c r="L56" i="67"/>
  <c r="F31" i="15"/>
  <c r="C6" i="15"/>
  <c r="B9" i="70"/>
  <c r="F31" i="67"/>
  <c r="C6" i="67"/>
  <c r="F70" i="67"/>
  <c r="F66" i="15"/>
  <c r="J53" i="15"/>
  <c r="L56" i="15"/>
  <c r="J57" i="15"/>
  <c r="J55" i="15"/>
  <c r="J58" i="15"/>
  <c r="Q50" i="15"/>
  <c r="I54" i="15"/>
  <c r="B11" i="70"/>
  <c r="Q71" i="67"/>
  <c r="K1" i="73"/>
  <c r="F71" i="67"/>
  <c r="F68" i="15"/>
  <c r="F51" i="15"/>
  <c r="B6" i="70"/>
  <c r="F64" i="15"/>
  <c r="D102" i="9"/>
  <c r="C103" i="9"/>
  <c r="G20" i="9"/>
  <c r="C32" i="9"/>
  <c r="F51" i="67"/>
  <c r="B13" i="70"/>
  <c r="L59" i="67"/>
  <c r="M59" i="67"/>
  <c r="L58" i="67"/>
  <c r="N59" i="67"/>
  <c r="B20" i="31"/>
  <c r="B21" i="31"/>
  <c r="F68" i="67"/>
  <c r="D103" i="9"/>
  <c r="C27" i="67"/>
  <c r="F65" i="15"/>
  <c r="F69" i="15"/>
  <c r="M7" i="15"/>
  <c r="M17" i="15"/>
  <c r="F50" i="15"/>
  <c r="B12" i="70"/>
  <c r="F65" i="67"/>
  <c r="I1" i="73"/>
  <c r="B39" i="1"/>
  <c r="B7" i="70"/>
  <c r="F69" i="67"/>
  <c r="F71" i="15"/>
  <c r="B10" i="70"/>
  <c r="F64" i="67"/>
  <c r="Q71" i="15"/>
  <c r="L59" i="15"/>
  <c r="L58" i="15"/>
  <c r="M59" i="15"/>
  <c r="N59" i="15"/>
  <c r="G19" i="9"/>
  <c r="D22" i="9"/>
  <c r="C102" i="9"/>
  <c r="F66" i="67"/>
  <c r="B8" i="70"/>
  <c r="C36" i="68"/>
  <c r="F14" i="49"/>
  <c r="H14" i="49"/>
  <c r="F13" i="49"/>
  <c r="H13" i="49"/>
  <c r="F12" i="49"/>
  <c r="H12" i="49"/>
  <c r="F11" i="49"/>
  <c r="H11" i="49"/>
  <c r="F10" i="49"/>
  <c r="H10" i="49"/>
  <c r="F9" i="49"/>
  <c r="H9" i="49"/>
  <c r="F8" i="49"/>
  <c r="H8" i="49"/>
  <c r="F7" i="49"/>
  <c r="H7" i="49"/>
  <c r="F6" i="49"/>
  <c r="H6" i="49"/>
  <c r="F5" i="49"/>
  <c r="H5" i="49"/>
  <c r="F4" i="49"/>
  <c r="H4" i="49"/>
  <c r="B14" i="49"/>
  <c r="D14" i="49"/>
  <c r="B12" i="49"/>
  <c r="D12" i="49"/>
  <c r="B10" i="49"/>
  <c r="D10" i="49"/>
  <c r="B8" i="49"/>
  <c r="D8" i="49"/>
  <c r="B6" i="49"/>
  <c r="D6" i="49"/>
  <c r="B4" i="49"/>
  <c r="D4" i="49"/>
  <c r="B13" i="49"/>
  <c r="D13" i="49"/>
  <c r="B11" i="49"/>
  <c r="D11" i="49"/>
  <c r="B9" i="49"/>
  <c r="D9" i="49"/>
  <c r="B7" i="49"/>
  <c r="D7" i="49"/>
  <c r="B5" i="49"/>
  <c r="D5" i="49"/>
  <c r="C16" i="67"/>
  <c r="C16" i="15"/>
  <c r="G1" i="73"/>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c r="AA10" i="39"/>
  <c r="J7" i="35"/>
  <c r="H7" i="21"/>
  <c r="E59" i="40"/>
  <c r="F10" i="40"/>
  <c r="AA10" i="40"/>
  <c r="BA5" i="3"/>
  <c r="E27" i="6"/>
  <c r="AZ13" i="3"/>
  <c r="AZ5" i="3"/>
  <c r="E58" i="40"/>
  <c r="E63" i="39"/>
  <c r="E61" i="39"/>
  <c r="E56" i="40"/>
  <c r="K14" i="1"/>
  <c r="E30" i="6"/>
  <c r="K19" i="6"/>
  <c r="S6" i="1"/>
  <c r="E60" i="40"/>
  <c r="E65" i="39"/>
  <c r="E62" i="39"/>
  <c r="E57" i="40"/>
  <c r="AC6" i="3"/>
  <c r="E6" i="3"/>
  <c r="F27" i="69"/>
  <c r="F28" i="12"/>
  <c r="C29" i="12"/>
  <c r="D28" i="12"/>
  <c r="F27" i="11"/>
  <c r="F27" i="68"/>
  <c r="E17" i="43"/>
  <c r="C17" i="43"/>
  <c r="D5" i="43"/>
  <c r="C49" i="67"/>
  <c r="F7" i="33"/>
  <c r="AA7" i="33"/>
  <c r="R48" i="33"/>
  <c r="D65" i="40"/>
  <c r="E63" i="40"/>
  <c r="AA7" i="36"/>
  <c r="R36" i="36"/>
  <c r="S7" i="36"/>
  <c r="F52" i="37"/>
  <c r="H7" i="33"/>
  <c r="S10" i="39"/>
  <c r="U7" i="34"/>
  <c r="AB7" i="34"/>
  <c r="T49" i="34"/>
  <c r="G49" i="34"/>
  <c r="W7" i="35"/>
  <c r="AC7" i="35"/>
  <c r="V38" i="35"/>
  <c r="I38" i="35"/>
  <c r="F7" i="35"/>
  <c r="AC7" i="21"/>
  <c r="V48" i="21"/>
  <c r="I48" i="21"/>
  <c r="W7" i="21"/>
  <c r="U7" i="21"/>
  <c r="AB7" i="21"/>
  <c r="T48" i="21"/>
  <c r="G48" i="21"/>
  <c r="U7" i="36"/>
  <c r="AB7" i="36"/>
  <c r="T36" i="36"/>
  <c r="G36" i="36"/>
  <c r="W7" i="36"/>
  <c r="AC7" i="36"/>
  <c r="V36" i="36"/>
  <c r="I36" i="36"/>
  <c r="AC7" i="33"/>
  <c r="V48" i="33"/>
  <c r="I48" i="33"/>
  <c r="W7" i="33"/>
  <c r="S7" i="33"/>
  <c r="D70" i="39"/>
  <c r="E68" i="39"/>
  <c r="W7" i="34"/>
  <c r="AC7" i="34"/>
  <c r="V49" i="34"/>
  <c r="I49" i="34"/>
  <c r="AA7" i="34"/>
  <c r="R49" i="34"/>
  <c r="S7" i="34"/>
  <c r="H7" i="35"/>
  <c r="S7" i="21"/>
  <c r="AA7" i="21"/>
  <c r="R48" i="21"/>
  <c r="P25" i="43"/>
  <c r="D64" i="71"/>
  <c r="C65" i="71"/>
  <c r="C71" i="71"/>
  <c r="D71" i="71"/>
  <c r="D72" i="71"/>
  <c r="C53" i="71"/>
  <c r="D52" i="71"/>
  <c r="D40" i="71"/>
  <c r="C41" i="71"/>
  <c r="C33" i="71"/>
  <c r="D32" i="71"/>
  <c r="F16" i="71"/>
  <c r="F15" i="71"/>
  <c r="F14" i="71"/>
  <c r="F13" i="71"/>
  <c r="W13" i="71"/>
  <c r="B16" i="71"/>
  <c r="B15" i="71"/>
  <c r="B14" i="71"/>
  <c r="B13" i="71"/>
  <c r="C61" i="71"/>
  <c r="D60" i="71"/>
  <c r="C57" i="71"/>
  <c r="D56" i="71"/>
  <c r="C45" i="71"/>
  <c r="D44" i="71"/>
  <c r="U37" i="71"/>
  <c r="D37" i="71"/>
  <c r="C27" i="71"/>
  <c r="D27" i="71"/>
  <c r="D28" i="71"/>
  <c r="C23" i="71"/>
  <c r="D24" i="71"/>
  <c r="P29" i="43"/>
  <c r="C7" i="43"/>
  <c r="D117" i="43"/>
  <c r="J6" i="67"/>
  <c r="J18" i="67"/>
  <c r="C49" i="15"/>
  <c r="B40" i="1"/>
  <c r="Q74" i="15"/>
  <c r="Q61" i="15"/>
  <c r="F59" i="15"/>
  <c r="C35" i="9"/>
  <c r="C34" i="9"/>
  <c r="J6" i="15"/>
  <c r="Q73" i="15"/>
  <c r="Q60" i="15"/>
  <c r="F11" i="15"/>
  <c r="F11" i="67"/>
  <c r="M11" i="67"/>
  <c r="J10" i="67"/>
  <c r="M11" i="15"/>
  <c r="Q73" i="67"/>
  <c r="Q60" i="67"/>
  <c r="Q61" i="67"/>
  <c r="Q74" i="67"/>
  <c r="B2" i="70"/>
  <c r="B3" i="70"/>
  <c r="Q52" i="15"/>
  <c r="F1" i="15"/>
  <c r="C32" i="67"/>
  <c r="C32" i="15"/>
  <c r="Q52" i="67"/>
  <c r="F1" i="67"/>
  <c r="F59" i="67"/>
  <c r="C17" i="15"/>
  <c r="C17" i="67"/>
  <c r="C14" i="67"/>
  <c r="C18" i="67"/>
  <c r="C15" i="67"/>
  <c r="S10" i="40"/>
  <c r="J10" i="39"/>
  <c r="W10" i="39"/>
  <c r="H10" i="40"/>
  <c r="AB10" i="40"/>
  <c r="J10" i="40"/>
  <c r="AC10" i="40"/>
  <c r="H10" i="39"/>
  <c r="W10" i="40"/>
  <c r="U10" i="40"/>
  <c r="AQ6" i="1"/>
  <c r="AR6" i="1"/>
  <c r="T6" i="1"/>
  <c r="S16" i="1"/>
  <c r="M19" i="6"/>
  <c r="M14" i="1"/>
  <c r="K16" i="1"/>
  <c r="C34" i="69"/>
  <c r="E66" i="39"/>
  <c r="K20" i="6"/>
  <c r="M20" i="6"/>
  <c r="I20" i="6"/>
  <c r="S20" i="6"/>
  <c r="K25" i="6"/>
  <c r="M25" i="6"/>
  <c r="I25" i="6"/>
  <c r="S25" i="6"/>
  <c r="K21" i="6"/>
  <c r="M21" i="6"/>
  <c r="I21" i="6"/>
  <c r="S21" i="6"/>
  <c r="K23" i="6"/>
  <c r="M23" i="6"/>
  <c r="I23" i="6"/>
  <c r="S23" i="6"/>
  <c r="K22" i="6"/>
  <c r="M22" i="6"/>
  <c r="I22" i="6"/>
  <c r="S22" i="6"/>
  <c r="E31" i="6"/>
  <c r="K24" i="6"/>
  <c r="M24" i="6"/>
  <c r="I24" i="6"/>
  <c r="S24" i="6"/>
  <c r="K26" i="6"/>
  <c r="M26" i="6"/>
  <c r="I26" i="6"/>
  <c r="S26" i="6"/>
  <c r="E3" i="6"/>
  <c r="AY6" i="3"/>
  <c r="F45" i="68"/>
  <c r="C29" i="68"/>
  <c r="D27" i="68"/>
  <c r="C47" i="68"/>
  <c r="D45" i="68"/>
  <c r="C29" i="11"/>
  <c r="D27" i="11"/>
  <c r="C47" i="11"/>
  <c r="D45" i="11"/>
  <c r="F45" i="69"/>
  <c r="C29" i="69"/>
  <c r="D27" i="69"/>
  <c r="C47" i="69"/>
  <c r="D45" i="69"/>
  <c r="C40" i="43"/>
  <c r="E40" i="43"/>
  <c r="C41" i="43"/>
  <c r="E41" i="43"/>
  <c r="C5" i="43"/>
  <c r="T11" i="43"/>
  <c r="V11" i="43"/>
  <c r="C39" i="43"/>
  <c r="E39" i="43"/>
  <c r="C38" i="43"/>
  <c r="C37" i="43"/>
  <c r="C42" i="43"/>
  <c r="G42" i="43"/>
  <c r="I42" i="43"/>
  <c r="E65" i="40"/>
  <c r="F63" i="40"/>
  <c r="R49" i="21"/>
  <c r="E48" i="21"/>
  <c r="U7" i="35"/>
  <c r="AB7" i="35"/>
  <c r="T38" i="35"/>
  <c r="G38" i="35"/>
  <c r="E49" i="34"/>
  <c r="I54" i="34"/>
  <c r="J54" i="34"/>
  <c r="R50" i="34"/>
  <c r="I52" i="33"/>
  <c r="J52" i="33"/>
  <c r="I52" i="21"/>
  <c r="J52" i="21"/>
  <c r="I53" i="21"/>
  <c r="J53" i="21"/>
  <c r="I42" i="35"/>
  <c r="J42" i="35"/>
  <c r="G54" i="34"/>
  <c r="H54" i="34"/>
  <c r="G53" i="34"/>
  <c r="H53" i="34"/>
  <c r="I53" i="34"/>
  <c r="J53" i="34"/>
  <c r="E70" i="39"/>
  <c r="F68" i="39"/>
  <c r="E48" i="33"/>
  <c r="R49" i="33"/>
  <c r="I40" i="36"/>
  <c r="J40" i="36"/>
  <c r="G41" i="36"/>
  <c r="H41" i="36"/>
  <c r="G40" i="36"/>
  <c r="H40" i="36"/>
  <c r="G52" i="21"/>
  <c r="H52" i="21"/>
  <c r="G53" i="21"/>
  <c r="H53" i="21"/>
  <c r="AA7" i="35"/>
  <c r="R38" i="35"/>
  <c r="S7" i="35"/>
  <c r="U7" i="33"/>
  <c r="AB7" i="33"/>
  <c r="T48" i="33"/>
  <c r="G48" i="33"/>
  <c r="G52" i="37"/>
  <c r="E36" i="36"/>
  <c r="R37" i="36"/>
  <c r="D53" i="71"/>
  <c r="U53" i="71"/>
  <c r="D65" i="71"/>
  <c r="U65" i="71"/>
  <c r="F12" i="71"/>
  <c r="F11" i="71"/>
  <c r="F10" i="71"/>
  <c r="F9" i="71"/>
  <c r="F8" i="71"/>
  <c r="F7" i="71"/>
  <c r="F6" i="71"/>
  <c r="F5" i="71"/>
  <c r="D41" i="71"/>
  <c r="U41" i="71"/>
  <c r="D33" i="71"/>
  <c r="U33" i="71"/>
  <c r="T13" i="71"/>
  <c r="E13" i="71"/>
  <c r="B12" i="71"/>
  <c r="D45" i="71"/>
  <c r="U45" i="71"/>
  <c r="D57" i="71"/>
  <c r="U57" i="71"/>
  <c r="D61" i="71"/>
  <c r="U61" i="71"/>
  <c r="D23" i="71"/>
  <c r="C22" i="71"/>
  <c r="J5" i="67"/>
  <c r="J24" i="67"/>
  <c r="F25" i="12"/>
  <c r="F22" i="68"/>
  <c r="F24" i="67"/>
  <c r="C24" i="67"/>
  <c r="F24" i="15"/>
  <c r="C24" i="15"/>
  <c r="F22" i="69"/>
  <c r="F22" i="11"/>
  <c r="C53" i="15"/>
  <c r="C48" i="15"/>
  <c r="C10" i="15"/>
  <c r="C5" i="15"/>
  <c r="J10" i="15"/>
  <c r="J5" i="15"/>
  <c r="J18" i="15"/>
  <c r="C53" i="67"/>
  <c r="C48" i="67"/>
  <c r="C10" i="67"/>
  <c r="C5" i="67"/>
  <c r="C14" i="15"/>
  <c r="C19" i="67"/>
  <c r="C20" i="67"/>
  <c r="C26" i="67"/>
  <c r="C18" i="15"/>
  <c r="C15" i="15"/>
  <c r="AC10" i="39"/>
  <c r="AB10" i="39"/>
  <c r="U10" i="39"/>
  <c r="T12" i="43"/>
  <c r="V12" i="43"/>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c r="L18" i="9"/>
  <c r="D3" i="37"/>
  <c r="D3" i="34"/>
  <c r="D3" i="33"/>
  <c r="E6" i="6"/>
  <c r="C17" i="4"/>
  <c r="B4" i="52"/>
  <c r="B43" i="72"/>
  <c r="D37" i="11"/>
  <c r="C37" i="11"/>
  <c r="D14" i="12"/>
  <c r="M18" i="9"/>
  <c r="B118" i="9"/>
  <c r="B14" i="74"/>
  <c r="B1" i="74"/>
  <c r="C35" i="69"/>
  <c r="C38" i="69"/>
  <c r="O14" i="1"/>
  <c r="O16" i="1"/>
  <c r="M16" i="1"/>
  <c r="T16" i="1"/>
  <c r="N16" i="1"/>
  <c r="I19" i="6"/>
  <c r="M27" i="6"/>
  <c r="T5" i="43"/>
  <c r="V5" i="43"/>
  <c r="T3" i="43"/>
  <c r="V3" i="43"/>
  <c r="T14" i="43"/>
  <c r="V14" i="43"/>
  <c r="T6" i="43"/>
  <c r="V6" i="43"/>
  <c r="T10" i="43"/>
  <c r="V10" i="43"/>
  <c r="T8" i="43"/>
  <c r="V8" i="43"/>
  <c r="T13" i="43"/>
  <c r="V13" i="43"/>
  <c r="T2" i="43"/>
  <c r="V2" i="43"/>
  <c r="T7" i="43"/>
  <c r="V7" i="43"/>
  <c r="C33" i="43"/>
  <c r="C34" i="43"/>
  <c r="E34" i="43"/>
  <c r="T16" i="43"/>
  <c r="V16" i="43"/>
  <c r="T4" i="43"/>
  <c r="V4" i="43"/>
  <c r="T9" i="43"/>
  <c r="V9" i="43"/>
  <c r="T15" i="43"/>
  <c r="V15" i="43"/>
  <c r="E42" i="43"/>
  <c r="G39" i="43"/>
  <c r="I39" i="43"/>
  <c r="F65" i="40"/>
  <c r="G63" i="40"/>
  <c r="E40" i="36"/>
  <c r="F40" i="36"/>
  <c r="E41" i="36"/>
  <c r="F41" i="36"/>
  <c r="G52" i="33"/>
  <c r="H52" i="33"/>
  <c r="G53" i="33"/>
  <c r="H53" i="33"/>
  <c r="I41" i="36"/>
  <c r="J41" i="36"/>
  <c r="C48" i="33"/>
  <c r="C49" i="33"/>
  <c r="B2" i="33"/>
  <c r="B3" i="33"/>
  <c r="G68" i="39"/>
  <c r="F70" i="39"/>
  <c r="E54" i="34"/>
  <c r="F54" i="34"/>
  <c r="E53" i="34"/>
  <c r="F53" i="34"/>
  <c r="C49" i="21"/>
  <c r="B2" i="21"/>
  <c r="B3" i="21"/>
  <c r="C48" i="21"/>
  <c r="C37" i="36"/>
  <c r="B2" i="36"/>
  <c r="B3" i="36"/>
  <c r="C36" i="36"/>
  <c r="H52" i="37"/>
  <c r="R39" i="35"/>
  <c r="E38" i="35"/>
  <c r="E53" i="33"/>
  <c r="F53" i="33"/>
  <c r="E52" i="33"/>
  <c r="F52" i="33"/>
  <c r="I53" i="33"/>
  <c r="J53" i="33"/>
  <c r="C49" i="34"/>
  <c r="C50" i="34"/>
  <c r="G42" i="35"/>
  <c r="H42" i="35"/>
  <c r="G43" i="35"/>
  <c r="H43" i="35"/>
  <c r="E52" i="21"/>
  <c r="F52" i="21"/>
  <c r="E53" i="21"/>
  <c r="F53" i="21"/>
  <c r="G41" i="43"/>
  <c r="I41" i="43"/>
  <c r="E12" i="71"/>
  <c r="B11" i="71"/>
  <c r="C21" i="71"/>
  <c r="D22" i="71"/>
  <c r="G37" i="43"/>
  <c r="I37" i="43"/>
  <c r="E37" i="43"/>
  <c r="G38" i="43"/>
  <c r="I38" i="43"/>
  <c r="E38" i="43"/>
  <c r="G40" i="43"/>
  <c r="I40" i="43"/>
  <c r="E33" i="43"/>
  <c r="J26" i="67"/>
  <c r="J29" i="67"/>
  <c r="C23" i="67"/>
  <c r="C29" i="67"/>
  <c r="J26" i="15"/>
  <c r="J29" i="15"/>
  <c r="J24" i="15"/>
  <c r="C38" i="15"/>
  <c r="C38" i="67"/>
  <c r="C60" i="15"/>
  <c r="C66" i="15"/>
  <c r="F41" i="69"/>
  <c r="C26" i="69"/>
  <c r="D22" i="69"/>
  <c r="C44" i="69"/>
  <c r="D41" i="69"/>
  <c r="C26" i="12"/>
  <c r="D25" i="12"/>
  <c r="C66" i="67"/>
  <c r="C60" i="67"/>
  <c r="C24" i="11"/>
  <c r="C23" i="11"/>
  <c r="C26" i="11"/>
  <c r="D22" i="11"/>
  <c r="C44" i="11"/>
  <c r="D41" i="11"/>
  <c r="F41" i="68"/>
  <c r="C44" i="68"/>
  <c r="D41" i="68"/>
  <c r="C23" i="68"/>
  <c r="C26" i="68"/>
  <c r="D22" i="68"/>
  <c r="C19" i="15"/>
  <c r="B2" i="34"/>
  <c r="B3" i="34"/>
  <c r="C20" i="15"/>
  <c r="C23" i="15"/>
  <c r="S19" i="6"/>
  <c r="S27" i="6"/>
  <c r="I27" i="6"/>
  <c r="C7" i="74"/>
  <c r="C8" i="74"/>
  <c r="D10" i="68"/>
  <c r="D20" i="12"/>
  <c r="C20" i="12"/>
  <c r="C18" i="12"/>
  <c r="D10" i="69"/>
  <c r="D10" i="11"/>
  <c r="C10" i="11"/>
  <c r="F50" i="68"/>
  <c r="F50" i="11"/>
  <c r="F50" i="69"/>
  <c r="C34" i="68"/>
  <c r="L16" i="1"/>
  <c r="C34" i="11"/>
  <c r="P14" i="1"/>
  <c r="P16" i="1"/>
  <c r="C11" i="12"/>
  <c r="D17" i="12"/>
  <c r="C17" i="12"/>
  <c r="C14" i="12"/>
  <c r="C20" i="11"/>
  <c r="C25" i="11"/>
  <c r="C22" i="11"/>
  <c r="H22" i="6"/>
  <c r="H23" i="6"/>
  <c r="H19" i="6"/>
  <c r="H21" i="6"/>
  <c r="H25" i="6"/>
  <c r="D25" i="6"/>
  <c r="D22" i="6"/>
  <c r="R22" i="6"/>
  <c r="D24" i="6"/>
  <c r="D19" i="6"/>
  <c r="C18" i="4"/>
  <c r="D23" i="6"/>
  <c r="D5" i="6"/>
  <c r="D10" i="6"/>
  <c r="E61" i="40"/>
  <c r="D11" i="6"/>
  <c r="D29" i="6"/>
  <c r="H24" i="6"/>
  <c r="H26" i="6"/>
  <c r="D14" i="6"/>
  <c r="D15" i="6"/>
  <c r="D21" i="6"/>
  <c r="M19" i="9"/>
  <c r="C118" i="9"/>
  <c r="C14" i="74"/>
  <c r="B2" i="74"/>
  <c r="D26" i="6"/>
  <c r="D8" i="6"/>
  <c r="D20" i="6"/>
  <c r="D9" i="6"/>
  <c r="D28" i="6"/>
  <c r="D6" i="6"/>
  <c r="L19" i="9"/>
  <c r="D13" i="6"/>
  <c r="D12" i="6"/>
  <c r="H20" i="6"/>
  <c r="C30" i="43"/>
  <c r="B2" i="43"/>
  <c r="B3" i="43"/>
  <c r="G65" i="40"/>
  <c r="H63" i="40"/>
  <c r="C39" i="35"/>
  <c r="B2" i="35"/>
  <c r="B3" i="35"/>
  <c r="C38" i="35"/>
  <c r="I52" i="37"/>
  <c r="G70" i="39"/>
  <c r="H68" i="39"/>
  <c r="E43" i="35"/>
  <c r="F43" i="35"/>
  <c r="E42" i="35"/>
  <c r="F42" i="35"/>
  <c r="I43" i="35"/>
  <c r="J43" i="35"/>
  <c r="B10" i="71"/>
  <c r="E11" i="71"/>
  <c r="C20" i="71"/>
  <c r="D21" i="71"/>
  <c r="V21" i="71"/>
  <c r="U21" i="71"/>
  <c r="C31" i="43"/>
  <c r="C13" i="67"/>
  <c r="C75" i="67"/>
  <c r="C36" i="67"/>
  <c r="C33" i="67"/>
  <c r="Q49" i="67"/>
  <c r="J14" i="67"/>
  <c r="J13" i="67"/>
  <c r="J23" i="67"/>
  <c r="J59" i="67"/>
  <c r="J60" i="67"/>
  <c r="L46" i="67"/>
  <c r="J19" i="67"/>
  <c r="C57" i="67"/>
  <c r="C64" i="67"/>
  <c r="B6" i="76"/>
  <c r="E6" i="76"/>
  <c r="C26" i="15"/>
  <c r="C29" i="15"/>
  <c r="D30" i="6"/>
  <c r="R24" i="6"/>
  <c r="H27" i="6"/>
  <c r="R21" i="6"/>
  <c r="R23" i="6"/>
  <c r="C21" i="9"/>
  <c r="D21" i="9"/>
  <c r="G21" i="9"/>
  <c r="D27" i="6"/>
  <c r="D31" i="6"/>
  <c r="R19" i="6"/>
  <c r="C38" i="11"/>
  <c r="C35" i="11"/>
  <c r="C38" i="68"/>
  <c r="C35" i="68"/>
  <c r="R20" i="6"/>
  <c r="D16" i="6"/>
  <c r="D7" i="74"/>
  <c r="D8" i="74"/>
  <c r="R26" i="6"/>
  <c r="A7" i="51"/>
  <c r="B7" i="72"/>
  <c r="A10" i="51"/>
  <c r="B9" i="72"/>
  <c r="C4" i="52"/>
  <c r="B45" i="72"/>
  <c r="R25" i="6"/>
  <c r="C28" i="11"/>
  <c r="C27" i="11"/>
  <c r="C31" i="11"/>
  <c r="C15" i="12"/>
  <c r="C12" i="12"/>
  <c r="C10" i="69"/>
  <c r="C8" i="69"/>
  <c r="C5" i="69"/>
  <c r="D19" i="69"/>
  <c r="C10" i="68"/>
  <c r="D19" i="68"/>
  <c r="B2" i="76"/>
  <c r="I63" i="40"/>
  <c r="H65" i="40"/>
  <c r="I68" i="39"/>
  <c r="H70" i="39"/>
  <c r="J52" i="37"/>
  <c r="E10" i="71"/>
  <c r="B9" i="71"/>
  <c r="D20" i="71"/>
  <c r="C19" i="71"/>
  <c r="E2" i="76"/>
  <c r="C56" i="67"/>
  <c r="C65" i="67"/>
  <c r="J22" i="67"/>
  <c r="C37" i="67"/>
  <c r="Q70" i="67"/>
  <c r="C61" i="67"/>
  <c r="Q48" i="67"/>
  <c r="C33" i="15"/>
  <c r="J19" i="15"/>
  <c r="C36" i="15"/>
  <c r="C57" i="15"/>
  <c r="C61" i="15"/>
  <c r="C13" i="15"/>
  <c r="C75" i="15"/>
  <c r="Q49" i="15"/>
  <c r="J14" i="15"/>
  <c r="J22" i="15"/>
  <c r="J59" i="15"/>
  <c r="J60" i="15"/>
  <c r="L46" i="15"/>
  <c r="C16" i="12"/>
  <c r="C21" i="12"/>
  <c r="C22" i="12"/>
  <c r="C30" i="12"/>
  <c r="C28" i="12"/>
  <c r="C33" i="11"/>
  <c r="C39" i="11"/>
  <c r="R27" i="6"/>
  <c r="R6" i="1"/>
  <c r="C23" i="69"/>
  <c r="I5" i="6"/>
  <c r="I6" i="6"/>
  <c r="C19" i="68"/>
  <c r="D37" i="68"/>
  <c r="C37" i="68"/>
  <c r="C33" i="68"/>
  <c r="C19" i="69"/>
  <c r="C24" i="69"/>
  <c r="D37" i="69"/>
  <c r="C37" i="69"/>
  <c r="C33" i="69"/>
  <c r="C42" i="11"/>
  <c r="B3" i="76"/>
  <c r="J63" i="40"/>
  <c r="I65" i="40"/>
  <c r="K52" i="37"/>
  <c r="J68" i="39"/>
  <c r="I70" i="39"/>
  <c r="E9" i="71"/>
  <c r="B8" i="71"/>
  <c r="C18" i="71"/>
  <c r="D19" i="71"/>
  <c r="J13" i="15"/>
  <c r="J23" i="15"/>
  <c r="C64" i="15"/>
  <c r="C56" i="15"/>
  <c r="C65" i="15"/>
  <c r="C37" i="15"/>
  <c r="Q70" i="15"/>
  <c r="M21" i="15"/>
  <c r="F35" i="67"/>
  <c r="F35" i="15"/>
  <c r="M21" i="67"/>
  <c r="Q48" i="15"/>
  <c r="F63" i="15"/>
  <c r="C62" i="15"/>
  <c r="C59" i="15"/>
  <c r="C58" i="15"/>
  <c r="C67" i="15"/>
  <c r="C68" i="15"/>
  <c r="C71" i="15"/>
  <c r="C34" i="15"/>
  <c r="C31" i="15"/>
  <c r="C30" i="15"/>
  <c r="C39" i="15"/>
  <c r="C40" i="15"/>
  <c r="J20" i="15"/>
  <c r="J17" i="15"/>
  <c r="J16" i="15"/>
  <c r="J25" i="15"/>
  <c r="J20" i="67"/>
  <c r="J17" i="67"/>
  <c r="J16" i="67"/>
  <c r="J25" i="67"/>
  <c r="C34" i="67"/>
  <c r="C31" i="67"/>
  <c r="C30" i="67"/>
  <c r="C39" i="67"/>
  <c r="F63" i="67"/>
  <c r="C62" i="67"/>
  <c r="C59" i="67"/>
  <c r="C58" i="67"/>
  <c r="C67" i="67"/>
  <c r="C68" i="67"/>
  <c r="C71" i="67"/>
  <c r="R16" i="1"/>
  <c r="C20" i="68"/>
  <c r="C25" i="68"/>
  <c r="C24" i="68"/>
  <c r="C20" i="69"/>
  <c r="C46" i="11"/>
  <c r="C45" i="11"/>
  <c r="C43" i="11"/>
  <c r="C41" i="11"/>
  <c r="C27" i="12"/>
  <c r="C25" i="12"/>
  <c r="C32" i="12"/>
  <c r="B2" i="12"/>
  <c r="B3" i="12"/>
  <c r="C39" i="69"/>
  <c r="C42" i="69"/>
  <c r="C39" i="68"/>
  <c r="C43" i="68"/>
  <c r="C42" i="68"/>
  <c r="E8" i="71"/>
  <c r="B7" i="71"/>
  <c r="J65" i="40"/>
  <c r="K63" i="40"/>
  <c r="J70" i="39"/>
  <c r="K68" i="39"/>
  <c r="L52" i="37"/>
  <c r="D18" i="71"/>
  <c r="C17" i="71"/>
  <c r="L51" i="15"/>
  <c r="L51" i="67"/>
  <c r="Q67" i="15"/>
  <c r="L57" i="15"/>
  <c r="L60" i="15"/>
  <c r="Q66" i="15"/>
  <c r="L57" i="67"/>
  <c r="L60" i="67"/>
  <c r="Q57" i="67"/>
  <c r="Q67" i="67"/>
  <c r="Q69" i="15"/>
  <c r="Q68" i="15"/>
  <c r="C80" i="15"/>
  <c r="C79" i="15"/>
  <c r="Q69" i="67"/>
  <c r="Q68" i="67"/>
  <c r="C40" i="67"/>
  <c r="C80" i="67"/>
  <c r="C79" i="67"/>
  <c r="C41" i="68"/>
  <c r="C22" i="68"/>
  <c r="C49" i="11"/>
  <c r="C51" i="11"/>
  <c r="C52" i="11"/>
  <c r="B2" i="11"/>
  <c r="B3" i="11"/>
  <c r="C46" i="68"/>
  <c r="C45" i="68"/>
  <c r="C46" i="69"/>
  <c r="C45" i="69"/>
  <c r="C43" i="69"/>
  <c r="C41" i="69"/>
  <c r="C28" i="69"/>
  <c r="C27" i="69"/>
  <c r="C25" i="69"/>
  <c r="C22" i="69"/>
  <c r="C28" i="68"/>
  <c r="C27" i="68"/>
  <c r="B6" i="71"/>
  <c r="E7" i="71"/>
  <c r="L63" i="40"/>
  <c r="K65" i="40"/>
  <c r="L68" i="39"/>
  <c r="K70" i="39"/>
  <c r="M52" i="37"/>
  <c r="U17" i="71"/>
  <c r="D17" i="71"/>
  <c r="V17" i="71"/>
  <c r="C16" i="71"/>
  <c r="C46" i="15"/>
  <c r="Q56" i="15"/>
  <c r="B2" i="15"/>
  <c r="B3" i="15"/>
  <c r="Q47" i="15"/>
  <c r="Q53" i="15"/>
  <c r="Q65" i="15"/>
  <c r="C43" i="15"/>
  <c r="C83" i="15"/>
  <c r="C82" i="15"/>
  <c r="C31" i="68"/>
  <c r="Q66" i="67"/>
  <c r="Q75" i="15"/>
  <c r="C43" i="67"/>
  <c r="Q65" i="67"/>
  <c r="C83" i="67"/>
  <c r="C82" i="67"/>
  <c r="Q47" i="67"/>
  <c r="Q53" i="67"/>
  <c r="C45" i="67"/>
  <c r="C46" i="67"/>
  <c r="Q56" i="67"/>
  <c r="Q62" i="67"/>
  <c r="D2" i="67"/>
  <c r="Q57" i="15"/>
  <c r="C49" i="68"/>
  <c r="C51" i="68"/>
  <c r="C49" i="69"/>
  <c r="C51" i="69"/>
  <c r="C31" i="69"/>
  <c r="C56" i="11"/>
  <c r="C57" i="11"/>
  <c r="E6" i="71"/>
  <c r="B5" i="71"/>
  <c r="M63" i="40"/>
  <c r="L65" i="40"/>
  <c r="N52" i="37"/>
  <c r="O52" i="37"/>
  <c r="L70" i="39"/>
  <c r="M68" i="39"/>
  <c r="D16" i="71"/>
  <c r="C15" i="71"/>
  <c r="Q62" i="15"/>
  <c r="C52" i="68"/>
  <c r="B2" i="68"/>
  <c r="B3" i="68"/>
  <c r="Q75" i="67"/>
  <c r="B3" i="67"/>
  <c r="B2" i="67"/>
  <c r="C52" i="69"/>
  <c r="B2" i="69"/>
  <c r="B3" i="69"/>
  <c r="F7" i="37"/>
  <c r="AA7" i="37"/>
  <c r="R42" i="37"/>
  <c r="N63" i="40"/>
  <c r="M65" i="40"/>
  <c r="M70" i="39"/>
  <c r="N68" i="39"/>
  <c r="J7" i="37"/>
  <c r="H7" i="37"/>
  <c r="C14" i="71"/>
  <c r="D15" i="71"/>
  <c r="C57" i="69"/>
  <c r="C56" i="69"/>
  <c r="C57" i="68"/>
  <c r="C56" i="68"/>
  <c r="S7" i="37"/>
  <c r="N65" i="40"/>
  <c r="O63" i="40"/>
  <c r="O65" i="40"/>
  <c r="J7" i="40"/>
  <c r="U7" i="37"/>
  <c r="AB7" i="37"/>
  <c r="T42" i="37"/>
  <c r="G42" i="37"/>
  <c r="O68" i="39"/>
  <c r="O70" i="39"/>
  <c r="N70" i="39"/>
  <c r="R43" i="37"/>
  <c r="E42" i="37"/>
  <c r="AC7" i="37"/>
  <c r="V42" i="37"/>
  <c r="I42" i="37"/>
  <c r="W7" i="37"/>
  <c r="C13" i="71"/>
  <c r="D14" i="71"/>
  <c r="W7" i="40"/>
  <c r="AC7" i="40"/>
  <c r="V42" i="40"/>
  <c r="I42" i="40"/>
  <c r="I46" i="40"/>
  <c r="J46" i="40"/>
  <c r="F7" i="40"/>
  <c r="H7" i="40"/>
  <c r="C42" i="37"/>
  <c r="C43" i="37"/>
  <c r="B2" i="37"/>
  <c r="B3" i="37"/>
  <c r="E47" i="37"/>
  <c r="F47" i="37"/>
  <c r="E46" i="37"/>
  <c r="F46" i="37"/>
  <c r="G47" i="37"/>
  <c r="H47" i="37"/>
  <c r="G46" i="37"/>
  <c r="H46" i="37"/>
  <c r="I46" i="37"/>
  <c r="J46" i="37"/>
  <c r="I47" i="37"/>
  <c r="J47" i="37"/>
  <c r="J7" i="39"/>
  <c r="F7" i="39"/>
  <c r="H7" i="39"/>
  <c r="U13" i="71"/>
  <c r="C12" i="71"/>
  <c r="D13" i="71"/>
  <c r="V13" i="71"/>
  <c r="AB7" i="40"/>
  <c r="T42" i="40"/>
  <c r="G42" i="40"/>
  <c r="U7" i="40"/>
  <c r="AA7" i="40"/>
  <c r="R42" i="40"/>
  <c r="S7" i="40"/>
  <c r="U7" i="39"/>
  <c r="AB7" i="39"/>
  <c r="T47" i="39"/>
  <c r="G47" i="39"/>
  <c r="S7" i="39"/>
  <c r="AA7" i="39"/>
  <c r="R47" i="39"/>
  <c r="W7" i="39"/>
  <c r="AC7" i="39"/>
  <c r="V47" i="39"/>
  <c r="I47" i="39"/>
  <c r="I51" i="39"/>
  <c r="J51" i="39"/>
  <c r="C11" i="71"/>
  <c r="D12" i="71"/>
  <c r="R43" i="40"/>
  <c r="E42" i="40"/>
  <c r="G47" i="40"/>
  <c r="H47" i="40"/>
  <c r="G46" i="40"/>
  <c r="H46" i="40"/>
  <c r="R48" i="39"/>
  <c r="E47" i="39"/>
  <c r="G51" i="39"/>
  <c r="H51" i="39"/>
  <c r="G52" i="39"/>
  <c r="H52" i="39"/>
  <c r="D11" i="71"/>
  <c r="C10" i="71"/>
  <c r="C43" i="40"/>
  <c r="C42" i="40"/>
  <c r="I47" i="40"/>
  <c r="J47" i="40"/>
  <c r="E46" i="40"/>
  <c r="F46" i="40"/>
  <c r="E47" i="40"/>
  <c r="F47" i="40"/>
  <c r="I52" i="39"/>
  <c r="J52" i="39"/>
  <c r="E52" i="39"/>
  <c r="F52" i="39"/>
  <c r="E51" i="39"/>
  <c r="F51" i="39"/>
  <c r="C47" i="39"/>
  <c r="C48" i="39"/>
  <c r="C9" i="71"/>
  <c r="C8" i="71"/>
  <c r="D10" i="71"/>
  <c r="D8" i="71"/>
  <c r="C7" i="71"/>
  <c r="F61" i="40"/>
  <c r="B2" i="40"/>
  <c r="B3" i="40"/>
  <c r="B57" i="40"/>
  <c r="F57" i="40"/>
  <c r="B53" i="40"/>
  <c r="F53" i="40"/>
  <c r="B52" i="40"/>
  <c r="F52" i="40"/>
  <c r="B60" i="40"/>
  <c r="F60" i="40"/>
  <c r="B56" i="40"/>
  <c r="F56" i="40"/>
  <c r="B58" i="40"/>
  <c r="F58" i="40"/>
  <c r="B51" i="40"/>
  <c r="F51" i="40"/>
  <c r="B59" i="40"/>
  <c r="F59" i="40"/>
  <c r="B54" i="40"/>
  <c r="F54" i="40"/>
  <c r="B55" i="40"/>
  <c r="F55" i="40"/>
  <c r="B56" i="39"/>
  <c r="F56" i="39"/>
  <c r="F66" i="39"/>
  <c r="B2" i="39"/>
  <c r="B3" i="39"/>
  <c r="B58" i="39"/>
  <c r="F58" i="39"/>
  <c r="B57" i="39"/>
  <c r="F57" i="39"/>
  <c r="B61" i="39"/>
  <c r="F61" i="39"/>
  <c r="B63" i="39"/>
  <c r="F63" i="39"/>
  <c r="B62" i="39"/>
  <c r="F62" i="39"/>
  <c r="B65" i="39"/>
  <c r="F65" i="39"/>
  <c r="B60" i="39"/>
  <c r="F60" i="39"/>
  <c r="B64" i="39"/>
  <c r="F64" i="39"/>
  <c r="B59" i="39"/>
  <c r="F59" i="39"/>
  <c r="D9" i="71"/>
  <c r="D7" i="71"/>
  <c r="C6" i="71"/>
  <c r="D6" i="71"/>
  <c r="C5" i="71"/>
  <c r="D5" i="71"/>
  <c r="M24" i="43"/>
  <c r="E5" i="71"/>
  <c r="E81" i="9"/>
  <c r="E80" i="9"/>
  <c r="C80" i="9"/>
  <c r="B49" i="72"/>
  <c r="D5" i="52"/>
  <c r="D119" i="9"/>
  <c r="C86" i="9"/>
  <c r="C93" i="9"/>
  <c r="H108" i="9"/>
  <c r="D15" i="53"/>
  <c r="B31" i="72"/>
  <c r="C73" i="9"/>
  <c r="C78" i="9"/>
  <c r="B22" i="72"/>
  <c r="D6" i="53"/>
  <c r="B47" i="72"/>
  <c r="D118" i="9"/>
  <c r="D4" i="52"/>
  <c r="H5" i="52"/>
  <c r="H119" i="9"/>
  <c r="E118" i="9"/>
  <c r="E4" i="52"/>
  <c r="B48" i="72"/>
  <c r="C97" i="9"/>
  <c r="D58" i="9"/>
  <c r="D56" i="9"/>
  <c r="M54" i="9"/>
  <c r="B21" i="72"/>
  <c r="D7" i="53"/>
  <c r="H102" i="9"/>
  <c r="D59" i="9"/>
  <c r="M55" i="9"/>
  <c r="D9" i="52"/>
  <c r="D123" i="9"/>
  <c r="G4" i="52"/>
  <c r="B52" i="72"/>
  <c r="M48" i="9"/>
  <c r="D5" i="53"/>
  <c r="B20" i="72"/>
  <c r="F4" i="52"/>
  <c r="B51" i="72"/>
  <c r="C85" i="9"/>
  <c r="C95" i="9"/>
  <c r="C96" i="9"/>
  <c r="E96" i="9"/>
  <c r="E97" i="9"/>
  <c r="C64" i="9"/>
  <c r="C63" i="9"/>
  <c r="C67" i="9"/>
  <c r="C68" i="9"/>
  <c r="D54" i="9"/>
  <c r="B32" i="72"/>
  <c r="D14" i="53"/>
  <c r="C72" i="9"/>
  <c r="C79" i="9"/>
  <c r="C81" i="9"/>
  <c r="D13" i="53"/>
  <c r="B30" i="72"/>
  <c r="D8" i="52"/>
  <c r="G118" i="9"/>
  <c r="F118" i="9"/>
  <c r="F119" i="9"/>
  <c r="F5" i="52"/>
  <c r="B53" i="72"/>
  <c r="C5" i="74"/>
  <c r="B5" i="74"/>
  <c r="D5" i="74"/>
  <c r="N58" i="9"/>
  <c r="D55" i="9"/>
  <c r="M53" i="9"/>
  <c r="N57" i="9"/>
  <c r="P57" i="9"/>
  <c r="C6" i="74"/>
  <c r="D122" i="9"/>
  <c r="G14" i="74"/>
  <c r="B6" i="74"/>
  <c r="D6" i="74"/>
  <c r="C104" i="9"/>
  <c r="H4" i="52"/>
  <c r="I4" i="52"/>
  <c r="C105" i="9"/>
  <c r="D52" i="9"/>
  <c r="D45" i="9"/>
  <c r="D53" i="9"/>
  <c r="N60" i="9"/>
  <c r="N59" i="9"/>
  <c r="N61" i="9"/>
  <c r="E14" i="74"/>
  <c r="D14" i="74"/>
  <c r="F14" i="74"/>
  <c r="N69" i="9"/>
  <c r="M69" i="9"/>
  <c r="M63" i="9"/>
  <c r="L63" i="9"/>
  <c r="M67" i="9"/>
  <c r="L67" i="9"/>
  <c r="M64" i="9"/>
  <c r="L64" i="9"/>
  <c r="M66" i="9"/>
  <c r="L66" i="9"/>
  <c r="M65" i="9"/>
  <c r="L65" i="9"/>
  <c r="M68" i="9"/>
  <c r="I118" i="9"/>
  <c r="H118" i="9"/>
  <c r="H101" i="9"/>
  <c r="H107" i="9"/>
  <c r="M49" i="9"/>
  <c r="L6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<sst xmlns="http://schemas.openxmlformats.org/spreadsheetml/2006/main" count="7727" uniqueCount="3112">
  <si>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</si>
  <si>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</si>
  <si>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</si>
  <si>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</si>
  <si>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</si>
  <si>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</si>
  <si>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</si>
  <si>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</si>
  <si>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</si>
  <si>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</si>
  <si>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</si>
  <si>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</si>
  <si>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</si>
  <si>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</si>
  <si>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</si>
  <si>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</si>
  <si>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</si>
  <si>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</si>
  <si>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</si>
  <si>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</si>
  <si>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</si>
  <si>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</si>
  <si>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</si>
  <si>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</si>
  <si>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</si>
  <si>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</si>
  <si>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</si>
  <si>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</si>
  <si>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</si>
  <si>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</si>
  <si>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</si>
  <si>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</si>
  <si>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</si>
  <si>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</si>
  <si>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</si>
  <si>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</si>
  <si>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</si>
  <si>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</si>
  <si>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</si>
  <si>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</si>
  <si>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</si>
  <si>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</si>
  <si>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</si>
  <si>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</si>
  <si>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</si>
  <si>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</si>
  <si>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</si>
  <si>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</si>
  <si>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</si>
  <si>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</si>
  <si>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</si>
  <si>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</si>
  <si>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</si>
  <si>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</si>
  <si>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</si>
  <si>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</si>
  <si>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</si>
  <si>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</si>
  <si>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</si>
  <si>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</si>
  <si>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</si>
  <si>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</si>
  <si>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</si>
  <si>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</si>
  <si>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</si>
  <si>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</si>
  <si>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</si>
  <si>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</si>
  <si>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</si>
  <si>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</si>
  <si>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</si>
  <si>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</si>
  <si>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</si>
  <si>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</si>
  <si>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</si>
  <si>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</si>
  <si>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</si>
  <si>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</si>
  <si>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</si>
  <si>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</si>
  <si>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</si>
  <si>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</si>
  <si>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</si>
  <si>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</si>
  <si>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</si>
  <si>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</si>
  <si>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</si>
  <si>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</si>
  <si>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</si>
  <si>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</si>
  <si>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</si>
  <si>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</si>
  <si>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</si>
  <si>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</si>
  <si>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</si>
  <si>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</si>
  <si>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</si>
  <si>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</si>
  <si>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</si>
  <si>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</si>
  <si>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</si>
  <si>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</si>
  <si>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</si>
  <si>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</si>
  <si>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</si>
  <si>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</si>
  <si>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</si>
  <si>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</si>
  <si>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</si>
  <si>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</si>
  <si>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</si>
  <si>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</si>
  <si>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</si>
  <si>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</si>
  <si>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</si>
  <si>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</si>
  <si>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</si>
  <si>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</si>
  <si>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</si>
  <si>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</si>
  <si>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</si>
  <si>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</si>
  <si>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</si>
  <si>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</si>
  <si>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</si>
  <si>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</si>
  <si>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</si>
  <si>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</si>
  <si>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</si>
  <si>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</si>
  <si>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</si>
  <si>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</si>
  <si>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</si>
  <si>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</si>
  <si>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</si>
  <si>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</si>
  <si>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</si>
  <si>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</si>
  <si>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</si>
  <si>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</si>
  <si>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</si>
  <si>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</si>
  <si>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</si>
  <si>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</si>
  <si>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</si>
  <si>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</si>
  <si>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</si>
  <si>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</si>
  <si>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</si>
  <si>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</si>
  <si>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</si>
  <si>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</si>
  <si>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</si>
  <si>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</si>
  <si>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</si>
  <si>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</si>
  <si>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</si>
  <si>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</si>
  <si>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</si>
  <si>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</si>
  <si>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</si>
  <si>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</si>
  <si>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</si>
  <si>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</si>
  <si>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</si>
  <si>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</si>
  <si>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</si>
  <si>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</si>
  <si>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</si>
  <si>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</si>
  <si>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</si>
  <si>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</si>
  <si>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</si>
  <si>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</si>
  <si>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</si>
  <si>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</si>
  <si>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</si>
  <si>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</si>
  <si>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</si>
  <si>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</si>
  <si>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</si>
  <si>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</si>
  <si>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</si>
  <si>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</si>
  <si>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</si>
  <si>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</si>
  <si>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</si>
  <si>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</si>
  <si>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</si>
  <si>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</si>
  <si>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</si>
  <si>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</si>
  <si>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</si>
  <si>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</si>
  <si>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</si>
  <si>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</si>
  <si>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</si>
  <si>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</si>
  <si>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</si>
  <si>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</si>
  <si>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</si>
  <si>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</si>
  <si>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</si>
  <si>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</si>
  <si>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</si>
  <si>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</si>
  <si>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</si>
  <si>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</si>
  <si>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</si>
  <si>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</si>
  <si>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</si>
  <si>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</si>
  <si>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</si>
  <si>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</si>
  <si>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</si>
  <si>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</si>
  <si>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</si>
  <si>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</si>
  <si>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</si>
  <si>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</si>
  <si>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</si>
  <si>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</si>
  <si>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</si>
  <si>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</si>
  <si>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</si>
  <si>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</si>
  <si>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</si>
  <si>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</si>
  <si>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</si>
  <si>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</si>
  <si>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</si>
  <si>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</si>
  <si>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</si>
  <si>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</si>
  <si>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</si>
  <si>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</si>
  <si>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</si>
  <si>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</si>
  <si>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</si>
  <si>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</si>
  <si>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</si>
  <si>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</si>
  <si>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</si>
  <si>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</si>
  <si>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</si>
  <si>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</si>
  <si>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</si>
  <si>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</si>
  <si>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</si>
  <si>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</si>
  <si>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</si>
  <si>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</si>
  <si>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</si>
  <si>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</si>
  <si>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</si>
  <si>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</si>
  <si>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</si>
  <si>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</si>
  <si>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</si>
  <si>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</si>
  <si>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</si>
  <si>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</si>
  <si>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</si>
  <si>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</si>
  <si>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</si>
  <si>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</si>
  <si>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</si>
  <si>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</si>
  <si>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</si>
  <si>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</si>
  <si>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</si>
  <si>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</si>
  <si>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</si>
  <si>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</si>
  <si>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</si>
  <si>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</si>
  <si>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</si>
  <si>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</si>
  <si>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</si>
  <si>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</si>
  <si>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</si>
  <si>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</si>
  <si>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</si>
  <si>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</si>
  <si>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</si>
  <si>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</si>
  <si>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</si>
  <si>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</si>
  <si>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</si>
  <si>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</si>
  <si>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</si>
  <si>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</si>
  <si>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</si>
  <si>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</si>
  <si>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</si>
  <si>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</si>
  <si>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</si>
  <si>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</si>
  <si>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</si>
  <si>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</si>
  <si>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</si>
  <si>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</si>
  <si>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</si>
  <si>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</si>
  <si>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</si>
  <si>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</si>
  <si>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</si>
  <si>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</si>
  <si>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</si>
  <si>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</si>
  <si>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</si>
  <si>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</si>
  <si>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</si>
  <si>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</si>
  <si>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</si>
  <si>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</si>
  <si>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</si>
  <si>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</si>
  <si>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</si>
  <si>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</si>
  <si>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</si>
  <si>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</si>
  <si>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</si>
  <si>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</si>
  <si>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</si>
  <si>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</si>
  <si>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</si>
  <si>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</si>
  <si>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</si>
  <si>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</si>
  <si>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</si>
  <si>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</si>
  <si>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</si>
  <si>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</si>
  <si>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</si>
  <si>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</si>
  <si>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</si>
  <si>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</si>
  <si>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</si>
  <si>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</si>
  <si>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</si>
  <si>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</si>
  <si>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</si>
  <si>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</si>
  <si>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</si>
  <si>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</si>
  <si>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</si>
  <si>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</si>
  <si>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</si>
  <si>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</si>
  <si>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</si>
  <si>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</si>
  <si>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</si>
  <si>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</si>
  <si>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</si>
  <si>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</si>
  <si>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</si>
  <si>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</si>
  <si>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</si>
  <si>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</si>
  <si>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</si>
  <si>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</si>
  <si>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</si>
  <si>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</si>
  <si>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</si>
  <si>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</si>
  <si>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</si>
  <si>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</si>
  <si>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</si>
  <si>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</si>
  <si>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</si>
  <si>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</si>
  <si>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</si>
  <si>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</si>
  <si>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</si>
  <si>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</si>
  <si>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</si>
  <si>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</si>
  <si>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</si>
  <si>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</si>
  <si>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</si>
  <si>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</si>
  <si>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</si>
  <si>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</si>
  <si>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</si>
  <si>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</si>
  <si>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</si>
  <si>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</si>
  <si>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</si>
  <si>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</si>
  <si>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</si>
  <si>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</si>
  <si>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</si>
  <si>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</si>
  <si>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</si>
  <si>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</si>
  <si>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</si>
  <si>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</si>
  <si>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</si>
  <si>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</si>
  <si>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</si>
  <si>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</si>
  <si>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</si>
  <si>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</si>
  <si>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</si>
  <si>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</si>
  <si>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</si>
  <si>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</si>
  <si>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</si>
  <si>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</si>
  <si>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</si>
  <si>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</si>
  <si>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</si>
  <si>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</si>
  <si>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</si>
  <si>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</si>
  <si>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</si>
  <si>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</si>
  <si>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</si>
  <si>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</si>
  <si>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</si>
  <si>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</si>
  <si>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</si>
  <si>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</si>
  <si>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</si>
  <si>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</si>
  <si>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</si>
  <si>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</si>
  <si>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</si>
  <si>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</si>
  <si>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</si>
  <si>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</si>
  <si>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</si>
  <si>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</si>
  <si>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</si>
  <si>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</si>
  <si>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</si>
  <si>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</si>
  <si>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</si>
  <si>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</si>
  <si>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</si>
  <si>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</si>
  <si>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</si>
  <si>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</si>
  <si>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</si>
  <si>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</si>
  <si>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</si>
  <si>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</si>
  <si>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</si>
  <si>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</si>
  <si>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</si>
  <si>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</si>
  <si>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</si>
  <si>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</si>
  <si>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</si>
  <si>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</si>
  <si>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</si>
  <si>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</si>
  <si>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</si>
  <si>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</si>
  <si>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</si>
  <si>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</si>
  <si>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</si>
  <si>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</si>
  <si>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</si>
  <si>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</si>
  <si>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</si>
  <si>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</si>
  <si>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</si>
  <si>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</si>
  <si>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</si>
  <si>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</si>
  <si>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</si>
  <si>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</si>
  <si>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</si>
  <si>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</si>
  <si>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</si>
  <si>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</si>
  <si>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</si>
  <si>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</si>
  <si>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</si>
  <si>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</si>
  <si>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</si>
  <si>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</si>
  <si>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</si>
  <si>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</si>
  <si>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</si>
  <si>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</si>
  <si>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</si>
  <si>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</si>
  <si>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</si>
  <si>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</si>
  <si>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</si>
  <si>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</si>
  <si>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</si>
  <si>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</si>
  <si>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</si>
  <si>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</si>
  <si>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</si>
  <si>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</si>
  <si>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</si>
  <si>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</si>
  <si>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</si>
  <si>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</si>
  <si>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</si>
  <si>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</si>
  <si>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</si>
  <si>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</si>
  <si>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</si>
  <si>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</si>
  <si>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</si>
  <si>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</si>
  <si>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</si>
  <si>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</si>
  <si>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</si>
  <si>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</si>
  <si>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</si>
  <si>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</si>
  <si>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</si>
  <si>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</si>
  <si>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</si>
  <si>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</si>
  <si>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</si>
  <si>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</si>
  <si>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</si>
  <si>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</si>
  <si>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</si>
  <si>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</si>
  <si>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</si>
  <si>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</si>
  <si>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</si>
  <si>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</si>
  <si>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</si>
  <si>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</si>
  <si>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</si>
  <si>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</si>
  <si>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</si>
  <si>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</si>
  <si>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</si>
  <si>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</si>
  <si>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</si>
  <si>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</si>
  <si>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</si>
  <si>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</si>
  <si>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</si>
  <si>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</si>
  <si>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</si>
  <si>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</si>
  <si>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</si>
  <si>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</si>
  <si>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</si>
  <si>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</si>
  <si>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</si>
  <si>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</si>
  <si>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</si>
  <si>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</si>
  <si>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</si>
  <si>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</si>
  <si>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</si>
  <si>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</si>
  <si>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</si>
  <si>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</si>
  <si>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</si>
  <si>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</si>
  <si>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</si>
  <si>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</si>
  <si>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</si>
  <si>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</si>
  <si>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</si>
  <si>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</si>
  <si>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</si>
  <si>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</si>
  <si>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</si>
  <si>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</si>
  <si>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</si>
  <si>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</si>
  <si>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</si>
  <si>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</si>
  <si>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</si>
  <si>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</si>
  <si>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</si>
  <si>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</si>
  <si>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</si>
  <si>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</si>
  <si>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</si>
  <si>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</si>
  <si>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</si>
  <si>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</si>
  <si>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</si>
  <si>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</si>
  <si>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</si>
  <si>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</si>
  <si>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</si>
  <si>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</si>
  <si>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</si>
  <si>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</si>
  <si>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</si>
  <si>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</si>
  <si>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</si>
  <si>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</si>
  <si>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</si>
  <si>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</si>
  <si>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</si>
  <si>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</si>
  <si>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</si>
  <si>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</si>
  <si>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</si>
  <si>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</si>
  <si>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</si>
  <si>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</si>
  <si>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</si>
  <si>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</si>
  <si>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</si>
  <si>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</si>
  <si>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</si>
  <si>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</si>
  <si>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</si>
  <si>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</si>
  <si>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</si>
  <si>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</si>
  <si>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</si>
  <si>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</si>
  <si>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</si>
  <si>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</si>
  <si>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</si>
  <si>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</si>
  <si>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</si>
  <si>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</si>
  <si>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</si>
  <si>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</si>
  <si>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</si>
  <si>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</si>
  <si>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</si>
  <si>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</si>
  <si>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</si>
  <si>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</si>
  <si>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</si>
  <si>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</si>
  <si>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</si>
  <si>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</si>
  <si>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</si>
  <si>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</si>
  <si>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</si>
  <si>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</si>
  <si>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</si>
  <si>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</si>
  <si>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</si>
  <si>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</si>
  <si>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</si>
  <si>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</si>
  <si>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</si>
  <si>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</si>
  <si>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</si>
  <si>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</si>
  <si>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</si>
  <si>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</si>
  <si>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</si>
  <si>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</si>
  <si>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</si>
  <si>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</si>
  <si>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</si>
  <si>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</si>
  <si>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</si>
  <si>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</si>
  <si>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</si>
  <si>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</si>
  <si>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</si>
  <si>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</si>
  <si>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</si>
  <si>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</si>
  <si>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</si>
  <si>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</si>
  <si>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</si>
  <si>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</si>
  <si>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</si>
  <si>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</si>
  <si>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</si>
  <si>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</si>
  <si>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</si>
  <si>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</si>
  <si>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</si>
  <si>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</si>
  <si>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</si>
  <si>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</si>
  <si>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</si>
  <si>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</si>
  <si>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</si>
  <si>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</si>
  <si>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</si>
  <si>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</si>
  <si>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</si>
  <si>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</si>
  <si>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</si>
  <si>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</si>
  <si>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</si>
  <si>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</si>
  <si>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</si>
  <si>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</si>
  <si>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</si>
  <si>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</si>
  <si>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</si>
  <si>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</si>
  <si>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</si>
  <si>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</si>
  <si>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</si>
  <si>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</si>
  <si>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</si>
  <si>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</si>
  <si>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</si>
  <si>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</si>
  <si>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</si>
  <si>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</si>
  <si>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</si>
  <si>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</si>
  <si>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</si>
  <si>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</si>
  <si>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</si>
  <si>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</si>
  <si>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</si>
  <si>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</si>
  <si>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</si>
  <si>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</si>
  <si>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</si>
  <si>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</si>
  <si>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</si>
  <si>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</si>
  <si>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</si>
  <si>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</si>
  <si>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</si>
  <si>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</si>
  <si>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</si>
  <si>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</si>
  <si>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</si>
  <si>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</si>
  <si>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</si>
  <si>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</si>
  <si>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</si>
  <si>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</si>
  <si>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</si>
  <si>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</si>
  <si>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</si>
  <si>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</si>
  <si>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</si>
  <si>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</si>
  <si>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</si>
  <si>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</si>
  <si>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</si>
  <si>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</si>
  <si>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</si>
  <si>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</si>
  <si>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</si>
  <si>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</si>
  <si>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</si>
  <si>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</si>
  <si>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</si>
  <si>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</si>
  <si>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</si>
  <si>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</si>
  <si>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</si>
  <si>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</si>
  <si>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</si>
  <si>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</si>
  <si>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</si>
  <si>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</si>
  <si>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</si>
  <si>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</si>
  <si>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</si>
  <si>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</si>
  <si>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</si>
  <si>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</si>
  <si>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</si>
  <si>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</si>
  <si>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</si>
  <si>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</si>
  <si>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</si>
  <si>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</si>
  <si>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</si>
  <si>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</si>
  <si>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</si>
  <si>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</si>
  <si>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</si>
  <si>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</si>
  <si>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</si>
  <si>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</si>
  <si>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</si>
  <si>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</si>
  <si>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</si>
  <si>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</si>
  <si>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</si>
  <si>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</si>
  <si>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</si>
  <si>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</si>
  <si>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</si>
  <si>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</si>
  <si>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</si>
  <si>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</si>
  <si>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</si>
  <si>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</si>
  <si>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</si>
  <si>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</si>
  <si>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</si>
  <si>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</si>
  <si>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</si>
  <si>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</si>
  <si>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</si>
  <si>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</si>
  <si>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</si>
  <si>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</si>
  <si>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</si>
  <si>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</si>
  <si>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</si>
  <si>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</si>
  <si>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</si>
  <si>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</si>
  <si>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</si>
  <si>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</si>
  <si>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</si>
  <si>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</si>
  <si>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</si>
  <si>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</si>
  <si>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</si>
  <si>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</si>
  <si>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</si>
  <si>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</si>
  <si>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</si>
  <si>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</si>
  <si>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</si>
  <si>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</si>
  <si>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</si>
  <si>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</si>
  <si>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</si>
  <si>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</si>
  <si>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</si>
  <si>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</si>
  <si>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</si>
  <si>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</si>
  <si>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</si>
  <si>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</si>
  <si>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</si>
  <si>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</si>
  <si>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</si>
  <si>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</si>
  <si>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</si>
  <si>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</si>
  <si>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</si>
  <si>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</si>
  <si>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</si>
  <si>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</si>
  <si>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</si>
  <si>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</si>
  <si>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</si>
  <si>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</si>
  <si>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</si>
  <si>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</si>
  <si>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</si>
  <si>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</si>
  <si>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</si>
  <si>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</si>
  <si>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</si>
  <si>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</si>
  <si>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</si>
  <si>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</si>
  <si>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</si>
  <si>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</si>
  <si>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</si>
  <si>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</si>
  <si>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</si>
  <si>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</si>
  <si>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</si>
  <si>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</si>
  <si>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</si>
  <si>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</si>
  <si>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</si>
  <si>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</si>
  <si>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</si>
  <si>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</si>
  <si>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</si>
  <si>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</si>
  <si>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</si>
  <si>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</si>
  <si>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</si>
  <si>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</si>
  <si>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</si>
  <si>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</si>
  <si>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</si>
  <si>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</si>
  <si>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</si>
  <si>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</si>
  <si>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</si>
  <si>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</si>
  <si>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</si>
  <si>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</si>
  <si>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</si>
  <si>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</si>
  <si>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</si>
  <si>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</si>
  <si>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</si>
  <si>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</si>
  <si>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</si>
  <si>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</si>
  <si>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</si>
  <si>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</si>
  <si>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</si>
  <si>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</si>
  <si>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</si>
  <si>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</si>
  <si>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</si>
  <si>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</si>
  <si>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</si>
  <si>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</si>
  <si>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</si>
  <si>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</si>
  <si>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</si>
  <si>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</si>
  <si>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</si>
  <si>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</si>
  <si>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</si>
  <si>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</si>
  <si>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</si>
  <si>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</si>
  <si>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</si>
  <si>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</si>
  <si>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</si>
  <si>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</si>
  <si>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</si>
  <si>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</si>
  <si>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</si>
  <si>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</si>
  <si>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</si>
  <si>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</si>
  <si>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</si>
  <si>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</si>
  <si>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</si>
  <si>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</si>
  <si>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</si>
  <si>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</si>
  <si>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</si>
  <si>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</si>
  <si>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</si>
  <si>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</si>
  <si>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</si>
  <si>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</si>
  <si>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</si>
  <si>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</si>
  <si>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</si>
  <si>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</si>
  <si>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</si>
  <si>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</si>
  <si>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</si>
  <si>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</si>
  <si>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</si>
  <si>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</si>
  <si>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</si>
  <si>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</si>
  <si>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</si>
  <si>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</si>
  <si>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</si>
  <si>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</si>
  <si>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</si>
  <si>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</si>
  <si>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</si>
  <si>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</si>
  <si>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</si>
  <si>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</si>
  <si>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</si>
  <si>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</si>
  <si>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</si>
  <si>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</si>
  <si>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</si>
  <si>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</si>
  <si>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</si>
  <si>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</si>
  <si>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</si>
  <si>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</si>
  <si>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</si>
  <si>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</si>
  <si>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</si>
  <si>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</si>
  <si>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</si>
  <si>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</si>
  <si>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</si>
  <si>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</si>
  <si>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</si>
  <si>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</si>
  <si>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</si>
  <si>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</si>
  <si>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</si>
  <si>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</si>
  <si>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</si>
  <si>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</si>
  <si>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</si>
  <si>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</si>
  <si>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</si>
  <si>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</si>
  <si>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</si>
  <si>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</si>
  <si>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</si>
  <si>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</si>
  <si>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</si>
  <si>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</si>
  <si>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</si>
  <si>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</si>
  <si>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</si>
  <si>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</si>
  <si>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</si>
  <si>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</si>
  <si>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</si>
  <si>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</si>
  <si>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</si>
  <si>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</si>
  <si>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</si>
  <si>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</si>
  <si>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</si>
  <si>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</si>
  <si>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</si>
  <si>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</si>
  <si>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</si>
  <si>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</si>
  <si>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</si>
  <si>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</si>
  <si>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</si>
  <si>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</si>
  <si>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</si>
  <si>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</si>
  <si>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</si>
  <si>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</si>
  <si>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</si>
  <si>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</si>
  <si>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</si>
  <si>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</si>
  <si>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</si>
  <si>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</si>
  <si>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</si>
  <si>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</si>
  <si>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</si>
  <si>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</si>
  <si>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</si>
  <si>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</si>
  <si>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</si>
  <si>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</si>
  <si>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</si>
  <si>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</si>
  <si>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</si>
  <si>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</si>
  <si>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</si>
  <si>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</si>
  <si>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</si>
  <si>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</si>
  <si>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</si>
  <si>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</si>
  <si>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</si>
  <si>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</si>
  <si>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</si>
  <si>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</si>
  <si>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</si>
  <si>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</si>
  <si>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</si>
  <si>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</si>
  <si>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</si>
  <si>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</si>
  <si>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</si>
  <si>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</si>
  <si>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</si>
  <si>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</si>
  <si>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</si>
  <si>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</si>
  <si>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</si>
  <si>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</si>
  <si>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</si>
  <si>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</si>
  <si>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</si>
  <si>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</si>
  <si>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</si>
  <si>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</si>
  <si>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</si>
  <si>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</si>
  <si>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</si>
  <si>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</si>
  <si>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</si>
  <si>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</si>
  <si>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</si>
  <si>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</si>
  <si>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</si>
  <si>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</si>
  <si>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</si>
  <si>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</si>
  <si>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</si>
  <si>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</si>
  <si>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</si>
  <si>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</si>
  <si>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</si>
  <si>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</si>
  <si>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</si>
  <si>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</si>
  <si>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</si>
  <si>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</si>
  <si>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</si>
  <si>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</si>
  <si>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</si>
  <si>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</si>
  <si>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</si>
  <si>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</si>
  <si>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</si>
  <si>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</si>
  <si>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</si>
  <si>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</si>
  <si>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</si>
  <si>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</si>
  <si>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</si>
  <si>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</si>
  <si>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</si>
  <si>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</si>
  <si>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</si>
  <si>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</si>
  <si>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</si>
  <si>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</si>
  <si>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</si>
  <si>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</si>
  <si>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</si>
  <si>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</si>
  <si>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</si>
  <si>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</si>
  <si>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</si>
  <si>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</si>
  <si>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</si>
  <si>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</si>
  <si>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</si>
  <si>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</si>
  <si>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</si>
  <si>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</si>
  <si>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</si>
  <si>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</si>
  <si>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</si>
  <si>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</si>
  <si>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</si>
  <si>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</si>
  <si>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</si>
  <si>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</si>
  <si>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</si>
  <si>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</si>
  <si>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</si>
  <si>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</si>
  <si>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</si>
  <si>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</si>
  <si>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</si>
  <si>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</si>
  <si>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</si>
  <si>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</si>
  <si>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</si>
  <si>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</si>
  <si>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</si>
  <si>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</si>
  <si>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</si>
  <si>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</si>
  <si>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</si>
  <si>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</si>
  <si>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</si>
  <si>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</si>
  <si>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</si>
  <si>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</si>
  <si>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</si>
  <si>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</si>
  <si>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</si>
  <si>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</si>
  <si>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</si>
  <si>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</si>
  <si>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</si>
  <si>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</si>
  <si>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</si>
  <si>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</si>
  <si>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</si>
  <si>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</si>
  <si>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</si>
  <si>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</si>
  <si>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</si>
  <si>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</si>
  <si>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</si>
  <si>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</si>
  <si>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</si>
  <si>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</si>
  <si>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</si>
  <si>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</si>
  <si>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</si>
  <si>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</si>
  <si>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</si>
  <si>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</si>
  <si>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</si>
  <si>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</si>
  <si>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</si>
  <si>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</si>
  <si>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</si>
  <si>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</si>
  <si>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</si>
  <si>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</si>
  <si>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</si>
  <si>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</si>
  <si>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</si>
  <si>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</si>
  <si>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</si>
  <si>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</si>
  <si>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</si>
  <si>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</si>
  <si>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</si>
  <si>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</si>
  <si>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</si>
  <si>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</si>
  <si>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</si>
  <si>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</si>
  <si>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</si>
  <si>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</si>
  <si>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</si>
  <si>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</si>
  <si>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</si>
  <si>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</si>
  <si>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</si>
  <si>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</si>
  <si>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</si>
  <si>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</si>
  <si>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</si>
  <si>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</si>
  <si>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</si>
  <si>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</si>
  <si>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</si>
  <si>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</si>
  <si>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</si>
  <si>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</si>
  <si>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</si>
  <si>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</si>
  <si>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</si>
  <si>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</si>
  <si>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</si>
  <si>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</si>
  <si>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</si>
  <si>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</si>
  <si>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</si>
  <si>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</si>
  <si>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</si>
  <si>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</si>
  <si>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</si>
  <si>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</si>
  <si>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</si>
  <si>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</si>
  <si>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</si>
  <si>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</si>
  <si>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</si>
  <si>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</si>
  <si>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</si>
  <si>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</si>
  <si>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</si>
  <si>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</si>
  <si>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</si>
  <si>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</si>
  <si>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</si>
  <si>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</si>
  <si>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</si>
  <si>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</si>
  <si>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</si>
  <si>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</si>
  <si>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</si>
  <si>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</si>
  <si>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</si>
  <si>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</si>
  <si>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</si>
  <si>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</si>
  <si>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</si>
  <si>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</si>
  <si>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</si>
  <si>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</si>
  <si>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</si>
  <si>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</si>
  <si>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</si>
  <si>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</si>
  <si>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</si>
  <si>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</si>
  <si>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</si>
  <si>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</si>
  <si>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</si>
  <si>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</si>
  <si>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</si>
  <si>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</si>
  <si>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</si>
  <si>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</si>
  <si>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</si>
  <si>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</si>
  <si>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</si>
  <si>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</si>
  <si>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</si>
  <si>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</si>
  <si>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</si>
  <si>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</si>
  <si>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</si>
  <si>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</si>
  <si>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</si>
  <si>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</si>
  <si>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</si>
  <si>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</si>
  <si>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</si>
  <si>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</si>
  <si>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</si>
  <si>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</si>
  <si>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</si>
  <si>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</si>
  <si>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</si>
  <si>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</si>
  <si>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</si>
  <si>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</si>
  <si>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</si>
  <si>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</si>
  <si>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</si>
  <si>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</si>
  <si>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</si>
  <si>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</si>
  <si>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</si>
  <si>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</si>
  <si>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</si>
  <si>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</si>
  <si>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</si>
  <si>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</si>
  <si>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</si>
  <si>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</si>
  <si>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</si>
  <si>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</si>
  <si>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</si>
  <si>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</si>
  <si>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</si>
  <si>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</si>
  <si>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</si>
  <si>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</si>
  <si>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</si>
  <si>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</si>
  <si>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</si>
  <si>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</si>
  <si>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</si>
  <si>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</si>
  <si>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</si>
  <si>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</si>
  <si>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</si>
  <si>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</si>
  <si>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</si>
  <si>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</si>
  <si>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</si>
  <si>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</si>
  <si>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</si>
  <si>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</si>
  <si>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</si>
  <si>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</si>
  <si>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</si>
  <si>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</si>
  <si>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</si>
  <si>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</si>
  <si>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</si>
  <si>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</si>
  <si>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</si>
  <si>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</si>
  <si>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</si>
  <si>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</si>
  <si>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</si>
  <si>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</si>
  <si>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</si>
  <si>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</si>
  <si>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</si>
  <si>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</si>
  <si>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</si>
  <si>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</si>
  <si>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</si>
  <si>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</si>
  <si>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</si>
  <si>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</si>
  <si>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</si>
  <si>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</si>
  <si>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</si>
  <si>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</si>
  <si>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</si>
  <si>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</si>
  <si>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</si>
  <si>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</si>
  <si>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</si>
  <si>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</si>
  <si>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</si>
  <si>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</si>
  <si>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</si>
  <si>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</si>
  <si>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</si>
  <si>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</si>
  <si>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</si>
  <si>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</si>
  <si>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</si>
  <si>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</si>
  <si>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</si>
  <si>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</si>
  <si>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</si>
  <si>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</si>
  <si>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</si>
  <si>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</si>
  <si>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</si>
  <si>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</si>
  <si>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</si>
  <si>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</si>
  <si>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</si>
  <si>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</si>
  <si>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</si>
  <si>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</si>
  <si>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</si>
  <si>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</si>
  <si>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</si>
  <si>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</si>
  <si>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</si>
  <si>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</si>
  <si>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</si>
  <si>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</si>
  <si>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</si>
  <si>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</si>
  <si>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</si>
  <si>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</si>
  <si>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</si>
  <si>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</si>
  <si>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</si>
  <si>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</si>
  <si>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</si>
  <si>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</si>
  <si>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</si>
  <si>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</si>
  <si>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</si>
  <si>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</si>
  <si>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</si>
  <si>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</si>
  <si>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</si>
  <si>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</si>
  <si>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</si>
  <si>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</si>
  <si>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</si>
  <si>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</si>
  <si>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</si>
  <si>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</si>
  <si>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</si>
  <si>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</si>
  <si>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</si>
  <si>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</si>
  <si>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</si>
  <si>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</si>
  <si>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</si>
  <si>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</si>
  <si>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</si>
  <si>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</si>
  <si>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</si>
  <si>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</si>
  <si>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</si>
  <si>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</si>
  <si>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</si>
  <si>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</si>
  <si>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</si>
  <si>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</si>
  <si>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</si>
  <si>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</si>
  <si>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</si>
  <si>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</si>
  <si>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</si>
  <si>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</si>
  <si>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</si>
  <si>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</si>
  <si>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</si>
  <si>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</si>
  <si>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</si>
  <si>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</si>
  <si>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</si>
  <si>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</si>
  <si>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</si>
  <si>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</si>
  <si>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</si>
  <si>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</si>
  <si>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</si>
  <si>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</si>
  <si>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</si>
  <si>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</si>
  <si>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</si>
  <si>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</si>
  <si>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</si>
  <si>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</si>
  <si>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</si>
  <si>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</si>
  <si>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</si>
  <si>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</si>
  <si>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</si>
  <si>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</si>
  <si>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</si>
  <si>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</si>
  <si>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</si>
  <si>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</si>
  <si>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</si>
  <si>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</si>
  <si>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</si>
  <si>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</si>
  <si>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</si>
  <si>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</si>
  <si>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</si>
  <si>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</si>
  <si>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</si>
  <si>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</si>
  <si>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</si>
  <si>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</si>
  <si>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</si>
  <si>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</si>
  <si>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</si>
  <si>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</si>
  <si>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</si>
  <si>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</si>
  <si>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</si>
  <si>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</si>
  <si>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</si>
  <si>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</si>
  <si>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</si>
  <si>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</si>
  <si>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</si>
  <si>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</si>
  <si>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</si>
  <si>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</si>
  <si>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</si>
  <si>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</si>
  <si>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</si>
  <si>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</si>
  <si>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</si>
  <si>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</si>
  <si>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</si>
  <si>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</si>
  <si>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</si>
  <si>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</si>
  <si>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</si>
  <si>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</si>
  <si>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</si>
  <si>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</si>
  <si>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</si>
  <si>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</si>
  <si>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</si>
  <si>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</si>
  <si>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</si>
  <si>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</si>
  <si>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</si>
  <si>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</si>
  <si>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</si>
  <si>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</si>
  <si>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</si>
  <si>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</si>
  <si>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</si>
  <si>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</si>
  <si>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</si>
  <si>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</si>
  <si>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</si>
  <si>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</si>
  <si>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</si>
  <si>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</si>
  <si>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</si>
  <si>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</si>
  <si>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</si>
  <si>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</si>
  <si>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</si>
  <si>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</si>
  <si>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</si>
  <si>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</si>
  <si>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</si>
  <si>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</si>
  <si>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</si>
  <si>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</si>
  <si>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</si>
  <si>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</si>
  <si>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</si>
  <si>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</si>
  <si>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</si>
  <si>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</si>
  <si>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</si>
  <si>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</si>
  <si>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</si>
  <si>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</si>
  <si>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</si>
  <si>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</si>
  <si>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</si>
  <si>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</si>
  <si>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</si>
  <si>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</si>
  <si>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</si>
  <si>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</si>
  <si>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</si>
  <si>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</si>
  <si>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</si>
  <si>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</si>
  <si>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</si>
  <si>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</si>
  <si>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</si>
  <si>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</si>
  <si>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</si>
  <si>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</si>
  <si>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</si>
  <si>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</si>
  <si>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</si>
  <si>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</si>
  <si>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</si>
  <si>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</si>
  <si>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</si>
  <si>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</si>
  <si>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</si>
  <si>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</si>
  <si>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</si>
  <si>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</si>
  <si>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</si>
  <si>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</si>
  <si>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</si>
  <si>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</si>
  <si>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</si>
  <si>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</si>
  <si>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</si>
  <si>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</si>
  <si>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</si>
  <si>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</si>
  <si>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</si>
  <si>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</si>
  <si>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</si>
  <si>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</si>
  <si>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</si>
  <si>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</si>
  <si>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</si>
  <si>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</si>
  <si>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</si>
  <si>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</si>
  <si>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</si>
  <si>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</si>
  <si>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</si>
  <si>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</si>
  <si>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</si>
  <si>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</si>
  <si>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</si>
  <si>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</si>
  <si>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</si>
  <si>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</si>
  <si>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</si>
  <si>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</si>
  <si>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</si>
  <si>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</si>
  <si>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</si>
  <si>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</si>
  <si>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</si>
  <si>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</si>
  <si>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</si>
  <si>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</si>
  <si>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</si>
  <si>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</si>
  <si>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</si>
  <si>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</si>
  <si>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</si>
  <si>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</si>
  <si>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</si>
  <si>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</si>
  <si>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</si>
  <si>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</si>
  <si>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</si>
  <si>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</si>
  <si>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</si>
  <si>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</si>
  <si>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</si>
  <si>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</si>
  <si>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</si>
  <si>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</si>
  <si>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</si>
  <si>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</si>
  <si>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</si>
  <si>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</si>
  <si>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</si>
  <si>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</si>
  <si>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</si>
  <si>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</si>
  <si>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</si>
  <si>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</si>
  <si>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</si>
  <si>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</si>
  <si>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</si>
  <si>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</si>
  <si>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</si>
  <si>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</si>
  <si>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</si>
  <si>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</si>
  <si>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</si>
  <si>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</si>
  <si>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</si>
  <si>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</si>
  <si>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</si>
  <si>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</si>
  <si>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</si>
  <si>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</si>
  <si>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</si>
  <si>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</si>
  <si>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</si>
  <si>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</si>
  <si>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</si>
  <si>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</si>
  <si>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</si>
  <si>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</si>
  <si>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</si>
  <si>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</si>
  <si>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</si>
  <si>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</si>
  <si>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</si>
  <si>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</si>
  <si>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</si>
  <si>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</si>
  <si>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</si>
  <si>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</si>
  <si>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</si>
  <si>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</si>
  <si>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</si>
  <si>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</si>
  <si>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</si>
  <si>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</si>
  <si>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</si>
  <si>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</si>
  <si>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</si>
  <si>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</si>
  <si>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</si>
  <si>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</si>
  <si>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</si>
  <si>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</si>
  <si>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</si>
  <si>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</si>
  <si>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</si>
  <si>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</si>
  <si>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</si>
  <si>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</si>
  <si>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</si>
  <si>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</si>
  <si>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</si>
  <si>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</si>
  <si>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</si>
  <si>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</si>
  <si>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</si>
  <si>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</si>
  <si>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</si>
  <si>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</si>
  <si>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</si>
  <si>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</si>
  <si>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</si>
  <si>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</si>
  <si>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</si>
  <si>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</si>
  <si>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</si>
  <si>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</si>
  <si>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</si>
  <si>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</si>
  <si>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</si>
  <si>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</si>
  <si>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</si>
  <si>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</si>
  <si>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</si>
  <si>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</si>
  <si>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</si>
  <si>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</si>
  <si>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</si>
  <si>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</si>
  <si>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</si>
  <si>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</si>
  <si>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</si>
  <si>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</si>
  <si>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</si>
  <si>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</si>
  <si>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</si>
  <si>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</si>
  <si>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</si>
  <si>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</si>
  <si>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</si>
  <si>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</si>
  <si>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</si>
  <si>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</si>
  <si>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</si>
  <si>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</si>
  <si>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</si>
  <si>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</si>
  <si>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</si>
  <si>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</si>
  <si>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</si>
  <si>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</si>
  <si>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</si>
  <si>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</si>
  <si>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</si>
  <si>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</si>
  <si>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</si>
  <si>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</si>
  <si>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</si>
  <si>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</si>
  <si>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</si>
  <si>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</si>
  <si>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</si>
  <si>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</si>
  <si>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</si>
  <si>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</si>
  <si>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</si>
  <si>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</si>
  <si>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</si>
  <si>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</si>
  <si>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</si>
  <si>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</si>
  <si>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</si>
  <si>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</si>
  <si>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</si>
  <si>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</si>
  <si>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</si>
  <si>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</si>
  <si>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</si>
  <si>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</si>
  <si>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</si>
  <si>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</si>
  <si>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</si>
  <si>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</si>
  <si>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</si>
  <si>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</si>
  <si>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</si>
  <si>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</si>
  <si>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</si>
  <si>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</si>
  <si>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</si>
  <si>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</si>
  <si>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</si>
  <si>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</si>
  <si>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</si>
  <si>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</si>
  <si>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</si>
  <si>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</si>
  <si>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</si>
  <si>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</si>
  <si>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</si>
  <si>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</si>
  <si>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</si>
  <si>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</si>
  <si>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</si>
  <si>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</si>
  <si>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</si>
  <si>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</si>
  <si>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</si>
  <si>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</si>
  <si>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</si>
  <si>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</si>
  <si>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</si>
  <si>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</si>
  <si>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</si>
  <si>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</si>
  <si>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</si>
  <si>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</si>
  <si>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</si>
  <si>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</si>
  <si>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</si>
  <si>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</si>
  <si>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</si>
  <si>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</si>
  <si>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</si>
  <si>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</si>
  <si>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</si>
  <si>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</si>
  <si>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</si>
  <si>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</si>
  <si>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</si>
  <si>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</si>
  <si>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</si>
  <si>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</si>
  <si>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</si>
  <si>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</si>
  <si>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</si>
  <si>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</si>
  <si>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</si>
  <si>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</si>
  <si>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</si>
  <si>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</si>
  <si>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</si>
  <si>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</si>
  <si>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</si>
  <si>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</si>
  <si>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</si>
  <si>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</si>
  <si>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</si>
  <si>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</si>
  <si>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</si>
  <si>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</si>
  <si>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</si>
  <si>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</si>
  <si>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</si>
  <si>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</si>
  <si>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</si>
  <si>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</si>
  <si>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</si>
  <si>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</si>
  <si>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</si>
  <si>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</si>
  <si>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</si>
  <si>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</si>
  <si>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</si>
  <si>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</si>
  <si>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</si>
  <si>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</si>
  <si>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</si>
  <si>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</si>
  <si>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</si>
  <si>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</si>
  <si>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</si>
  <si>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</si>
  <si>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</si>
  <si>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</si>
  <si>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</si>
  <si>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</si>
  <si>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</si>
  <si>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</si>
  <si>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</si>
  <si>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</si>
  <si>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</si>
  <si>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</si>
  <si>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</si>
  <si>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</si>
  <si>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</si>
  <si>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</si>
  <si>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</si>
  <si>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</si>
  <si>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</si>
  <si>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</si>
  <si>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</si>
  <si>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</si>
  <si>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</si>
  <si>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</si>
  <si>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</si>
  <si>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</si>
  <si>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</si>
  <si>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</si>
  <si>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</si>
  <si>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</si>
  <si>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</si>
  <si>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</si>
  <si>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</si>
  <si>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</si>
  <si>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</si>
  <si>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</si>
  <si>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</si>
  <si>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</si>
  <si>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</si>
  <si>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</si>
  <si>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</si>
  <si>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</si>
  <si>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</si>
  <si>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</si>
  <si>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</si>
  <si>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</si>
  <si>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</si>
  <si>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</si>
  <si>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</si>
  <si>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</si>
  <si>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</si>
  <si>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</si>
  <si>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</si>
  <si>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</si>
  <si>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</si>
  <si>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</si>
  <si>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</si>
  <si>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</si>
  <si>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</si>
  <si>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</si>
  <si>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</si>
  <si>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</si>
  <si>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</si>
  <si>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</si>
  <si>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</si>
  <si>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</si>
  <si>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</si>
  <si>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</si>
  <si>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</si>
  <si>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</si>
  <si>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</si>
  <si>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</si>
  <si>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</si>
  <si>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</si>
  <si>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</si>
  <si>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</si>
  <si>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</si>
  <si>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</si>
  <si>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</si>
  <si>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</si>
  <si>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</si>
  <si>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</si>
  <si>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</si>
  <si>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</si>
  <si>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</si>
  <si>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</si>
  <si>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</si>
  <si>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</si>
  <si>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</si>
  <si>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</si>
  <si>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</si>
  <si>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</si>
  <si>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</si>
  <si>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</si>
  <si>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</si>
  <si>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</si>
  <si>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</si>
  <si>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</si>
  <si>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</si>
  <si>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</si>
  <si>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</si>
  <si>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</si>
  <si>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</si>
  <si>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</si>
  <si>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</si>
  <si>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</si>
  <si>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</si>
  <si>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</si>
  <si>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</si>
  <si>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</si>
  <si>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</si>
  <si>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</si>
  <si>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</si>
  <si>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</si>
  <si>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</si>
  <si>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</si>
  <si>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</si>
  <si>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</si>
  <si>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</si>
  <si>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</si>
  <si>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</si>
  <si>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</si>
  <si>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</si>
  <si>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</si>
  <si>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</si>
  <si>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</si>
  <si>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</si>
  <si>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</si>
  <si>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</si>
  <si>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</si>
  <si>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</si>
  <si>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</si>
  <si>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</si>
  <si>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</si>
  <si>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</si>
  <si>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</si>
  <si>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</si>
  <si>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</si>
  <si>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</si>
  <si>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</si>
  <si>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</si>
  <si>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</si>
  <si>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</si>
  <si>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</si>
  <si>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</si>
  <si>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</si>
  <si>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</si>
  <si>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</si>
  <si>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</si>
  <si>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</si>
  <si>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</si>
  <si>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</si>
  <si>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</si>
  <si>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</si>
  <si>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</si>
  <si>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</si>
  <si>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</si>
  <si>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</si>
  <si>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</si>
  <si>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</si>
  <si>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</si>
  <si>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</si>
  <si>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</si>
  <si>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</si>
  <si>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</si>
  <si>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</si>
  <si>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</si>
  <si>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</si>
  <si>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</si>
  <si>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</si>
  <si>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</si>
  <si>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</si>
  <si>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</si>
  <si>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</si>
  <si>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</si>
  <si>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</si>
  <si>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</si>
  <si>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</si>
  <si>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</si>
  <si>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</si>
  <si>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</si>
  <si>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</si>
  <si>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</si>
  <si>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</si>
  <si>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</si>
  <si>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</si>
  <si>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</si>
  <si>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</si>
  <si>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</si>
  <si>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</si>
  <si>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</si>
  <si>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</si>
  <si>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</si>
  <si>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</si>
  <si>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</si>
  <si>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</si>
  <si>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</si>
  <si>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</si>
  <si>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</si>
  <si>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</si>
  <si>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</si>
  <si>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</si>
  <si>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</si>
  <si>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</si>
  <si>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</si>
  <si>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</si>
  <si>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</si>
  <si>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</si>
  <si>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</si>
  <si>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</si>
  <si>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</si>
  <si>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</si>
  <si>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</si>
  <si>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</si>
  <si>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</si>
  <si>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</si>
  <si>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</si>
  <si>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</si>
  <si>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</si>
  <si>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</si>
  <si>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</si>
  <si>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</si>
  <si>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</si>
  <si>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</si>
  <si>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</si>
  <si>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</si>
  <si>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</si>
  <si>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</si>
  <si>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</si>
  <si>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</si>
  <si>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</si>
  <si>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</si>
  <si>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</si>
  <si>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</si>
  <si>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</si>
  <si>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</si>
  <si>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</si>
  <si>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</si>
  <si>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</si>
  <si>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</si>
  <si>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</si>
  <si>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</si>
  <si>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</si>
  <si>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</si>
  <si>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</si>
  <si>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</si>
  <si>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</si>
  <si>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</si>
  <si>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</si>
  <si>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</si>
  <si>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</si>
  <si>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</si>
  <si>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</si>
  <si>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</si>
  <si>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</si>
  <si>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</si>
  <si>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</si>
  <si>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</si>
  <si>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</si>
  <si>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</si>
  <si>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</si>
  <si>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</si>
  <si>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</si>
  <si>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</si>
  <si>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</si>
  <si>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</si>
  <si>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</si>
  <si>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</si>
  <si>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</si>
  <si>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</si>
  <si>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</si>
  <si>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</si>
  <si>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</si>
  <si>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</si>
  <si>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</si>
  <si>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</si>
  <si>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</si>
  <si>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</si>
  <si>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</si>
  <si>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</si>
  <si>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</si>
  <si>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</si>
  <si>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</si>
  <si>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</si>
  <si>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</si>
  <si>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</si>
  <si>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</si>
  <si>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</si>
  <si>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</si>
  <si>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</si>
  <si>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</si>
  <si>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</si>
  <si>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</si>
  <si>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</si>
  <si>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</si>
  <si>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</si>
  <si>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</si>
  <si>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</si>
  <si>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</si>
  <si>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</si>
  <si>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</si>
  <si>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</si>
  <si>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</si>
  <si>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</si>
  <si>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</si>
  <si>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</si>
  <si>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</si>
  <si>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</si>
  <si>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</si>
  <si>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</si>
  <si>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</si>
  <si>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</si>
  <si>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</si>
  <si>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</si>
  <si>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</si>
  <si>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</si>
  <si>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</si>
  <si>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</si>
  <si>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</si>
  <si>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</si>
  <si>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</si>
  <si>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</si>
  <si>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</si>
  <si>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</si>
  <si>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</si>
  <si>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</si>
  <si>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</si>
  <si>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</si>
  <si>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</si>
  <si>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</si>
  <si>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</si>
  <si>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</si>
  <si>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</si>
  <si>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</si>
  <si>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</si>
  <si>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</si>
  <si>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</si>
  <si>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</si>
  <si>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</si>
  <si>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</si>
  <si>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</si>
  <si>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</si>
  <si>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</si>
  <si>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</si>
  <si>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</si>
  <si>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</si>
  <si>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</si>
  <si>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</si>
  <si>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</si>
  <si>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</si>
  <si>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</si>
  <si>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</si>
  <si>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</si>
  <si>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</si>
  <si>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</si>
  <si>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</si>
  <si>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</si>
  <si>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</si>
  <si>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</si>
  <si>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</si>
  <si>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</si>
  <si>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</si>
  <si>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</si>
  <si>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</si>
  <si>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</si>
  <si>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</si>
  <si>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</si>
  <si>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</si>
  <si>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</si>
  <si>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</si>
  <si>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</si>
  <si>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</si>
  <si>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</si>
  <si>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</si>
  <si>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</si>
  <si>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</si>
  <si>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</si>
  <si>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</si>
  <si>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</si>
  <si>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</si>
  <si>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</si>
  <si>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</si>
  <si>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</si>
  <si>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</si>
  <si>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</si>
  <si>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</si>
  <si>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</si>
  <si>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</si>
  <si>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</si>
  <si>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</si>
  <si>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</si>
  <si>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</si>
  <si>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</si>
  <si>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</si>
  <si>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</si>
  <si>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</si>
  <si>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</si>
  <si>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</si>
  <si>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</si>
  <si>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</si>
  <si>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</si>
  <si>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</si>
  <si>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</si>
  <si>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</si>
  <si>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</si>
  <si>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</si>
  <si>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</si>
  <si>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</si>
  <si>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</si>
  <si>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</si>
  <si>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</si>
  <si>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</si>
  <si>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</si>
  <si>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</si>
  <si>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</si>
  <si>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</si>
  <si>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</si>
  <si>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</si>
  <si>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</si>
  <si>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</si>
  <si>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</si>
  <si>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</si>
  <si>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</si>
  <si>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</si>
  <si>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</si>
  <si>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</si>
  <si>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</si>
  <si>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</si>
  <si>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</si>
  <si>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</si>
  <si>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</si>
  <si>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</si>
  <si>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</si>
  <si>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</si>
  <si>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</si>
  <si>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</si>
  <si>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</si>
  <si>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</si>
  <si>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</si>
  <si>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</si>
  <si>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</si>
  <si>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</si>
  <si>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</si>
  <si>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</si>
  <si>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</si>
  <si>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</si>
  <si>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</si>
  <si>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</si>
  <si>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</si>
  <si>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</si>
  <si>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</si>
  <si>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</si>
  <si>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</si>
  <si>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</si>
  <si>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</si>
  <si>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</si>
  <si>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</si>
  <si>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</si>
  <si>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</si>
  <si>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</si>
  <si>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</si>
  <si>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</si>
  <si>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</si>
  <si>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</si>
  <si>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</si>
  <si>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</si>
  <si>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</si>
  <si>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</si>
  <si>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</si>
  <si>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</si>
  <si>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</si>
  <si>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</si>
  <si>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</si>
  <si>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</si>
  <si>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</si>
  <si>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</si>
  <si>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</si>
  <si>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</si>
  <si>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</si>
  <si>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</si>
  <si>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</si>
  <si>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</si>
  <si>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</si>
  <si>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</si>
  <si>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</si>
  <si>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</si>
  <si>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</si>
  <si>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</si>
  <si>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</si>
  <si>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</si>
  <si>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</si>
  <si>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</si>
  <si>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</si>
  <si>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</si>
  <si>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</si>
  <si>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</si>
  <si>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</si>
  <si>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</si>
  <si>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</si>
  <si>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</si>
  <si>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</si>
  <si>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</si>
  <si>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</si>
  <si>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</si>
  <si>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</si>
  <si>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</si>
  <si>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</si>
  <si>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</si>
  <si>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</si>
  <si>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</si>
  <si>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</si>
  <si>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</si>
  <si>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</si>
  <si>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</si>
  <si>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</si>
  <si>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</si>
  <si>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</si>
  <si>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</si>
  <si>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</si>
  <si>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</si>
  <si>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</si>
  <si>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</si>
  <si>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</si>
  <si>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</si>
  <si>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</si>
  <si>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</si>
  <si>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</si>
  <si>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</si>
  <si>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</si>
  <si>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</si>
  <si>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</si>
  <si>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</si>
  <si>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</si>
  <si>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</si>
  <si>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</si>
  <si>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</si>
  <si>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</si>
  <si>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</si>
  <si>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</si>
  <si>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</si>
  <si>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</si>
  <si>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</si>
  <si>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</si>
  <si>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</si>
  <si>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</si>
  <si>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</si>
  <si>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</si>
  <si>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</si>
  <si>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</si>
  <si>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</si>
  <si>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</si>
  <si>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</si>
  <si>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</si>
  <si>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</si>
  <si>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</si>
  <si>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</si>
  <si>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</si>
  <si>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</si>
  <si>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</si>
  <si>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</si>
  <si>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</si>
  <si>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</si>
  <si>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</si>
  <si>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</si>
  <si>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</si>
  <si>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</si>
  <si>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</si>
  <si>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</si>
  <si>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</si>
  <si>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</si>
  <si>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</si>
  <si>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</si>
  <si>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</si>
  <si>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</si>
  <si>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</si>
  <si>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</si>
  <si>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</si>
  <si>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</si>
  <si>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</si>
  <si>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</si>
  <si>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</si>
  <si>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</si>
  <si>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</si>
  <si>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</si>
  <si>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</si>
  <si>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</si>
  <si>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</si>
  <si>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</si>
  <si>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</si>
  <si>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</si>
  <si>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</si>
  <si>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</si>
  <si>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</si>
  <si>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</si>
  <si>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</si>
  <si>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</si>
  <si>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</si>
  <si>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</si>
  <si>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</si>
  <si>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</si>
  <si>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</si>
  <si>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</si>
  <si>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</si>
  <si>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</si>
  <si>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</si>
  <si>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</si>
  <si>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</si>
  <si>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</si>
  <si>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</si>
  <si>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</si>
  <si>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</si>
  <si>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</si>
  <si>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</si>
  <si>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</si>
  <si>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</si>
  <si>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</si>
  <si>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</si>
  <si>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</si>
  <si>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</si>
  <si>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</si>
  <si>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</si>
  <si>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</si>
  <si>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</si>
  <si>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</si>
  <si>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</si>
  <si>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</si>
  <si>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</si>
  <si>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</si>
  <si>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</si>
  <si>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</si>
  <si>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</si>
  <si>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</si>
  <si>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</si>
  <si>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</si>
  <si>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</si>
  <si>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</si>
  <si>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</si>
  <si>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</si>
  <si>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</si>
  <si>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</si>
  <si>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</si>
  <si>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</si>
  <si>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</si>
  <si>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</si>
  <si>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</si>
  <si>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</si>
  <si>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</si>
  <si>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</si>
  <si>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</si>
  <si>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</si>
  <si>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</si>
  <si>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</si>
  <si>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</si>
  <si>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</si>
  <si>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</si>
  <si>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</si>
  <si>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</si>
  <si>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</si>
  <si>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</si>
  <si>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</si>
  <si>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</si>
  <si>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</si>
  <si>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</si>
  <si>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</si>
  <si>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</si>
  <si>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</si>
  <si>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</si>
  <si>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</si>
  <si>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</si>
  <si>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</si>
  <si>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</si>
  <si>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</si>
  <si>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</si>
  <si>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</si>
  <si>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</si>
  <si>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</si>
  <si>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</si>
  <si>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</si>
  <si>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</si>
  <si>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</si>
  <si>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</si>
  <si>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</si>
  <si>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</si>
  <si>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</si>
  <si>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</si>
  <si>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</si>
  <si>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</si>
  <si>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</si>
  <si>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</si>
  <si>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</si>
  <si>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</si>
  <si>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</si>
  <si>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</si>
  <si>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</si>
  <si>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</si>
  <si>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</si>
  <si>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</si>
  <si>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</si>
  <si>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</si>
  <si>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</si>
  <si>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</si>
  <si>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</si>
  <si>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</si>
  <si>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</si>
  <si>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</si>
  <si>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</si>
  <si>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</si>
  <si>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</si>
  <si>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</si>
  <si>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</si>
  <si>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</si>
  <si>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</si>
  <si>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</si>
  <si>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</si>
  <si>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</si>
  <si>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</si>
  <si>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</si>
  <si>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</si>
  <si>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</si>
  <si>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</si>
  <si>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</si>
  <si>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</si>
  <si>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</si>
  <si>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</si>
  <si>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</si>
  <si>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</si>
  <si>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</si>
  <si>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</si>
  <si>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</si>
  <si>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</si>
  <si>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</si>
  <si>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</si>
  <si>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</si>
  <si>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</si>
  <si>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</si>
  <si>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</si>
  <si>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</si>
  <si>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</si>
  <si>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</si>
  <si>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</si>
  <si>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</si>
  <si>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</si>
  <si>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</si>
  <si>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</si>
  <si>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</si>
  <si>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</si>
  <si>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</si>
  <si>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</si>
  <si>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</si>
  <si>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</si>
  <si>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</si>
  <si>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</si>
  <si>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</si>
  <si>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</si>
  <si>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</si>
  <si>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</si>
  <si>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</si>
  <si>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</si>
  <si>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</si>
  <si>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</si>
  <si>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</si>
  <si>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</si>
  <si>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</si>
  <si>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</si>
  <si>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</si>
  <si>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</si>
  <si>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</si>
  <si>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</si>
  <si>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</si>
  <si>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</si>
  <si>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</si>
  <si>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</si>
  <si>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</si>
  <si>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</si>
  <si>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</si>
  <si>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</si>
  <si>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</si>
  <si>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</si>
  <si>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</si>
  <si>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</si>
  <si>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</si>
  <si>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</si>
  <si>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</si>
  <si>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</si>
  <si>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</si>
  <si>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</si>
  <si>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</si>
  <si>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</si>
  <si>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</si>
  <si>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</si>
  <si>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</si>
  <si>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</si>
  <si>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</si>
  <si>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</si>
  <si>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</si>
  <si>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</si>
  <si>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</si>
  <si>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</si>
  <si>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</si>
  <si>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</si>
  <si>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</si>
  <si>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</si>
  <si>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</si>
  <si>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</si>
  <si>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</si>
  <si>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</si>
  <si>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</si>
  <si>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</si>
  <si>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</si>
  <si>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</si>
  <si>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</si>
  <si>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</si>
  <si>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</si>
  <si>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</si>
  <si>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</si>
  <si>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</si>
  <si>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</si>
  <si>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</si>
  <si>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</si>
  <si>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</si>
  <si>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</si>
  <si>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</si>
  <si>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</si>
  <si>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</si>
  <si>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</si>
  <si>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</si>
  <si>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</si>
  <si>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</si>
  <si>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</si>
  <si>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</si>
  <si>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</si>
  <si>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</si>
  <si>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</si>
  <si>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</si>
  <si>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</si>
  <si>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</si>
  <si>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</si>
  <si>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</si>
  <si>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</si>
  <si>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</si>
  <si>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</si>
  <si>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</si>
  <si>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</si>
  <si>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</si>
  <si>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</si>
  <si>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</si>
  <si>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</si>
  <si>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</si>
  <si>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</si>
  <si>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</si>
  <si>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</si>
  <si>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</si>
  <si>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</si>
  <si>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</si>
  <si>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</si>
  <si>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</si>
  <si>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</si>
  <si>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</si>
  <si>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</si>
  <si>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</si>
  <si>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</si>
  <si>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</si>
  <si>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</si>
  <si>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</si>
  <si>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</si>
  <si>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</si>
  <si>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</si>
  <si>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</si>
  <si>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</si>
  <si>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</si>
  <si>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</si>
  <si>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</si>
  <si>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</si>
  <si>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</si>
  <si>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</si>
  <si>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</si>
  <si>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</si>
  <si>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</si>
  <si>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</si>
  <si>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</si>
  <si>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</si>
  <si>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</si>
  <si>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</si>
  <si>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</si>
  <si>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</si>
  <si>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</si>
  <si>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</si>
  <si>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</si>
  <si>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</si>
  <si>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</si>
  <si>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</si>
  <si>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</si>
  <si>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</si>
  <si>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</si>
  <si>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</si>
  <si>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</si>
  <si>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</si>
  <si>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</si>
  <si>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</si>
  <si>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</si>
  <si>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</si>
  <si>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</si>
  <si>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</si>
  <si>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</si>
  <si>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</si>
  <si>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</si>
  <si>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</si>
  <si>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</si>
  <si>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</si>
  <si>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</si>
  <si>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</si>
  <si>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</si>
  <si>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</si>
  <si>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</si>
  <si>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</si>
  <si>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</si>
  <si>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</si>
  <si>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</si>
  <si>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</si>
  <si>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</si>
  <si>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</si>
  <si>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</si>
  <si>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</si>
  <si>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</si>
  <si>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</si>
  <si>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</si>
  <si>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</si>
  <si>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</si>
  <si>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</si>
  <si>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</si>
  <si>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</si>
  <si>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</si>
  <si>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</si>
  <si>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</si>
  <si>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</si>
  <si>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</si>
  <si>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</si>
  <si>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</si>
  <si>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</si>
  <si>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</si>
  <si>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</si>
  <si>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</si>
  <si>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</si>
  <si>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</si>
  <si>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</si>
  <si>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</si>
  <si>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</si>
  <si>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</si>
  <si>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</si>
  <si>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</si>
  <si>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</si>
  <si>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</si>
  <si>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</si>
  <si>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</si>
  <si>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</si>
  <si>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</si>
  <si>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</si>
  <si>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</si>
  <si>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</si>
  <si>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</si>
  <si>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</si>
  <si>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</si>
  <si>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</si>
  <si>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</si>
  <si>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</si>
  <si>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</si>
  <si>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</si>
  <si>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</si>
  <si>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</si>
  <si>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</si>
  <si>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</si>
  <si>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</si>
  <si>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</si>
  <si>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</si>
  <si>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</si>
  <si>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</si>
  <si>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</si>
  <si>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</si>
  <si>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</si>
  <si>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</si>
  <si>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</si>
  <si>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</si>
  <si>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</si>
  <si>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</si>
  <si>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</si>
  <si>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</si>
  <si>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</si>
  <si>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</si>
  <si>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</si>
  <si>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</si>
  <si>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</si>
  <si>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</si>
  <si>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</si>
  <si>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</si>
  <si>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</si>
  <si>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</si>
  <si>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</si>
  <si>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</si>
  <si>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</si>
  <si>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</si>
  <si>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</si>
  <si>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</si>
  <si>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</si>
  <si>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</si>
  <si>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</si>
  <si>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</si>
  <si>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</si>
  <si>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</si>
  <si>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</si>
  <si>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</si>
  <si>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</si>
  <si>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</si>
  <si>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</si>
  <si>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</si>
  <si>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</si>
  <si>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</si>
  <si>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</si>
  <si>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</si>
  <si>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</si>
  <si>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</si>
  <si>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</si>
  <si>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</si>
  <si>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</si>
  <si>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</si>
  <si>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</si>
  <si>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</si>
  <si>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</si>
  <si>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</si>
  <si>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</si>
  <si>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</si>
  <si>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</si>
  <si>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</si>
  <si>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</si>
  <si>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</si>
  <si>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</si>
  <si>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</si>
  <si>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</si>
  <si>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</si>
  <si>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</si>
  <si>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</si>
  <si>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</si>
  <si>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</si>
  <si>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</si>
  <si>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</si>
  <si>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</si>
  <si>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</si>
  <si>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</si>
  <si>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</si>
  <si>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</si>
  <si>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</si>
  <si>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</si>
  <si>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</si>
  <si>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</si>
  <si>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</si>
  <si>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</si>
  <si>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</si>
  <si>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</si>
  <si>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</si>
  <si>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</si>
  <si>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</si>
  <si>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</si>
  <si>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</si>
  <si>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</si>
  <si>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</si>
  <si>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</si>
  <si>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</si>
  <si>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</si>
  <si>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</si>
  <si>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</si>
  <si>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</si>
  <si>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</si>
  <si>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</si>
  <si>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</si>
  <si>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</si>
  <si>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</si>
  <si>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</si>
  <si>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</si>
  <si>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</si>
  <si>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</si>
  <si>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</si>
  <si>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</si>
  <si>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</si>
  <si>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</si>
  <si>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</si>
  <si>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</si>
  <si>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</si>
  <si>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</si>
  <si>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</si>
  <si>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</si>
  <si>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</si>
  <si>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</si>
  <si>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</si>
  <si>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</si>
  <si>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</si>
  <si>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</si>
  <si>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</si>
  <si>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</si>
  <si>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</si>
  <si>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</si>
  <si>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</si>
  <si>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</si>
  <si>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</si>
  <si>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</si>
  <si>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</si>
  <si>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</si>
  <si>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</si>
  <si>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</si>
  <si>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</si>
  <si>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</si>
  <si>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</si>
  <si>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</si>
  <si>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</si>
  <si>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</si>
  <si>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</si>
  <si>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</si>
  <si>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</si>
  <si>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</si>
  <si>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</si>
  <si>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</si>
  <si>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</si>
  <si>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</si>
  <si>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</si>
  <si>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</si>
  <si>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</si>
  <si>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</si>
  <si>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</si>
  <si>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</si>
  <si>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</si>
  <si>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</si>
  <si>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</si>
  <si>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</si>
  <si>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</si>
  <si>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</si>
  <si>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</si>
  <si>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</si>
  <si>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</si>
  <si>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</si>
  <si>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</si>
  <si>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</si>
  <si>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</si>
  <si>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</si>
  <si>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</si>
  <si>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</si>
  <si>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</si>
  <si>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</si>
  <si>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</si>
  <si>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</si>
  <si>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</si>
  <si>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</si>
  <si>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</si>
  <si>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</si>
  <si>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</si>
  <si>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</si>
  <si>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</si>
  <si>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</si>
  <si>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</si>
  <si>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</si>
  <si>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</si>
  <si>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</si>
  <si>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</si>
  <si>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</si>
  <si>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</si>
  <si>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</si>
  <si>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</si>
  <si>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</si>
  <si>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</si>
  <si>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</si>
  <si>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</si>
  <si>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</si>
  <si>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</si>
  <si>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</si>
  <si>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</si>
  <si>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</si>
  <si>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</si>
  <si>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</si>
  <si>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</si>
  <si>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</si>
  <si>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</si>
  <si>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</si>
  <si>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</si>
  <si>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</si>
  <si>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</si>
  <si>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</si>
  <si>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</si>
  <si>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</si>
  <si>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</si>
  <si>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</si>
  <si>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</si>
  <si>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</si>
  <si>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</si>
  <si>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</si>
  <si>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</si>
  <si>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</si>
  <si>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</si>
  <si>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</si>
  <si>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</si>
  <si>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</si>
  <si>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</si>
  <si>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</si>
  <si>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</si>
  <si>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自定义容积率</t>
  </si>
  <si>
    <t>企业</t>
  </si>
  <si>
    <t>北京市</t>
  </si>
  <si>
    <t>房地产抵押价值</t>
  </si>
  <si>
    <t>抵押</t>
  </si>
  <si>
    <t>按公示增长率计算</t>
  </si>
  <si>
    <t>与级别开发程度一致</t>
  </si>
  <si>
    <t>通路</t>
  </si>
  <si>
    <t>通电</t>
  </si>
  <si>
    <t>通讯</t>
  </si>
  <si>
    <t>通下水</t>
  </si>
  <si>
    <t>通上水</t>
  </si>
  <si>
    <t>平整</t>
  </si>
  <si>
    <t>较好</t>
  </si>
  <si>
    <t>一般</t>
  </si>
  <si>
    <t>较差</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</si>
</sst>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8">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83" fontId="48" fillId="0" borderId="1" xfId="0" applyNumberFormat="1" applyFont="1" applyFill="1" applyBorder="1" applyAlignment="1" applyProtection="1">
      <alignment horizontal="center" vertical="center" shrinkToFit="1"/>
      <protection locked="0"/>
    </xf>
    <xf numFmtId="177" fontId="48" fillId="5" borderId="1" xfId="1" applyNumberFormat="1" applyFont="1" applyFill="1" applyBorder="1" applyAlignment="1" applyProtection="1">
      <alignment horizontal="center" vertical="center"/>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北京市房地产抵押价值预评估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受贵公司委托，我公司对北京市房地产抵押价值进行了预评估。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762" customFormat="1">
      <c r="A12" s="2760" t="s">
        <v>741</v>
      </c>
      <c r="B12" s="2761" t="str">
        <f>'预评函-1'!A15</f>
        <v>2022年9月5日</v>
      </c>
    </row>
    <row r="13" spans="1:2" s="2762" customFormat="1">
      <c r="A13" s="2760" t="s">
        <v>742</v>
      </c>
      <c r="B13" s="2761" t="str">
        <f>'预评函-1'!A18</f>
        <v>本次估价的“房地产价值”是指在正常市场情况下，在价值时点2022年9月5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北京市房地产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2.本《评估意见函》仅供金融机构进行内部审核使用，不做其他目的之用。</v>
      </c>
    </row>
    <row r="59" spans="1:2" s="2762" customFormat="1">
      <c r="A59" s="2760" t="s">
        <v>767</v>
      </c>
      <c r="B59" s="2761" t="str">
        <f>'预评函-4'!A13</f>
        <v>3.抵押双方在办理抵押登记手续时，应使用本公司出具的正式《房地产评估报告》，特提醒报告使用者注意。</v>
      </c>
    </row>
    <row r="60" spans="1:2" s="2762" customFormat="1">
      <c r="A60" s="2760" t="s">
        <v>768</v>
      </c>
      <c r="B60" s="2761" t="str">
        <f>'预评函-4'!A14</f>
        <v>4.本次评估估价师所知悉的法定优先受偿款情况说明如下：</v>
      </c>
    </row>
    <row r="61" spans="1:2" s="2762" customFormat="1">
      <c r="A61" s="2760" t="s">
        <v>769</v>
      </c>
      <c r="B61" s="27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故，本次评估不存在估价师知悉的法定优先受偿款</v>
      </c>
    </row>
    <row r="65" spans="1:2" s="2762" customFormat="1">
      <c r="A65" s="2760" t="s">
        <v>772</v>
      </c>
      <c r="B65" s="27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9" sqref="E49"/>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北京市房地产抵押价值预评估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北京市房地产抵押价值</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北京市房地产</v>
      </c>
      <c r="T2" s="2873"/>
      <c r="U2" s="2873"/>
      <c r="V2" s="2873"/>
      <c r="W2" s="2873"/>
      <c r="X2" s="2873"/>
      <c r="Y2" s="2873"/>
      <c r="Z2" s="2873"/>
      <c r="AA2" s="2873"/>
      <c r="AB2" s="2873"/>
    </row>
    <row r="3" spans="1:28">
      <c r="A3" s="879" t="s">
        <v>2432</v>
      </c>
      <c r="B3" s="352"/>
      <c r="C3" s="2881" t="s">
        <v>2433</v>
      </c>
      <c r="D3" s="352">
        <v>44809</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t="s">
        <v>3100</v>
      </c>
      <c r="C8" s="2897"/>
      <c r="D8" s="3041" t="s">
        <v>2439</v>
      </c>
      <c r="E8" s="2898" t="s">
        <v>3099</v>
      </c>
      <c r="F8" s="2899"/>
      <c r="G8" s="2880"/>
      <c r="H8" s="2880"/>
      <c r="I8" s="2880"/>
      <c r="J8" s="862"/>
      <c r="K8" s="2900"/>
      <c r="L8" s="2893"/>
      <c r="M8" s="2893"/>
      <c r="N8" s="862"/>
      <c r="O8" s="2893"/>
      <c r="P8" s="862"/>
      <c r="Q8" s="862"/>
      <c r="R8" s="862"/>
    </row>
    <row r="9" spans="1:28" ht="13.5" thickBot="1">
      <c r="A9" s="2901" t="s">
        <v>2440</v>
      </c>
      <c r="B9" s="2902" t="s">
        <v>3099</v>
      </c>
      <c r="C9" s="2903"/>
      <c r="D9" s="3042"/>
      <c r="E9" s="2902"/>
      <c r="F9" s="2904"/>
      <c r="G9" s="2905"/>
      <c r="H9" s="2905"/>
      <c r="I9" s="2905"/>
      <c r="J9" s="862"/>
      <c r="K9" s="2892"/>
      <c r="L9" s="2893"/>
      <c r="M9" s="2893"/>
      <c r="N9" s="862"/>
      <c r="O9" s="2893"/>
      <c r="P9" s="862"/>
      <c r="Q9" s="862"/>
      <c r="R9" s="862"/>
    </row>
    <row r="10" spans="1:28" ht="13.5" thickTop="1">
      <c r="A10" s="2906" t="s">
        <v>2441</v>
      </c>
      <c r="B10" s="2907" t="s">
        <v>3098</v>
      </c>
      <c r="C10" s="2908"/>
      <c r="D10" s="2886"/>
      <c r="E10" s="991" t="s">
        <v>2442</v>
      </c>
      <c r="F10" s="2909"/>
      <c r="G10" s="2910"/>
      <c r="H10" s="2911"/>
      <c r="I10" s="2912"/>
      <c r="J10" s="862"/>
      <c r="K10" s="2892"/>
      <c r="L10" s="2893"/>
      <c r="M10" s="2893"/>
      <c r="N10" s="862"/>
      <c r="O10" s="2893"/>
      <c r="P10" s="862"/>
      <c r="Q10" s="862"/>
      <c r="R10" s="862"/>
    </row>
    <row r="11" spans="1:28">
      <c r="A11" s="2913" t="s">
        <v>2443</v>
      </c>
      <c r="B11" s="2914" t="s">
        <v>3097</v>
      </c>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3316">
        <v>59046</v>
      </c>
      <c r="J13" s="862"/>
      <c r="K13" s="2892"/>
      <c r="L13" s="2893"/>
      <c r="M13" s="2893"/>
      <c r="N13" s="862"/>
      <c r="O13" s="2893"/>
      <c r="P13" s="862"/>
      <c r="Q13" s="862"/>
      <c r="R13" s="862"/>
    </row>
    <row r="14" spans="1:28">
      <c r="A14" s="1360"/>
      <c r="B14" s="2918"/>
      <c r="C14" s="2919" t="s">
        <v>2453</v>
      </c>
      <c r="D14" s="2921"/>
      <c r="E14" s="2921"/>
      <c r="F14" s="2921"/>
      <c r="G14" s="2921"/>
      <c r="H14" s="2921"/>
      <c r="I14" s="3317">
        <v>50</v>
      </c>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39</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428</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3031</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44809</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44809</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北京市房地产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44809</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房地产抵押价值</v>
      </c>
      <c r="L49" s="3138"/>
      <c r="M49" s="3159" t="str">
        <f ca="1">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 ca="1">IF(M49&gt;10000,M49*0.5%,IF(AND(M49&gt;1000,M49&lt;=10000),M49*1%,IF(AND(M49&gt;100,M49&lt;=1000),M49*3%,IF(AND(M49&gt;10,M49&lt;=100),M49*5%,M49*8%))))</f>
        <v>#VALUE!</v>
      </c>
      <c r="M63" s="879" t="e">
        <f ca="1">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 ca="1">IF(M49&gt;2000,M49*0.5%,IF(AND(M49&gt;1000,M49&lt;=2000),M49*0.6%,IF(AND(M49&gt;500,M49&lt;=1000),M49*0.7%,IF(AND(M49&gt;200,M49&lt;=500),M49*0.8%,IF(AND(M49&gt;100,M49&lt;=200),M49*0.9%,IF(AND(M49&gt;50,M49&lt;=100),M49*1%,IF(AND(M49&gt;20,M49&lt;=50),M49*1.5%,IF(AND(M49&gt;10,M49&lt;=20),M49*2%,IF(AND(M49&gt;1,M49&lt;=10),M49*2.5%)))))))))</f>
        <v>#VALUE!</v>
      </c>
      <c r="M64" s="879" t="e">
        <f t="shared" ref="M64:M65" ca="1"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 ca="1">IF(M49&gt;1000,M49*0.1%,IF(AND(M49&gt;500,M49&lt;=1000),M49*0.5%,IF(AND(M49&gt;50,M49&lt;=500),M49*1%,IF(AND(M49&gt;1,M49&lt;=50),M49*1.5%))))</f>
        <v>#VALUE!</v>
      </c>
      <c r="M65" s="879" t="e">
        <f t="shared" ca="1"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 ca="1">M49*0.5%</f>
        <v>#VALUE!</v>
      </c>
      <c r="M66" s="879" t="e">
        <f ca="1">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 ca="1">IF(M49&gt;=10000,(8.25+(M49-10000)*0.01%),IF(AND(M49&gt;=8000,M49&lt;10000),(7.85+(M49-8000)*0.02%),IF(AND(M49&gt;=5000,M49&lt;8000),(6.65+(M49-5000)*0.04%),IF(AND(M49&gt;=2000,M49&lt;5000),(4.25+(PM49-2000)*0.08%),IF(AND(M49&gt;=1000,M49&lt;2000),(2.75+(M49-1000)*0.15%),IF(AND(M49&gt;=100,M49&lt;1000),(0.5+(M49-100)*0.25%),IF(AND(M49&gt;0,M49&lt;100),M49*0.5%)))))))</f>
        <v>#VALUE!</v>
      </c>
      <c r="M67" s="879" t="e">
        <f ca="1">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 ca="1">IF(M49&gt;10000,M49*0.5%,IF(AND(M49&gt;5000,M49&lt;=10000),M49*1%,IF(AND(M49&gt;1000,M49&lt;=5000),M49*2%,IF(AND(M49&gt;200,M49&lt;=1000),M49*3%,M49*5%))))</f>
        <v>#VALUE!</v>
      </c>
      <c r="M68" s="879" t="e">
        <f ca="1">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 ca="1">ROUND(SUM(M63:M68),0)</f>
        <v>#VALUE!</v>
      </c>
      <c r="N69" s="1044" t="e">
        <f ca="1">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北京市房地产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北京市房地产抵押价值预评估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t="str">
        <f>IF(项目基本情况!B11="企业","",IF('数据-取费表'!B10="住宅",IF(M6*M7*M8/12/(1+'数据-取费表'!F30)&gt;100000,4%,2.5%),IF(M6*M7*M8/12/(1+'数据-取费表'!F30)&gt;100000,12%,7%)))</f>
        <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t="str">
        <f>IF(项目基本情况!B11="企业","——",IF('数据-取费表'!B10="住宅",IF(F6*F7*F8/12/(1+'数据-取费表'!F30)&gt;100000,4%,2.5%),IF(F6*F7*F8/12/(1+'数据-取费表'!F30)&gt;100000,12%,7%)))</f>
        <v>——</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t="str">
        <f>IF(项目基本情况!B11="企业","——",IF('数据-取费表'!B10="住宅",IF(F49*F50*F51/12/(1+'数据-取费表'!F30)&gt;100000,4%,2.5%),IF(F49*F50*F51/12/(1+'数据-取费表'!F30)&gt;100000,12%,7%)))</f>
        <v>——</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44809</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44809</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44809</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44809</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44809</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受贵公司委托，我公司对北京市房地产抵押价值进行了预评估。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83" t="s">
        <v>1122</v>
      </c>
    </row>
    <row r="15" spans="1:1" ht="18">
      <c r="A15" s="184" t="str">
        <f>TEXT(项目基本情况!D3,"yyyy年m月d日;;")&amp;IF(项目基本情况!D3=项目基本情况!B3,"（评估专业人员实地查勘之日）","")</f>
        <v>2022年9月5日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5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44809</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44809</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44809</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topLeftCell="L1" zoomScale="70" zoomScaleNormal="80" zoomScaleSheetLayoutView="70" workbookViewId="0">
      <selection activeCell="W36" sqref="W36"/>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1412.17</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90</v>
      </c>
      <c r="C2" s="2266" t="s">
        <v>2172</v>
      </c>
      <c r="D2" s="473" t="s">
        <v>2173</v>
      </c>
      <c r="E2" s="2267" t="s">
        <v>3</v>
      </c>
      <c r="F2" s="473" t="s">
        <v>2174</v>
      </c>
      <c r="G2" s="473" t="str">
        <f>IF(E2="商业",项目基本情况!B37,IF(E2="办公",项目基本情况!C37,IF(E2="住宅",项目基本情况!D37,IF(E2="工业",项目基本情况!E37,项目基本情况!F37))))</f>
        <v>十级</v>
      </c>
      <c r="H2" s="473" t="s">
        <v>2175</v>
      </c>
      <c r="I2" s="473" t="str">
        <f>IF(E2="商业",项目基本情况!B38,IF(E2="办公",项目基本情况!C38,IF(E2="住宅",项目基本情况!D38,IF(E2="工业",项目基本情况!E38,项目基本情况!F38))))</f>
        <v>Ⅹ-延3</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981</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637</v>
      </c>
      <c r="C3" s="2266" t="s">
        <v>2178</v>
      </c>
      <c r="D3" s="473" t="s">
        <v>2179</v>
      </c>
      <c r="E3" s="2267" t="s">
        <v>2866</v>
      </c>
      <c r="F3" s="2270" t="s">
        <v>3096</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756</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617</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640</v>
      </c>
      <c r="D5" s="2274">
        <f>ROUND(C6*C17+C20,0)</f>
        <v>640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523</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640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477</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十级</v>
      </c>
      <c r="Y7" s="498" t="s">
        <v>2194</v>
      </c>
      <c r="Z7" s="498">
        <f>G3</f>
        <v>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640</v>
      </c>
      <c r="N10" s="473">
        <f>SUMPRODUCT((因素修正幅度!B327:B357=I2)*(因素修正幅度!C3:G3=E2)*(因素修正幅度!C327:G357))</f>
        <v>0.15</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t="s">
        <v>3103</v>
      </c>
      <c r="I20" s="2347" t="s">
        <v>3104</v>
      </c>
      <c r="J20" s="2989" t="s">
        <v>3105</v>
      </c>
      <c r="K20" s="2347" t="s">
        <v>3107</v>
      </c>
      <c r="L20" s="2347" t="s">
        <v>3106</v>
      </c>
      <c r="M20" s="2347" t="s">
        <v>3108</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1" t="s">
        <v>3102</v>
      </c>
      <c r="G21" s="485">
        <f>SUM(H21:O21)</f>
        <v>185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10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44809</v>
      </c>
      <c r="H23" s="2361" t="s">
        <v>3101</v>
      </c>
      <c r="I23" s="2360" t="str">
        <f>IF(H23="季度增幅（自定义）",SUMIF(N25:N28,E2,O25:O28),"")</f>
        <v/>
      </c>
      <c r="J23" s="2982" t="s">
        <v>3092</v>
      </c>
      <c r="K23" s="2346"/>
      <c r="L23" s="2362"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0.93210000000000004</v>
      </c>
      <c r="D24" s="2365" t="s">
        <v>2246</v>
      </c>
      <c r="E24" s="2365">
        <f>存贷款利率!E20/100</f>
        <v>4.3499999999999997E-2</v>
      </c>
      <c r="F24" s="2365" t="s">
        <v>2238</v>
      </c>
      <c r="G24" s="2366">
        <f>SUMIF(M30:Q30,E2,M33:Q33)</f>
        <v>0.05</v>
      </c>
      <c r="H24" s="2365" t="s">
        <v>2247</v>
      </c>
      <c r="I24" s="2367">
        <v>39</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1.0269999999999999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90</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636</v>
      </c>
      <c r="D33" s="2420">
        <v>1412.17</v>
      </c>
      <c r="E33" s="2421">
        <f>ROUND(C33*D33/10000,0)</f>
        <v>90</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95</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318</v>
      </c>
      <c r="D37" s="2420"/>
      <c r="E37" s="473">
        <f>ROUND(C37*D37/10000,0)</f>
        <v>0</v>
      </c>
      <c r="F37" s="473">
        <f>SUMIF(修正!A57:A68,G2,修正!B57:B68)</f>
        <v>0.5</v>
      </c>
      <c r="G37" s="473">
        <f>ROUND(IF(E2="工业",C37*$M$42,C37*$M$41),0)</f>
        <v>48</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127</v>
      </c>
      <c r="D38" s="2420"/>
      <c r="E38" s="473">
        <f t="shared" ref="E38:E42" si="4">ROUND(C38*D38/10000,0)</f>
        <v>0</v>
      </c>
      <c r="F38" s="473">
        <f>SUMIF(修正!A57:A68,G2,修正!C57:C68)</f>
        <v>0.2</v>
      </c>
      <c r="G38" s="473">
        <f>ROUND(IF(E2="工业",C38*$M$42,C38*$M$41),0)</f>
        <v>19</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127</v>
      </c>
      <c r="D39" s="2420"/>
      <c r="E39" s="473">
        <f t="shared" si="4"/>
        <v>0</v>
      </c>
      <c r="F39" s="473">
        <f>SUMIF(修正!A57:A68,G2,修正!D57:D68)</f>
        <v>0.2</v>
      </c>
      <c r="G39" s="473">
        <f>ROUND(IF(E2="工业",C39*$M$42,C39*$M$41),0)</f>
        <v>19</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127</v>
      </c>
      <c r="D40" s="2420"/>
      <c r="E40" s="473">
        <f t="shared" si="4"/>
        <v>0</v>
      </c>
      <c r="F40" s="495">
        <f>SUMIF(修正!A57:A68,G2,修正!E57:E68)</f>
        <v>0.2</v>
      </c>
      <c r="G40" s="473">
        <f>ROUND(IF(E2="工业",C40*$M$42,C40*$M$41),0)</f>
        <v>19</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1.0269999999999999</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3109</v>
      </c>
      <c r="D84" s="499">
        <f t="shared" ref="D84:D91" si="22">SUMIF($J$83:$N$83,C84,J84:N84)</f>
        <v>1.95E-2</v>
      </c>
      <c r="E84" s="2458">
        <f>ROUND(SUM(D84:D91),4)</f>
        <v>2.7E-2</v>
      </c>
      <c r="F84" s="2329">
        <f>IF(E2="工业",SUMIF(L1:L12,G2,N1:N12),"——")</f>
        <v>0.15</v>
      </c>
      <c r="G84" s="2459">
        <v>1.95E-2</v>
      </c>
      <c r="H84" s="2460">
        <f t="shared" ref="H84:H91" si="23">IFERROR(ROUNDDOWN($F$84*I84/2,4),"——")</f>
        <v>1.95E-2</v>
      </c>
      <c r="I84" s="499">
        <v>0.26</v>
      </c>
      <c r="J84" s="493">
        <f t="shared" ref="J84:J91" si="24">K84+$G84</f>
        <v>3.9E-2</v>
      </c>
      <c r="K84" s="493">
        <f t="shared" ref="K84:K91" si="25">$L84+$G84</f>
        <v>1.95E-2</v>
      </c>
      <c r="L84" s="493">
        <v>0</v>
      </c>
      <c r="M84" s="493">
        <f t="shared" ref="M84:N91" si="26">L84-$G84</f>
        <v>-1.95E-2</v>
      </c>
      <c r="N84" s="493">
        <f t="shared" si="26"/>
        <v>-3.9E-2</v>
      </c>
      <c r="AA84" s="2261"/>
      <c r="AG84" s="2259"/>
    </row>
    <row r="85" spans="1:33" ht="38.25">
      <c r="A85" s="2455" t="s">
        <v>2292</v>
      </c>
      <c r="B85" s="499" t="str">
        <f>估价对象房地状况!G16</f>
        <v>估价对象周边道路状况、公共交通通达情况、停车便捷程度，综合评价交通便捷度较好</v>
      </c>
      <c r="C85" s="2325" t="s">
        <v>3110</v>
      </c>
      <c r="D85" s="499">
        <f t="shared" si="22"/>
        <v>0</v>
      </c>
      <c r="E85" s="2461"/>
      <c r="F85" s="2329"/>
      <c r="G85" s="2459">
        <v>2.2499999999999999E-2</v>
      </c>
      <c r="H85" s="2460">
        <f t="shared" si="23"/>
        <v>2.2499999999999999E-2</v>
      </c>
      <c r="I85" s="499">
        <v>0.3</v>
      </c>
      <c r="J85" s="493">
        <f t="shared" si="24"/>
        <v>4.4999999999999998E-2</v>
      </c>
      <c r="K85" s="493">
        <f t="shared" si="25"/>
        <v>2.2499999999999999E-2</v>
      </c>
      <c r="L85" s="493">
        <v>0</v>
      </c>
      <c r="M85" s="493">
        <f t="shared" si="26"/>
        <v>-2.2499999999999999E-2</v>
      </c>
      <c r="N85" s="493">
        <f t="shared" si="26"/>
        <v>-4.4999999999999998E-2</v>
      </c>
      <c r="AA85" s="2261"/>
      <c r="AG85" s="2259"/>
    </row>
    <row r="86" spans="1:33" ht="36">
      <c r="A86" s="2462" t="s">
        <v>2815</v>
      </c>
      <c r="B86" s="499">
        <f>估价对象房地状况!G17</f>
        <v>0</v>
      </c>
      <c r="C86" s="2325" t="s">
        <v>3109</v>
      </c>
      <c r="D86" s="499">
        <f t="shared" si="22"/>
        <v>7.4999999999999997E-3</v>
      </c>
      <c r="E86" s="2461"/>
      <c r="F86" s="2329"/>
      <c r="G86" s="2459">
        <v>7.4999999999999997E-3</v>
      </c>
      <c r="H86" s="2460">
        <f t="shared" si="23"/>
        <v>7.4999999999999997E-3</v>
      </c>
      <c r="I86" s="499">
        <v>0.1</v>
      </c>
      <c r="J86" s="493">
        <f t="shared" si="24"/>
        <v>1.4999999999999999E-2</v>
      </c>
      <c r="K86" s="493">
        <f t="shared" si="25"/>
        <v>7.4999999999999997E-3</v>
      </c>
      <c r="L86" s="493">
        <v>0</v>
      </c>
      <c r="M86" s="493">
        <f t="shared" si="26"/>
        <v>-7.4999999999999997E-3</v>
      </c>
      <c r="N86" s="493">
        <f t="shared" si="26"/>
        <v>-1.4999999999999999E-2</v>
      </c>
      <c r="AA86" s="2261"/>
      <c r="AG86" s="2259"/>
    </row>
    <row r="87" spans="1:33" ht="14.25">
      <c r="A87" s="2455" t="s">
        <v>2305</v>
      </c>
      <c r="B87" s="499">
        <f>估价对象房地状况!G22</f>
        <v>0</v>
      </c>
      <c r="C87" s="2325" t="s">
        <v>3111</v>
      </c>
      <c r="D87" s="499">
        <f t="shared" si="22"/>
        <v>-3.7000000000000002E-3</v>
      </c>
      <c r="E87" s="2461"/>
      <c r="F87" s="2329"/>
      <c r="G87" s="2459">
        <v>3.7000000000000002E-3</v>
      </c>
      <c r="H87" s="2460">
        <f t="shared" si="23"/>
        <v>3.7000000000000002E-3</v>
      </c>
      <c r="I87" s="499">
        <v>0.05</v>
      </c>
      <c r="J87" s="493">
        <f t="shared" si="24"/>
        <v>7.4000000000000003E-3</v>
      </c>
      <c r="K87" s="493">
        <f t="shared" si="25"/>
        <v>3.7000000000000002E-3</v>
      </c>
      <c r="L87" s="493">
        <v>0</v>
      </c>
      <c r="M87" s="493">
        <f t="shared" si="26"/>
        <v>-3.7000000000000002E-3</v>
      </c>
      <c r="N87" s="493">
        <f t="shared" si="26"/>
        <v>-7.4000000000000003E-3</v>
      </c>
      <c r="AA87" s="2261"/>
      <c r="AG87" s="2259"/>
    </row>
    <row r="88" spans="1:33" ht="25.5">
      <c r="A88" s="2455" t="s">
        <v>2298</v>
      </c>
      <c r="B88" s="999" t="str">
        <f>估价对象房地状况!G19</f>
        <v>估价对象所在区域公共配套设施齐备情况</v>
      </c>
      <c r="C88" s="2325" t="s">
        <v>3111</v>
      </c>
      <c r="D88" s="499">
        <f t="shared" si="22"/>
        <v>-4.4999999999999997E-3</v>
      </c>
      <c r="E88" s="2461"/>
      <c r="F88" s="2329"/>
      <c r="G88" s="2459">
        <v>4.4999999999999997E-3</v>
      </c>
      <c r="H88" s="2460">
        <f t="shared" si="23"/>
        <v>4.4999999999999997E-3</v>
      </c>
      <c r="I88" s="499">
        <v>0.06</v>
      </c>
      <c r="J88" s="493">
        <f t="shared" si="24"/>
        <v>8.9999999999999993E-3</v>
      </c>
      <c r="K88" s="493">
        <f t="shared" si="25"/>
        <v>4.4999999999999997E-3</v>
      </c>
      <c r="L88" s="493">
        <v>0</v>
      </c>
      <c r="M88" s="493">
        <f t="shared" si="26"/>
        <v>-4.4999999999999997E-3</v>
      </c>
      <c r="N88" s="493">
        <f t="shared" si="26"/>
        <v>-8.9999999999999993E-3</v>
      </c>
    </row>
    <row r="89" spans="1:33" ht="24">
      <c r="A89" s="2455" t="s">
        <v>2299</v>
      </c>
      <c r="B89" s="999" t="str">
        <f>估价对象房地状况!G20</f>
        <v>估价对象所在区域基础设施水平</v>
      </c>
      <c r="C89" s="2325" t="s">
        <v>3110</v>
      </c>
      <c r="D89" s="499">
        <f t="shared" si="22"/>
        <v>0</v>
      </c>
      <c r="E89" s="2461"/>
      <c r="F89" s="2329"/>
      <c r="G89" s="2459">
        <v>8.9999999999999993E-3</v>
      </c>
      <c r="H89" s="2460">
        <f t="shared" si="23"/>
        <v>8.9999999999999993E-3</v>
      </c>
      <c r="I89" s="499">
        <v>0.12</v>
      </c>
      <c r="J89" s="493">
        <f t="shared" si="24"/>
        <v>1.7999999999999999E-2</v>
      </c>
      <c r="K89" s="493">
        <f t="shared" si="25"/>
        <v>8.9999999999999993E-3</v>
      </c>
      <c r="L89" s="493">
        <v>0</v>
      </c>
      <c r="M89" s="493">
        <f t="shared" si="26"/>
        <v>-8.9999999999999993E-3</v>
      </c>
      <c r="N89" s="493">
        <f t="shared" si="26"/>
        <v>-1.7999999999999999E-2</v>
      </c>
    </row>
    <row r="90" spans="1:33" ht="24">
      <c r="A90" s="2455" t="s">
        <v>2296</v>
      </c>
      <c r="B90" s="2464" t="s">
        <v>2309</v>
      </c>
      <c r="C90" s="2325" t="s">
        <v>3109</v>
      </c>
      <c r="D90" s="499">
        <f t="shared" si="22"/>
        <v>4.4999999999999997E-3</v>
      </c>
      <c r="E90" s="2461"/>
      <c r="F90" s="2329"/>
      <c r="G90" s="2459">
        <v>4.4999999999999997E-3</v>
      </c>
      <c r="H90" s="2460">
        <f t="shared" si="23"/>
        <v>4.4999999999999997E-3</v>
      </c>
      <c r="I90" s="499">
        <v>0.06</v>
      </c>
      <c r="J90" s="493">
        <f t="shared" si="24"/>
        <v>8.9999999999999993E-3</v>
      </c>
      <c r="K90" s="493">
        <f t="shared" si="25"/>
        <v>4.4999999999999997E-3</v>
      </c>
      <c r="L90" s="493">
        <v>0</v>
      </c>
      <c r="M90" s="493">
        <f t="shared" si="26"/>
        <v>-4.4999999999999997E-3</v>
      </c>
      <c r="N90" s="493">
        <f t="shared" si="26"/>
        <v>-8.9999999999999993E-3</v>
      </c>
    </row>
    <row r="91" spans="1:33" ht="39" thickBot="1">
      <c r="A91" s="2466" t="s">
        <v>2310</v>
      </c>
      <c r="B91" s="2468" t="str">
        <f>估价对象房地状况!G18</f>
        <v>该园区内是否有污染型企业，绿化情况，卫生条件，整体环境状况判断</v>
      </c>
      <c r="C91" s="2325" t="s">
        <v>3109</v>
      </c>
      <c r="D91" s="499">
        <f t="shared" si="22"/>
        <v>3.7000000000000002E-3</v>
      </c>
      <c r="E91" s="487"/>
      <c r="F91" s="2329"/>
      <c r="G91" s="2459">
        <v>3.7000000000000002E-3</v>
      </c>
      <c r="H91" s="2460">
        <f t="shared" si="23"/>
        <v>3.7000000000000002E-3</v>
      </c>
      <c r="I91" s="2468">
        <v>0.05</v>
      </c>
      <c r="J91" s="493">
        <f t="shared" si="24"/>
        <v>7.4000000000000003E-3</v>
      </c>
      <c r="K91" s="493">
        <f t="shared" si="25"/>
        <v>3.7000000000000002E-3</v>
      </c>
      <c r="L91" s="493">
        <v>0</v>
      </c>
      <c r="M91" s="493">
        <f t="shared" si="26"/>
        <v>-3.7000000000000002E-3</v>
      </c>
      <c r="N91" s="493">
        <f t="shared" si="26"/>
        <v>-7.4000000000000003E-3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7">K94+$G94</f>
        <v>0</v>
      </c>
      <c r="K94" s="493">
        <f t="shared" ref="K94:K102" si="28">$L94+$G94</f>
        <v>0</v>
      </c>
      <c r="L94" s="493">
        <v>0</v>
      </c>
      <c r="M94" s="493">
        <f t="shared" ref="M94:M102" si="29">L94-$G94</f>
        <v>0</v>
      </c>
      <c r="N94" s="493">
        <f t="shared" ref="N94:N102" si="30">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1">SUMIF($J$61:$N$61,C95,J95:N95)</f>
        <v>0</v>
      </c>
      <c r="E95" s="2461"/>
      <c r="F95" s="2329"/>
      <c r="G95" s="2459"/>
      <c r="H95" s="2460" t="str">
        <f>IFERROR(ROUNDDOWN($F$94*I95/2,4),"——")</f>
        <v>——</v>
      </c>
      <c r="I95" s="499">
        <v>0.26</v>
      </c>
      <c r="J95" s="493">
        <f t="shared" si="27"/>
        <v>0</v>
      </c>
      <c r="K95" s="493">
        <f t="shared" si="28"/>
        <v>0</v>
      </c>
      <c r="L95" s="493">
        <v>0</v>
      </c>
      <c r="M95" s="493">
        <f t="shared" si="29"/>
        <v>0</v>
      </c>
      <c r="N95" s="493">
        <f t="shared" si="30"/>
        <v>0</v>
      </c>
    </row>
    <row r="96" spans="1:33" s="2259" customFormat="1" ht="36">
      <c r="A96" s="2462" t="s">
        <v>2814</v>
      </c>
      <c r="B96" s="499">
        <f>估价对象房地状况!C19</f>
        <v>0</v>
      </c>
      <c r="C96" s="2325"/>
      <c r="D96" s="499">
        <f t="shared" si="31"/>
        <v>0</v>
      </c>
      <c r="E96" s="2461"/>
      <c r="F96" s="2329"/>
      <c r="G96" s="2459"/>
      <c r="H96" s="2460" t="str">
        <f t="shared" ref="H96:H102" si="32">IFERROR(ROUNDDOWN($F$94*I96/2,4),"——")</f>
        <v>——</v>
      </c>
      <c r="I96" s="499">
        <v>0.11</v>
      </c>
      <c r="J96" s="493">
        <f t="shared" si="27"/>
        <v>0</v>
      </c>
      <c r="K96" s="493">
        <f t="shared" si="28"/>
        <v>0</v>
      </c>
      <c r="L96" s="493">
        <v>0</v>
      </c>
      <c r="M96" s="493">
        <f t="shared" si="29"/>
        <v>0</v>
      </c>
      <c r="N96" s="493">
        <f t="shared" si="30"/>
        <v>0</v>
      </c>
    </row>
    <row r="97" spans="1:25" s="2259" customFormat="1" ht="36.75">
      <c r="A97" s="2455" t="s">
        <v>2293</v>
      </c>
      <c r="B97" s="2463" t="s">
        <v>2294</v>
      </c>
      <c r="C97" s="2325"/>
      <c r="D97" s="499">
        <f t="shared" si="31"/>
        <v>0</v>
      </c>
      <c r="E97" s="2461"/>
      <c r="F97" s="2329"/>
      <c r="G97" s="2459"/>
      <c r="H97" s="2460" t="str">
        <f t="shared" si="32"/>
        <v>——</v>
      </c>
      <c r="I97" s="499">
        <v>0.05</v>
      </c>
      <c r="J97" s="493">
        <f t="shared" si="27"/>
        <v>0</v>
      </c>
      <c r="K97" s="493">
        <f t="shared" si="28"/>
        <v>0</v>
      </c>
      <c r="L97" s="493">
        <v>0</v>
      </c>
      <c r="M97" s="493">
        <f t="shared" si="29"/>
        <v>0</v>
      </c>
      <c r="N97" s="493">
        <f t="shared" si="30"/>
        <v>0</v>
      </c>
    </row>
    <row r="98" spans="1:25" s="2259" customFormat="1" ht="24">
      <c r="A98" s="2455" t="s">
        <v>2295</v>
      </c>
      <c r="B98" s="499">
        <f>估价对象房地状况!C24</f>
        <v>0</v>
      </c>
      <c r="C98" s="2325"/>
      <c r="D98" s="499">
        <f t="shared" si="31"/>
        <v>0</v>
      </c>
      <c r="E98" s="2461"/>
      <c r="F98" s="2329"/>
      <c r="G98" s="2459"/>
      <c r="H98" s="2460" t="str">
        <f t="shared" si="32"/>
        <v>——</v>
      </c>
      <c r="I98" s="499">
        <v>0.05</v>
      </c>
      <c r="J98" s="493">
        <f t="shared" si="27"/>
        <v>0</v>
      </c>
      <c r="K98" s="493">
        <f t="shared" si="28"/>
        <v>0</v>
      </c>
      <c r="L98" s="493">
        <v>0</v>
      </c>
      <c r="M98" s="493">
        <f t="shared" si="29"/>
        <v>0</v>
      </c>
      <c r="N98" s="493">
        <f t="shared" si="30"/>
        <v>0</v>
      </c>
    </row>
    <row r="99" spans="1:25" s="2259" customFormat="1" ht="24">
      <c r="A99" s="2455" t="s">
        <v>2296</v>
      </c>
      <c r="B99" s="2464" t="s">
        <v>2297</v>
      </c>
      <c r="C99" s="2325"/>
      <c r="D99" s="499">
        <f t="shared" si="31"/>
        <v>0</v>
      </c>
      <c r="E99" s="2461"/>
      <c r="F99" s="2329"/>
      <c r="G99" s="2459"/>
      <c r="H99" s="2460" t="str">
        <f t="shared" si="32"/>
        <v>——</v>
      </c>
      <c r="I99" s="499">
        <v>0.06</v>
      </c>
      <c r="J99" s="493">
        <f t="shared" si="27"/>
        <v>0</v>
      </c>
      <c r="K99" s="493">
        <f t="shared" si="28"/>
        <v>0</v>
      </c>
      <c r="L99" s="493">
        <v>0</v>
      </c>
      <c r="M99" s="493">
        <f t="shared" si="29"/>
        <v>0</v>
      </c>
      <c r="N99" s="493">
        <f t="shared" si="30"/>
        <v>0</v>
      </c>
    </row>
    <row r="100" spans="1:25" s="2259" customFormat="1" ht="25.5">
      <c r="A100" s="2455" t="s">
        <v>2298</v>
      </c>
      <c r="B100" s="999" t="str">
        <f>估价对象房地状况!C21</f>
        <v>估价对象所在区域公共配套设施齐备情况</v>
      </c>
      <c r="C100" s="2325"/>
      <c r="D100" s="499">
        <f t="shared" si="31"/>
        <v>0</v>
      </c>
      <c r="E100" s="2461"/>
      <c r="F100" s="2329"/>
      <c r="G100" s="2459"/>
      <c r="H100" s="2460" t="str">
        <f t="shared" si="32"/>
        <v>——</v>
      </c>
      <c r="I100" s="499">
        <v>0.06</v>
      </c>
      <c r="J100" s="493">
        <f t="shared" si="27"/>
        <v>0</v>
      </c>
      <c r="K100" s="493">
        <f t="shared" si="28"/>
        <v>0</v>
      </c>
      <c r="L100" s="493">
        <v>0</v>
      </c>
      <c r="M100" s="493">
        <f t="shared" si="29"/>
        <v>0</v>
      </c>
      <c r="N100" s="493">
        <f t="shared" si="30"/>
        <v>0</v>
      </c>
    </row>
    <row r="101" spans="1:25" s="2259" customFormat="1" ht="24">
      <c r="A101" s="2455" t="s">
        <v>2299</v>
      </c>
      <c r="B101" s="999" t="str">
        <f>估价对象房地状况!C22</f>
        <v>估价对象所在区域基础设施水平</v>
      </c>
      <c r="C101" s="2325"/>
      <c r="D101" s="499">
        <f t="shared" si="31"/>
        <v>0</v>
      </c>
      <c r="E101" s="2461"/>
      <c r="F101" s="2329"/>
      <c r="G101" s="2459"/>
      <c r="H101" s="2460" t="str">
        <f t="shared" si="32"/>
        <v>——</v>
      </c>
      <c r="I101" s="499">
        <v>0.09</v>
      </c>
      <c r="J101" s="493">
        <f t="shared" si="27"/>
        <v>0</v>
      </c>
      <c r="K101" s="493">
        <f t="shared" si="28"/>
        <v>0</v>
      </c>
      <c r="L101" s="493">
        <v>0</v>
      </c>
      <c r="M101" s="493">
        <f t="shared" si="29"/>
        <v>0</v>
      </c>
      <c r="N101" s="493">
        <f t="shared" si="30"/>
        <v>0</v>
      </c>
    </row>
    <row r="102" spans="1:25" s="2259" customFormat="1" ht="26.25" thickBot="1">
      <c r="A102" s="2466" t="s">
        <v>2300</v>
      </c>
      <c r="B102" s="2468" t="str">
        <f>估价对象房地状况!C20</f>
        <v>区域自然环境：；人文环境；综合评价环境状况一般</v>
      </c>
      <c r="C102" s="2325"/>
      <c r="D102" s="499">
        <f t="shared" si="31"/>
        <v>0</v>
      </c>
      <c r="E102" s="487"/>
      <c r="F102" s="2329"/>
      <c r="G102" s="2459"/>
      <c r="H102" s="2460" t="str">
        <f t="shared" si="32"/>
        <v>——</v>
      </c>
      <c r="I102" s="2468">
        <v>7.0000000000000007E-2</v>
      </c>
      <c r="J102" s="493">
        <f t="shared" si="27"/>
        <v>0</v>
      </c>
      <c r="K102" s="493">
        <f t="shared" si="28"/>
        <v>0</v>
      </c>
      <c r="L102" s="493">
        <v>0</v>
      </c>
      <c r="M102" s="493">
        <f t="shared" si="29"/>
        <v>0</v>
      </c>
      <c r="N102" s="493">
        <f t="shared" si="30"/>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3">$I$3</f>
        <v>0</v>
      </c>
      <c r="E112" s="2482">
        <f t="shared" si="33"/>
        <v>0</v>
      </c>
      <c r="F112" s="2482">
        <f t="shared" si="33"/>
        <v>0</v>
      </c>
      <c r="G112" s="2482">
        <f t="shared" si="33"/>
        <v>0</v>
      </c>
      <c r="H112" s="2482">
        <f t="shared" si="33"/>
        <v>0</v>
      </c>
      <c r="I112" s="2482">
        <f t="shared" si="33"/>
        <v>0</v>
      </c>
      <c r="J112" s="2482">
        <f t="shared" si="33"/>
        <v>0</v>
      </c>
      <c r="K112" s="2482">
        <f t="shared" si="33"/>
        <v>0</v>
      </c>
      <c r="L112" s="2482">
        <f t="shared" si="33"/>
        <v>0</v>
      </c>
      <c r="M112" s="2482">
        <f t="shared" si="33"/>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4">(-0.7912*(F112^2)-11.3794*F112+8482)*(10^(-4))</f>
        <v>0.84820000000000007</v>
      </c>
      <c r="G113" s="502">
        <f t="shared" si="34"/>
        <v>0.84820000000000007</v>
      </c>
      <c r="H113" s="502">
        <f t="shared" si="34"/>
        <v>0.84820000000000007</v>
      </c>
      <c r="I113" s="502">
        <f t="shared" si="34"/>
        <v>0.84820000000000007</v>
      </c>
      <c r="J113" s="502">
        <f>(-0.989*(J112^2)-63.78*J112+7771)*(10^(-4))</f>
        <v>0.77710000000000001</v>
      </c>
      <c r="K113" s="502">
        <f t="shared" ref="K113:N113" si="35">(-0.989*(K112^2)-63.78*K112+7771)*(10^(-4))</f>
        <v>0.77710000000000001</v>
      </c>
      <c r="L113" s="502">
        <f t="shared" si="35"/>
        <v>0.77710000000000001</v>
      </c>
      <c r="M113" s="502">
        <f t="shared" si="35"/>
        <v>0.77710000000000001</v>
      </c>
      <c r="N113" s="502">
        <f t="shared" si="35"/>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1</v>
      </c>
      <c r="C117" s="2365" t="s">
        <v>2318</v>
      </c>
      <c r="D117" s="500">
        <f>SUMPRODUCT((A119:A123=F117)*(B118:M118=H117)*B119:M123)</f>
        <v>0.57150000000000001</v>
      </c>
      <c r="E117" s="473" t="s">
        <v>2173</v>
      </c>
      <c r="F117" s="501" t="str">
        <f>E2</f>
        <v>工业</v>
      </c>
      <c r="G117" s="473" t="s">
        <v>2174</v>
      </c>
      <c r="H117" s="501" t="str">
        <f>G2</f>
        <v>十级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6">I119</f>
        <v>0.8306</v>
      </c>
      <c r="K119" s="502">
        <f t="shared" si="36"/>
        <v>0.8306</v>
      </c>
      <c r="L119" s="502">
        <f t="shared" si="36"/>
        <v>0.8306</v>
      </c>
      <c r="M119" s="504">
        <f t="shared" si="36"/>
        <v>0.8306</v>
      </c>
    </row>
    <row r="120" spans="1:14">
      <c r="A120" s="2413" t="s">
        <v>2230</v>
      </c>
      <c r="B120" s="502">
        <f>ROUND(0.993-0.0112*B117,4)</f>
        <v>0.98180000000000001</v>
      </c>
      <c r="C120" s="502">
        <f>B120</f>
        <v>0.98180000000000001</v>
      </c>
      <c r="D120" s="502">
        <f>ROUND(0.9415-0.0142*B117,4)</f>
        <v>0.92730000000000001</v>
      </c>
      <c r="E120" s="502">
        <f t="shared" ref="E120:H121" si="37">D120</f>
        <v>0.92730000000000001</v>
      </c>
      <c r="F120" s="502">
        <f t="shared" si="37"/>
        <v>0.92730000000000001</v>
      </c>
      <c r="G120" s="502">
        <f t="shared" si="37"/>
        <v>0.92730000000000001</v>
      </c>
      <c r="H120" s="502">
        <f t="shared" si="37"/>
        <v>0.92730000000000001</v>
      </c>
      <c r="I120" s="502">
        <f>ROUND(0.838-0.0182*B117,4)</f>
        <v>0.81979999999999997</v>
      </c>
      <c r="J120" s="502">
        <f t="shared" si="36"/>
        <v>0.81979999999999997</v>
      </c>
      <c r="K120" s="502">
        <f t="shared" si="36"/>
        <v>0.81979999999999997</v>
      </c>
      <c r="L120" s="502">
        <f t="shared" si="36"/>
        <v>0.81979999999999997</v>
      </c>
      <c r="M120" s="504">
        <f t="shared" si="36"/>
        <v>0.81979999999999997</v>
      </c>
    </row>
    <row r="121" spans="1:14">
      <c r="A121" s="2413" t="s">
        <v>2231</v>
      </c>
      <c r="B121" s="502">
        <f>ROUND(0.9448-0.0115*B117,4)</f>
        <v>0.93330000000000002</v>
      </c>
      <c r="C121" s="502">
        <f>B121</f>
        <v>0.93330000000000002</v>
      </c>
      <c r="D121" s="502">
        <f>ROUND(0.937-0.0145*B117,4)</f>
        <v>0.92249999999999999</v>
      </c>
      <c r="E121" s="502">
        <f t="shared" si="37"/>
        <v>0.92249999999999999</v>
      </c>
      <c r="F121" s="502">
        <f t="shared" si="37"/>
        <v>0.92249999999999999</v>
      </c>
      <c r="G121" s="502">
        <f t="shared" si="37"/>
        <v>0.92249999999999999</v>
      </c>
      <c r="H121" s="502">
        <f t="shared" si="37"/>
        <v>0.92249999999999999</v>
      </c>
      <c r="I121" s="502">
        <f>ROUND(0.7965-0.0185*B117,4)</f>
        <v>0.77800000000000002</v>
      </c>
      <c r="J121" s="502">
        <f t="shared" si="36"/>
        <v>0.77800000000000002</v>
      </c>
      <c r="K121" s="502">
        <f t="shared" si="36"/>
        <v>0.77800000000000002</v>
      </c>
      <c r="L121" s="502">
        <f t="shared" si="36"/>
        <v>0.77800000000000002</v>
      </c>
      <c r="M121" s="504">
        <f t="shared" si="36"/>
        <v>0.77800000000000002</v>
      </c>
    </row>
    <row r="122" spans="1:14" ht="13.5"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6"/>
        <v>0.57150000000000001</v>
      </c>
      <c r="K122" s="503">
        <f t="shared" si="36"/>
        <v>0.57150000000000001</v>
      </c>
      <c r="L122" s="503">
        <f t="shared" si="36"/>
        <v>0.57150000000000001</v>
      </c>
      <c r="M122" s="505">
        <f t="shared" si="36"/>
        <v>0.57150000000000001</v>
      </c>
    </row>
    <row r="123" spans="1:14">
      <c r="A123" s="2492" t="s">
        <v>2901</v>
      </c>
      <c r="B123" s="502">
        <f>ROUND(0.9404-0.0106*B117,4)</f>
        <v>0.92979999999999996</v>
      </c>
      <c r="C123" s="502">
        <f>B123</f>
        <v>0.92979999999999996</v>
      </c>
      <c r="D123" s="502">
        <f>ROUND(0.8955-0.0135*B117,4)</f>
        <v>0.88200000000000001</v>
      </c>
      <c r="E123" s="502">
        <f t="shared" ref="E123" si="38">D123</f>
        <v>0.88200000000000001</v>
      </c>
      <c r="F123" s="502">
        <f t="shared" ref="F123" si="39">E123</f>
        <v>0.88200000000000001</v>
      </c>
      <c r="G123" s="502">
        <f t="shared" ref="G123" si="40">F123</f>
        <v>0.88200000000000001</v>
      </c>
      <c r="H123" s="502">
        <f t="shared" ref="H123" si="41">G123</f>
        <v>0.88200000000000001</v>
      </c>
      <c r="I123" s="502">
        <f>ROUND(0.7632-0.0166*B117,4)</f>
        <v>0.74660000000000004</v>
      </c>
      <c r="J123" s="502">
        <f t="shared" ref="J123" si="42">I123</f>
        <v>0.74660000000000004</v>
      </c>
      <c r="K123" s="502">
        <f t="shared" ref="K123" si="43">J123</f>
        <v>0.74660000000000004</v>
      </c>
      <c r="L123" s="502">
        <f t="shared" ref="L123" si="44">K123</f>
        <v>0.74660000000000004</v>
      </c>
      <c r="M123" s="504">
        <f t="shared" ref="M123" si="45">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1.2302</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1.1198999999999999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90</v>
      </c>
      <c r="C2" s="2543" t="s">
        <v>2332</v>
      </c>
      <c r="D2" s="2543" t="s">
        <v>2333</v>
      </c>
      <c r="E2" s="2544">
        <f ca="1">SUMIF(E6:E13,"&lt;&gt;#ref!",E6:E13)</f>
        <v>1412.17</v>
      </c>
      <c r="F2" s="2542"/>
      <c r="G2" s="2542"/>
      <c r="H2" s="2542"/>
      <c r="I2" s="2542"/>
      <c r="J2" s="2542"/>
      <c r="K2" s="2542"/>
      <c r="L2" s="2542"/>
      <c r="M2" s="2542"/>
      <c r="N2" s="2542"/>
      <c r="O2" s="2542"/>
      <c r="P2" s="2542"/>
    </row>
    <row r="3" spans="1:16" ht="15.75">
      <c r="A3" s="2543" t="s">
        <v>2334</v>
      </c>
      <c r="B3" s="1704">
        <f ca="1">ROUND(B2*10000/E2,0)</f>
        <v>637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90</v>
      </c>
      <c r="C6" s="2543" t="s">
        <v>2332</v>
      </c>
      <c r="D6" s="2542"/>
      <c r="E6" s="2544">
        <f ca="1">SUMIF(INDIRECT("'"&amp;A6&amp;"'"&amp;"!C:C"),"建筑面积",INDIRECT("'"&amp;A6&amp;"'"&amp;"!D:D"))</f>
        <v>1412.17</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44809</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44809</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北京市房地产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44809</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2022-09-05T05:45:53Z</dcterms:modified>
</cp:coreProperties>
</file>