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64" yWindow="72" windowWidth="11316" windowHeight="10416" tabRatio="899" firstSheet="26"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1" l="1"/>
  <c r="E8" i="1"/>
  <c r="E9" i="1"/>
  <c r="E10" i="1"/>
  <c r="E11" i="1"/>
  <c r="E12" i="1"/>
  <c r="E13" i="1"/>
  <c r="E6"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C7" i="74"/>
  <c r="C7" i="78" l="1"/>
  <c r="C6" i="78"/>
  <c r="C5" i="78"/>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F13" i="1" l="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C19" i="9"/>
  <c r="E8" i="76"/>
  <c r="E10" i="76"/>
  <c r="M29" i="15"/>
  <c r="F16" i="15"/>
  <c r="D34" i="9"/>
  <c r="M9" i="67"/>
  <c r="E7" i="76"/>
  <c r="F37" i="15"/>
  <c r="E9" i="76"/>
  <c r="F9" i="67"/>
  <c r="F8" i="15"/>
  <c r="D3" i="73"/>
  <c r="F40" i="15"/>
  <c r="F36" i="15"/>
  <c r="F6" i="15"/>
  <c r="F13" i="15"/>
  <c r="M22" i="67"/>
  <c r="AO13" i="1"/>
  <c r="F26" i="67"/>
  <c r="D6" i="73"/>
  <c r="M23" i="15"/>
  <c r="E2" i="68"/>
  <c r="F26" i="15"/>
  <c r="M8" i="15"/>
  <c r="D4" i="73"/>
  <c r="D20" i="9"/>
  <c r="F38" i="15"/>
  <c r="F7" i="15"/>
  <c r="B10" i="76"/>
  <c r="E13" i="76"/>
  <c r="M8" i="67"/>
  <c r="F7" i="67"/>
  <c r="M28" i="15"/>
  <c r="M24" i="67"/>
  <c r="M26" i="15"/>
  <c r="D7" i="73"/>
  <c r="M9" i="15"/>
  <c r="F4" i="73"/>
  <c r="M26" i="67"/>
  <c r="L47" i="67"/>
  <c r="F5" i="73"/>
  <c r="B8" i="76"/>
  <c r="J15" i="67"/>
  <c r="E11" i="76"/>
  <c r="F36" i="67"/>
  <c r="C20" i="9"/>
  <c r="E12" i="76"/>
  <c r="M22" i="15"/>
  <c r="F37" i="67"/>
  <c r="F43" i="15"/>
  <c r="L47" i="15"/>
  <c r="M6" i="67"/>
  <c r="D19" i="9"/>
  <c r="F9" i="15"/>
  <c r="B12" i="76"/>
  <c r="L48" i="67"/>
  <c r="F6" i="73"/>
  <c r="F13" i="67"/>
  <c r="F38" i="67"/>
  <c r="F43" i="67"/>
  <c r="M24" i="15"/>
  <c r="M28" i="67"/>
  <c r="C76" i="15"/>
  <c r="F42" i="15"/>
  <c r="J15" i="15"/>
  <c r="M23" i="67"/>
  <c r="B11" i="76"/>
  <c r="F3" i="73"/>
  <c r="C76" i="67"/>
  <c r="B13" i="76"/>
  <c r="H83" i="43" l="1"/>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G1" i="73"/>
  <c r="C16" i="15"/>
  <c r="E61" i="43" l="1"/>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12" i="1"/>
  <c r="AO6" i="1"/>
  <c r="AO10" i="1"/>
  <c r="AO8"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H4" i="52"/>
  <c r="C104" i="9"/>
  <c r="N61" i="9"/>
  <c r="N60" i="9"/>
  <c r="C105" i="9"/>
  <c r="I4" i="52"/>
  <c r="N58" i="9"/>
  <c r="N59" i="9"/>
  <c r="P57" i="9"/>
  <c r="B49" i="72"/>
  <c r="B30" i="72"/>
  <c r="B21" i="72"/>
  <c r="M55" i="9"/>
  <c r="M48" i="9"/>
  <c r="D5" i="52"/>
  <c r="D54" i="9"/>
  <c r="D8" i="52"/>
  <c r="D119" i="9"/>
  <c r="B31" i="72"/>
  <c r="B22" i="72"/>
  <c r="C6" i="74"/>
  <c r="H108" i="9"/>
  <c r="D15" i="53"/>
  <c r="D13" i="53"/>
  <c r="D14" i="53"/>
  <c r="B32" i="72"/>
  <c r="F4" i="52"/>
  <c r="B51" i="72"/>
  <c r="C78" i="9"/>
  <c r="C73" i="9"/>
  <c r="C5" i="74"/>
  <c r="H102" i="9"/>
  <c r="D7" i="53"/>
  <c r="C81" i="9"/>
  <c r="B20" i="72"/>
  <c r="D5" i="53"/>
  <c r="D6" i="53"/>
  <c r="D4" i="52"/>
  <c r="B47" i="72"/>
  <c r="H107" i="9"/>
  <c r="D122" i="9"/>
  <c r="D123" i="9"/>
  <c r="D9" i="52"/>
  <c r="D118" i="9"/>
  <c r="C96" i="9"/>
  <c r="E96" i="9"/>
  <c r="E97" i="9"/>
  <c r="E118" i="9"/>
  <c r="E4" i="52"/>
  <c r="B48" i="72"/>
  <c r="D59" i="9"/>
  <c r="C67" i="9"/>
  <c r="C68" i="9"/>
  <c r="B53" i="72"/>
  <c r="G4" i="52"/>
  <c r="B52" i="72"/>
  <c r="C97" i="9"/>
  <c r="D58" i="9"/>
  <c r="D56" i="9"/>
  <c r="M54" i="9"/>
  <c r="H119" i="9"/>
  <c r="H5" i="52"/>
  <c r="G118" i="9"/>
  <c r="F118" i="9"/>
  <c r="F119" i="9"/>
  <c r="F5" i="52"/>
  <c r="C85" i="9"/>
  <c r="C95" i="9"/>
  <c r="C64" i="9"/>
  <c r="C63" i="9"/>
  <c r="C72" i="9"/>
  <c r="C79" i="9"/>
  <c r="C80" i="9"/>
  <c r="E80" i="9"/>
  <c r="E81" i="9"/>
  <c r="C93" i="9"/>
  <c r="C8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<sst xmlns="http://schemas.openxmlformats.org/spreadsheetml/2006/main" count="7762" uniqueCount="3380">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</sst>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554687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M27" sqref="M2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5" t="s">
        <v>2177</v>
      </c>
      <c r="E8" s="2391"/>
      <c r="F8" s="2392"/>
      <c r="G8" s="2663"/>
      <c r="H8" s="2663"/>
      <c r="I8" s="2663"/>
      <c r="J8" s="2439"/>
      <c r="K8" s="2614"/>
      <c r="L8" s="2613"/>
      <c r="M8" s="2613"/>
      <c r="N8" s="2439"/>
      <c r="O8" s="2450"/>
      <c r="P8" s="2439"/>
      <c r="Q8" s="2439"/>
      <c r="R8" s="2439"/>
    </row>
    <row r="9" spans="1:30" ht="13.8" thickBot="1">
      <c r="A9" s="2393" t="s">
        <v>2178</v>
      </c>
      <c r="B9" s="2394"/>
      <c r="C9" s="2395"/>
      <c r="D9" s="3496"/>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0</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1" t="s">
        <v>1131</v>
      </c>
      <c r="B2" s="3531"/>
      <c r="C2" s="3531"/>
      <c r="D2" s="796" t="s">
        <v>1107</v>
      </c>
      <c r="E2" s="1639" t="s">
        <v>1108</v>
      </c>
      <c r="F2" s="2659"/>
      <c r="G2" s="2650"/>
      <c r="H2" s="2651"/>
      <c r="I2" s="2325" t="s">
        <v>1132</v>
      </c>
      <c r="J2" s="2659"/>
      <c r="K2" s="2659"/>
      <c r="L2" s="2659"/>
      <c r="M2" s="2659"/>
      <c r="N2" s="2661"/>
      <c r="O2" s="2659"/>
      <c r="P2" s="2659"/>
    </row>
    <row r="3" spans="1:16" ht="15" thickBot="1">
      <c r="A3" s="3532" t="s">
        <v>1105</v>
      </c>
      <c r="B3" s="3532"/>
      <c r="C3" s="353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36" t="s">
        <v>1110</v>
      </c>
      <c r="C5" s="353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28"/>
      <c r="B7" s="3529"/>
      <c r="C7" s="353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25" t="s">
        <v>1135</v>
      </c>
      <c r="L16" s="3526"/>
      <c r="M16" s="3526"/>
      <c r="N16" s="3526"/>
      <c r="O16" s="3526"/>
      <c r="P16" s="3527"/>
    </row>
    <row r="17" spans="1:19" ht="14.4">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3362</v>
      </c>
      <c r="D10" s="2512" t="s">
        <v>3363</v>
      </c>
      <c r="E10" s="3441"/>
      <c r="F10" s="3445" t="s">
        <v>3364</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c r="D4" s="1756"/>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4" t="s">
        <v>1268</v>
      </c>
      <c r="B5" s="3609">
        <v>25</v>
      </c>
      <c r="C5" s="3612"/>
      <c r="D5" s="3600"/>
      <c r="E5" s="131" t="s">
        <v>1269</v>
      </c>
      <c r="F5" s="1757"/>
      <c r="G5" s="1757"/>
      <c r="H5" s="1757"/>
      <c r="I5" s="1373"/>
    </row>
    <row r="6" spans="1:12" ht="13.2">
      <c r="A6" s="3554"/>
      <c r="B6" s="3609"/>
      <c r="C6" s="3614"/>
      <c r="D6" s="3600"/>
      <c r="E6" s="131" t="s">
        <v>1270</v>
      </c>
      <c r="F6" s="1757"/>
      <c r="G6" s="1757"/>
      <c r="H6" s="1757"/>
      <c r="I6" s="1373"/>
    </row>
    <row r="7" spans="1:12" ht="13.2">
      <c r="A7" s="3554"/>
      <c r="B7" s="3609"/>
      <c r="C7" s="3613"/>
      <c r="D7" s="3600"/>
      <c r="E7" s="131" t="s">
        <v>1271</v>
      </c>
      <c r="F7" s="1757"/>
      <c r="G7" s="1757"/>
      <c r="H7" s="1757"/>
      <c r="I7" s="1373"/>
    </row>
    <row r="8" spans="1:12" ht="13.2">
      <c r="A8" s="3554" t="s">
        <v>1272</v>
      </c>
      <c r="B8" s="3609">
        <v>15</v>
      </c>
      <c r="C8" s="3612"/>
      <c r="D8" s="3600"/>
      <c r="E8" s="131" t="s">
        <v>1273</v>
      </c>
      <c r="F8" s="1757"/>
      <c r="G8" s="1757"/>
      <c r="H8" s="1757"/>
      <c r="I8" s="1373"/>
    </row>
    <row r="9" spans="1:12" ht="13.2">
      <c r="A9" s="3554"/>
      <c r="B9" s="3609"/>
      <c r="C9" s="3613"/>
      <c r="D9" s="3600"/>
      <c r="E9" s="131" t="s">
        <v>1274</v>
      </c>
      <c r="F9" s="1757"/>
      <c r="G9" s="1757"/>
      <c r="H9" s="1757"/>
      <c r="I9" s="1373"/>
    </row>
    <row r="10" spans="1:12" ht="13.2">
      <c r="A10" s="3554" t="s">
        <v>1275</v>
      </c>
      <c r="B10" s="3609">
        <v>15</v>
      </c>
      <c r="C10" s="3612"/>
      <c r="D10" s="3600"/>
      <c r="E10" s="131" t="s">
        <v>1276</v>
      </c>
      <c r="F10" s="1757"/>
      <c r="G10" s="1757"/>
      <c r="H10" s="1757"/>
      <c r="I10" s="1373"/>
    </row>
    <row r="11" spans="1:12" ht="13.2">
      <c r="A11" s="3554"/>
      <c r="B11" s="3609"/>
      <c r="C11" s="3613"/>
      <c r="D11" s="3600"/>
      <c r="E11" s="131" t="s">
        <v>1277</v>
      </c>
      <c r="F11" s="1757"/>
      <c r="G11" s="1757"/>
      <c r="H11" s="1757"/>
      <c r="I11" s="1373"/>
    </row>
    <row r="12" spans="1:12" ht="13.2">
      <c r="A12" s="3554" t="s">
        <v>1278</v>
      </c>
      <c r="B12" s="3609">
        <v>15</v>
      </c>
      <c r="C12" s="3612"/>
      <c r="D12" s="3600"/>
      <c r="E12" s="131" t="s">
        <v>1279</v>
      </c>
      <c r="F12" s="1757"/>
      <c r="G12" s="1757"/>
      <c r="H12" s="1757"/>
      <c r="I12" s="1373"/>
    </row>
    <row r="13" spans="1:12" ht="13.2">
      <c r="A13" s="3554"/>
      <c r="B13" s="3609"/>
      <c r="C13" s="3613"/>
      <c r="D13" s="3600"/>
      <c r="E13" s="131" t="s">
        <v>1280</v>
      </c>
      <c r="F13" s="1757"/>
      <c r="G13" s="1757"/>
      <c r="H13" s="1757"/>
      <c r="I13" s="1373"/>
    </row>
    <row r="14" spans="1:12" ht="13.2">
      <c r="A14" s="3554" t="s">
        <v>1281</v>
      </c>
      <c r="B14" s="3609">
        <v>30</v>
      </c>
      <c r="C14" s="3612"/>
      <c r="D14" s="3600"/>
      <c r="E14" s="131" t="s">
        <v>1282</v>
      </c>
      <c r="F14" s="1757"/>
      <c r="G14" s="1757"/>
      <c r="H14" s="1757"/>
      <c r="I14" s="1373"/>
    </row>
    <row r="15" spans="1:12" ht="13.2">
      <c r="A15" s="3554"/>
      <c r="B15" s="3609"/>
      <c r="C15" s="3614"/>
      <c r="D15" s="3600"/>
      <c r="E15" s="131" t="s">
        <v>1283</v>
      </c>
      <c r="F15" s="1757"/>
      <c r="G15" s="1757"/>
      <c r="H15" s="1757"/>
      <c r="I15" s="1373"/>
    </row>
    <row r="16" spans="1:12" ht="13.2">
      <c r="A16" s="3554"/>
      <c r="B16" s="3609"/>
      <c r="C16" s="3613"/>
      <c r="D16" s="3600"/>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31" t="s">
        <v>2131</v>
      </c>
      <c r="F18" s="3632"/>
      <c r="G18" s="3632"/>
      <c r="H18" s="3632"/>
      <c r="I18" s="3632"/>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24" t="s">
        <v>1299</v>
      </c>
      <c r="B24" s="1762" t="s">
        <v>1291</v>
      </c>
      <c r="C24" s="136">
        <f>IF(B30=0,0,D30)</f>
        <v>0</v>
      </c>
      <c r="D24" s="1769"/>
      <c r="E24" s="129"/>
      <c r="F24" s="129"/>
      <c r="G24" s="129"/>
      <c r="H24" s="129"/>
      <c r="I24" s="129"/>
    </row>
    <row r="25" spans="1:36" ht="14.4">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1" t="s">
        <v>1312</v>
      </c>
      <c r="B36" s="1787" t="s">
        <v>1313</v>
      </c>
      <c r="C36" s="145"/>
      <c r="D36" s="1788"/>
      <c r="E36" s="1789"/>
      <c r="F36" s="1790"/>
      <c r="G36" s="129"/>
      <c r="H36" s="129"/>
      <c r="I36" s="129"/>
    </row>
    <row r="37" spans="1:15" ht="15" thickBot="1">
      <c r="A37" s="3602"/>
      <c r="B37" s="1674" t="s">
        <v>1314</v>
      </c>
      <c r="C37" s="147"/>
      <c r="D37" s="1139"/>
      <c r="E37" s="1139"/>
      <c r="F37" s="1790"/>
      <c r="G37" s="129"/>
      <c r="H37" s="129"/>
      <c r="I37" s="129"/>
    </row>
    <row r="38" spans="1:15" ht="15" thickBot="1">
      <c r="A38" s="360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0</v>
      </c>
      <c r="N47" s="3544"/>
      <c r="O47" s="3544"/>
    </row>
    <row r="48" spans="1:15" ht="26.4">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399999999999999"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0</v>
      </c>
      <c r="G52" s="2555"/>
      <c r="H52" s="2544"/>
      <c r="I52" s="1807"/>
      <c r="J52" s="2523">
        <v>1</v>
      </c>
      <c r="K52" s="3567" t="s">
        <v>1355</v>
      </c>
      <c r="L52" s="3567"/>
      <c r="M52" s="2525" t="b">
        <f>D48</f>
        <v>0</v>
      </c>
      <c r="N52" s="2523" t="str">
        <f>E48</f>
        <v>销售额×税（费）率</v>
      </c>
      <c r="O52" s="2526">
        <f>F48</f>
        <v>0</v>
      </c>
    </row>
    <row r="53" spans="1:35" ht="12" customHeight="1">
      <c r="A53" s="2335" t="s">
        <v>1356</v>
      </c>
      <c r="B53" s="3591" t="s">
        <v>2291</v>
      </c>
      <c r="C53" s="3592"/>
      <c r="D53" s="1087" t="e">
        <f ca="1">ROUND(D45*'数据-取费表'!B41/(1+'数据-取费表'!C42),0)</f>
        <v>#REF!</v>
      </c>
      <c r="E53" s="2334" t="s">
        <v>1354</v>
      </c>
      <c r="F53" s="2554">
        <f>'数据-取费表'!B41</f>
        <v>0</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0</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0</v>
      </c>
      <c r="J55" s="2523">
        <f>IF(H59="非个人房产","",4)</f>
        <v>4</v>
      </c>
      <c r="K55" s="3567" t="str">
        <f>IF(H59="非个人房产","——","个人所得税")</f>
        <v>个人所得税</v>
      </c>
      <c r="L55" s="3567"/>
      <c r="M55" s="2528" t="e">
        <f ca="1">D59</f>
        <v>#REF!</v>
      </c>
      <c r="N55" s="2040" t="str">
        <f>E59</f>
        <v>差额计税</v>
      </c>
      <c r="O55" s="2529">
        <f>F59</f>
        <v>0.01</v>
      </c>
    </row>
    <row r="56" spans="1:35" ht="25.2">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3.2">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5.2">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6"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8"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3.2">
      <c r="A62" s="3586" t="s">
        <v>1375</v>
      </c>
      <c r="B62" s="358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f>C4</f>
        <v>0</v>
      </c>
      <c r="D101" s="2586">
        <f>D4</f>
        <v>0</v>
      </c>
      <c r="E101" s="3546" t="s">
        <v>1431</v>
      </c>
      <c r="F101" s="3547"/>
      <c r="G101" s="1827" t="s">
        <v>1432</v>
      </c>
      <c r="H101" s="2595" t="e">
        <f ca="1">H118</f>
        <v>#REF!</v>
      </c>
      <c r="I101" s="129"/>
    </row>
    <row r="102" spans="1:35" ht="18.75" customHeight="1">
      <c r="A102" s="3578" t="s">
        <v>1433</v>
      </c>
      <c r="B102" s="2584" t="s">
        <v>1432</v>
      </c>
      <c r="C102" s="2585" t="e">
        <f ca="1">IF(D32="楼面单价",ROUND(C19,0),C19)</f>
        <v>#REF!</v>
      </c>
      <c r="D102" s="2586" t="e">
        <f ca="1">IF(D32="楼面单价",ROUND(D19,0),D19)</f>
        <v>#REF!</v>
      </c>
      <c r="E102" s="3546"/>
      <c r="F102" s="3547"/>
      <c r="G102" s="1827" t="s">
        <v>1434</v>
      </c>
      <c r="H102" s="2555" t="e">
        <f ca="1">I118</f>
        <v>#REF!</v>
      </c>
      <c r="I102" s="129"/>
    </row>
    <row r="103" spans="1:35" ht="42.75" customHeight="1">
      <c r="A103" s="3578"/>
      <c r="B103" s="2584" t="s">
        <v>1434</v>
      </c>
      <c r="C103" s="2587" t="e">
        <f ca="1">C20</f>
        <v>#REF!</v>
      </c>
      <c r="D103" s="2588" t="e">
        <f ca="1">D20</f>
        <v>#REF!</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0</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3" t="s">
        <v>1591</v>
      </c>
    </row>
    <row r="43" spans="1:7" ht="13.5" customHeight="1">
      <c r="A43" s="780" t="s">
        <v>347</v>
      </c>
      <c r="B43" s="215" t="s">
        <v>1545</v>
      </c>
      <c r="C43" s="238">
        <f ca="1">ROUND(IF('数据-取费表'!B22&lt;=1,C39*F22*'数据-取费表'!B20/2,C39*(POWER((1+F22),'数据-取费表'!B20/2)-1)),0)</f>
        <v>0</v>
      </c>
      <c r="D43" s="238"/>
      <c r="E43" s="238"/>
      <c r="F43" s="239"/>
      <c r="G43" s="3634"/>
    </row>
    <row r="44" spans="1:7" ht="13.5" customHeight="1">
      <c r="A44" s="780" t="s">
        <v>348</v>
      </c>
      <c r="B44" s="215" t="s">
        <v>1546</v>
      </c>
      <c r="C44" s="238">
        <f ca="1">ROUND(IF('数据-取费表'!B22&lt;=1,C40*F22*'数据-取费表'!B20/2,C40*(POWER((1+F22),'数据-取费表'!B20/2)-1)),4)</f>
        <v>0</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2"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2"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665" t="s">
        <v>1680</v>
      </c>
      <c r="Q7" s="3693"/>
      <c r="R7" s="701" t="s">
        <v>20</v>
      </c>
      <c r="S7" s="702">
        <f t="shared" ref="S7:S15" si="0">F7</f>
        <v>100</v>
      </c>
      <c r="T7" s="701" t="s">
        <v>20</v>
      </c>
      <c r="U7" s="702">
        <f t="shared" ref="U7:U15" si="1">H7</f>
        <v>100</v>
      </c>
      <c r="V7" s="701" t="s">
        <v>20</v>
      </c>
      <c r="W7" s="702">
        <f t="shared" ref="W7:W15" si="2">J7</f>
        <v>100</v>
      </c>
      <c r="X7" s="703"/>
      <c r="Y7" s="3665" t="s">
        <v>1680</v>
      </c>
      <c r="Z7" s="3666"/>
      <c r="AA7" s="704">
        <f>D7/F7</f>
        <v>1</v>
      </c>
      <c r="AB7" s="704">
        <f>D7/H7</f>
        <v>1</v>
      </c>
      <c r="AC7" s="704">
        <f>D7/J7</f>
        <v>1</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97" t="str">
        <f>A48</f>
        <v>比较价值（元/平方米）</v>
      </c>
      <c r="Q48" s="3697"/>
      <c r="R48" s="3698" t="e">
        <f>IF(F1="售价",ROUND(PRODUCT(R47,AA7:AA46),0),ROUND(PRODUCT(R47,AA7:AA46),1))</f>
        <v>#N/A</v>
      </c>
      <c r="S48" s="3698"/>
      <c r="T48" s="3698" t="e">
        <f>IF(F1="售价",ROUND(PRODUCT(T47,AB7:AB46),0),ROUND(PRODUCT(T47,AB7:AB46),1))</f>
        <v>#N/A</v>
      </c>
      <c r="U48" s="3698"/>
      <c r="V48" s="3698" t="e">
        <f>IF(F1="售价",ROUND(PRODUCT(V47,AC7:AC46),0),ROUND(PRODUCT(V47,AC7:AC46),1))</f>
        <v>#N/A</v>
      </c>
      <c r="W48" s="3698"/>
      <c r="X48" s="690"/>
      <c r="Y48" s="690"/>
      <c r="Z48" s="690"/>
      <c r="AA48" s="690"/>
      <c r="AB48" s="690"/>
      <c r="AC48" s="690"/>
    </row>
    <row r="49" spans="1:29" ht="15" thickBot="1">
      <c r="A49" s="441" t="s">
        <v>1710</v>
      </c>
      <c r="B49" s="442"/>
      <c r="C49" s="1162" t="e">
        <f>R49</f>
        <v>#N/A</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#N/A</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97" t="str">
        <f>A48</f>
        <v>比较价值（元/平方米）</v>
      </c>
      <c r="Q48" s="3697"/>
      <c r="R48" s="3698" t="e">
        <f>IF(F1="售价",ROUND(PRODUCT(R47,AA7:AA46),0),ROUND(PRODUCT(R47,AA7:AA46),1))</f>
        <v>#N/A</v>
      </c>
      <c r="S48" s="3698"/>
      <c r="T48" s="3698" t="e">
        <f>IF(F1="售价",ROUND(PRODUCT(T47,AB7:AB46),0),ROUND(PRODUCT(T47,AB7:AB46),1))</f>
        <v>#N/A</v>
      </c>
      <c r="U48" s="3698"/>
      <c r="V48" s="3698" t="e">
        <f>IF(F1="售价",ROUND(PRODUCT(V47,AC7:AC46),0),ROUND(PRODUCT(V47,AC7:AC46),1))</f>
        <v>#N/A</v>
      </c>
      <c r="W48" s="3698"/>
      <c r="X48" s="690"/>
      <c r="Y48" s="690"/>
      <c r="Z48" s="690"/>
      <c r="AA48" s="690"/>
      <c r="AB48" s="690"/>
      <c r="AC48" s="690"/>
    </row>
    <row r="49" spans="1:29" ht="15" thickBot="1">
      <c r="A49" s="441" t="s">
        <v>1794</v>
      </c>
      <c r="B49" s="442"/>
      <c r="C49" s="1163" t="e">
        <f>R49</f>
        <v>#N/A</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#N/A</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19"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9" t="str">
        <f>A49</f>
        <v>比较价值（元/平方米）</v>
      </c>
      <c r="Q49" s="3697"/>
      <c r="R49" s="3698" t="e">
        <f>IF(F1="售价",ROUND(PRODUCT(R48,AA7:AA47),0),ROUND(PRODUCT(R48,AA7:AA47),1))</f>
        <v>#N/A</v>
      </c>
      <c r="S49" s="3698"/>
      <c r="T49" s="3698" t="e">
        <f>IF(F1="售价",ROUND(PRODUCT(T48,AB7:AB47),0),ROUND(PRODUCT(T48,AB7:AB47),1))</f>
        <v>#N/A</v>
      </c>
      <c r="U49" s="3698"/>
      <c r="V49" s="3698" t="e">
        <f>IF(F1="售价",ROUND(PRODUCT(V48,AC7:AC47),0),ROUND(PRODUCT(V48,AC7:AC47),1))</f>
        <v>#N/A</v>
      </c>
      <c r="W49" s="3698"/>
      <c r="X49" s="397"/>
      <c r="Y49" s="397"/>
      <c r="Z49" s="397"/>
      <c r="AA49" s="397"/>
      <c r="AB49" s="397"/>
      <c r="AC49" s="578"/>
    </row>
    <row r="50" spans="1:29" ht="15" thickBot="1">
      <c r="A50" s="441" t="s">
        <v>1794</v>
      </c>
      <c r="B50" s="442"/>
      <c r="C50" s="1163" t="e">
        <f>R50</f>
        <v>#N/A</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#N/A</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97" t="str">
        <f>A42</f>
        <v>比较价值（元/平方米）</v>
      </c>
      <c r="Q42" s="3697"/>
      <c r="R42" s="3698" t="e">
        <f>IF(F1="售价",ROUND(PRODUCT(R41,AA7:AA40),0),ROUND(PRODUCT(R41,AA7:AA40),1))</f>
        <v>#N/A</v>
      </c>
      <c r="S42" s="3698"/>
      <c r="T42" s="3698" t="e">
        <f>IF(F1="售价",ROUND(PRODUCT(T41,AB7:AB40),0),ROUND(PRODUCT(T41,AB7:AB40),1))</f>
        <v>#N/A</v>
      </c>
      <c r="U42" s="3698"/>
      <c r="V42" s="3698" t="e">
        <f>IF(F1="售价",ROUND(PRODUCT(V41,AC7:AC40),0),ROUND(PRODUCT(V41,AC7:AC40),1))</f>
        <v>#N/A</v>
      </c>
      <c r="W42" s="3698"/>
      <c r="X42" s="690"/>
      <c r="Y42" s="690"/>
      <c r="Z42" s="690"/>
      <c r="AA42" s="690"/>
      <c r="AB42" s="690"/>
      <c r="AC42" s="690"/>
    </row>
    <row r="43" spans="1:29" ht="15" thickBot="1">
      <c r="A43" s="441" t="s">
        <v>1794</v>
      </c>
      <c r="B43" s="442"/>
      <c r="C43" s="1163" t="e">
        <f>R43</f>
        <v>#N/A</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#N/A</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665" t="s">
        <v>1680</v>
      </c>
      <c r="Q7" s="3693"/>
      <c r="R7" s="701" t="s">
        <v>14</v>
      </c>
      <c r="S7" s="702">
        <f t="shared" ref="S7:S14" si="0">F7</f>
        <v>100</v>
      </c>
      <c r="T7" s="701" t="s">
        <v>14</v>
      </c>
      <c r="U7" s="702">
        <f t="shared" ref="U7:U14" si="1">H7</f>
        <v>100</v>
      </c>
      <c r="V7" s="701" t="s">
        <v>14</v>
      </c>
      <c r="W7" s="702">
        <f t="shared" ref="W7:W14" si="2">J7</f>
        <v>100</v>
      </c>
      <c r="X7" s="703"/>
      <c r="Y7" s="3665" t="s">
        <v>1680</v>
      </c>
      <c r="Z7" s="3666"/>
      <c r="AA7" s="704">
        <f>D7/F7</f>
        <v>1</v>
      </c>
      <c r="AB7" s="704">
        <f>D7/H7</f>
        <v>1</v>
      </c>
      <c r="AC7" s="704">
        <f>D7/J7</f>
        <v>1</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4.4">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665" t="s">
        <v>1680</v>
      </c>
      <c r="Q7" s="3693"/>
      <c r="R7" s="701" t="s">
        <v>14</v>
      </c>
      <c r="S7" s="702">
        <f t="shared" ref="S7:S14" si="0">F7</f>
        <v>100</v>
      </c>
      <c r="T7" s="701" t="s">
        <v>14</v>
      </c>
      <c r="U7" s="702">
        <f t="shared" ref="U7:U14" si="1">H7</f>
        <v>100</v>
      </c>
      <c r="V7" s="701" t="s">
        <v>14</v>
      </c>
      <c r="W7" s="702">
        <f t="shared" ref="W7:W14" si="2">J7</f>
        <v>100</v>
      </c>
      <c r="X7" s="703"/>
      <c r="Y7" s="3665" t="s">
        <v>1680</v>
      </c>
      <c r="Z7" s="3666"/>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97" t="str">
        <f>A36</f>
        <v>比较价值（元/平方米）</v>
      </c>
      <c r="Q36" s="3697"/>
      <c r="R36" s="3698" t="e">
        <f>IF(F1="售价",ROUND(PRODUCT(R35,AA7:AA34),0),ROUND(PRODUCT(R35,AA7:AA34),1))</f>
        <v>#N/A</v>
      </c>
      <c r="S36" s="3698"/>
      <c r="T36" s="3698" t="e">
        <f>IF(F1="售价",ROUND(PRODUCT(T35,AB7:AB34),0),ROUND(PRODUCT(T35,AB7:AB34),1))</f>
        <v>#N/A</v>
      </c>
      <c r="U36" s="3698"/>
      <c r="V36" s="3698" t="e">
        <f>IF(F1="售价",ROUND(PRODUCT(V35,AC7:AC34),0),ROUND(PRODUCT(V35,AC7:AC34),1))</f>
        <v>#N/A</v>
      </c>
      <c r="W36" s="3698"/>
      <c r="X36" s="690"/>
      <c r="Y36" s="690"/>
      <c r="Z36" s="690"/>
      <c r="AA36" s="690"/>
      <c r="AB36" s="690"/>
      <c r="AC36" s="690"/>
    </row>
    <row r="37" spans="1:30" ht="15" thickBot="1">
      <c r="A37" s="441" t="s">
        <v>1794</v>
      </c>
      <c r="B37" s="442"/>
      <c r="C37" s="1163" t="e">
        <f>R37</f>
        <v>#N/A</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#N/A</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3262</v>
      </c>
      <c r="I23" s="3344" t="str">
        <f>IF(H23="季度增幅（自定义）",SUMIF(N25:N28,E2,O25:O28),"")</f>
        <v/>
      </c>
      <c r="J23" s="3446" t="s">
        <v>3261</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4.4">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24">
      <c r="A85" s="3118">
        <v>13</v>
      </c>
      <c r="B85" s="3758"/>
      <c r="C85" s="3092" t="s">
        <v>2680</v>
      </c>
      <c r="D85" s="3092" t="s">
        <v>2681</v>
      </c>
      <c r="E85" s="3118">
        <v>0.1</v>
      </c>
      <c r="F85" s="3118">
        <v>15</v>
      </c>
    </row>
    <row r="86" spans="1:6" ht="24">
      <c r="A86" s="3118">
        <v>14</v>
      </c>
      <c r="B86" s="3758"/>
      <c r="C86" s="3092" t="s">
        <v>2682</v>
      </c>
      <c r="D86" s="3092" t="s">
        <v>2683</v>
      </c>
      <c r="E86" s="3118">
        <v>0.1</v>
      </c>
      <c r="F86" s="3118">
        <v>15</v>
      </c>
    </row>
    <row r="87" spans="1:6" ht="24">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4.4">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4.4">
      <c r="A92" s="3118">
        <v>20</v>
      </c>
      <c r="B92" s="3758"/>
      <c r="C92" s="3092" t="s">
        <v>2695</v>
      </c>
      <c r="D92" s="3092" t="s">
        <v>2696</v>
      </c>
      <c r="E92" s="3118">
        <v>0.15</v>
      </c>
      <c r="F92" s="3118">
        <v>20</v>
      </c>
    </row>
    <row r="93" spans="1:6" ht="24">
      <c r="A93" s="3118">
        <v>21</v>
      </c>
      <c r="B93" s="3758"/>
      <c r="C93" s="3092" t="s">
        <v>2697</v>
      </c>
      <c r="D93" s="3092" t="s">
        <v>2698</v>
      </c>
      <c r="E93" s="3118">
        <v>0.15</v>
      </c>
      <c r="F93" s="3118">
        <v>20</v>
      </c>
    </row>
    <row r="94" spans="1:6" ht="24">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24">
      <c r="A96" s="3118">
        <v>24</v>
      </c>
      <c r="B96" s="3758"/>
      <c r="C96" s="3092" t="s">
        <v>2703</v>
      </c>
      <c r="D96" s="3092" t="s">
        <v>2704</v>
      </c>
      <c r="E96" s="3118">
        <v>0.1</v>
      </c>
      <c r="F96" s="3118">
        <v>15</v>
      </c>
    </row>
    <row r="97" spans="1:6" ht="24">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24">
      <c r="A100" s="3118">
        <v>28</v>
      </c>
      <c r="B100" s="3758"/>
      <c r="C100" s="3092" t="s">
        <v>2711</v>
      </c>
      <c r="D100" s="3092" t="s">
        <v>2712</v>
      </c>
      <c r="E100" s="3118">
        <v>0.1</v>
      </c>
      <c r="F100" s="3118">
        <v>15</v>
      </c>
    </row>
    <row r="101" spans="1:6" ht="24">
      <c r="A101" s="3118">
        <v>29</v>
      </c>
      <c r="B101" s="3758"/>
      <c r="C101" s="3092" t="s">
        <v>2713</v>
      </c>
      <c r="D101" s="3092" t="s">
        <v>2714</v>
      </c>
      <c r="E101" s="3118">
        <v>0.1</v>
      </c>
      <c r="F101" s="3118">
        <v>15</v>
      </c>
    </row>
    <row r="102" spans="1:6" ht="24">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36">
      <c r="A107" s="3118">
        <v>35</v>
      </c>
      <c r="B107" s="3763" t="s">
        <v>2725</v>
      </c>
      <c r="C107" s="3118" t="s">
        <v>2726</v>
      </c>
      <c r="D107" s="3092" t="s">
        <v>2727</v>
      </c>
      <c r="E107" s="3118">
        <v>0.15</v>
      </c>
      <c r="F107" s="3118">
        <v>20</v>
      </c>
    </row>
    <row r="108" spans="1:6" ht="24">
      <c r="A108" s="3118">
        <v>36</v>
      </c>
      <c r="B108" s="3758"/>
      <c r="C108" s="3118" t="s">
        <v>2728</v>
      </c>
      <c r="D108" s="3092" t="s">
        <v>2729</v>
      </c>
      <c r="E108" s="3118">
        <v>0.15</v>
      </c>
      <c r="F108" s="3118">
        <v>20</v>
      </c>
    </row>
    <row r="109" spans="1:6" ht="24">
      <c r="A109" s="3118">
        <v>37</v>
      </c>
      <c r="B109" s="3758"/>
      <c r="C109" s="3118" t="s">
        <v>2730</v>
      </c>
      <c r="D109" s="3092" t="s">
        <v>2731</v>
      </c>
      <c r="E109" s="3118">
        <v>0.15</v>
      </c>
      <c r="F109" s="3118">
        <v>20</v>
      </c>
    </row>
    <row r="110" spans="1:6" ht="24">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24">
      <c r="A113" s="3118">
        <v>41</v>
      </c>
      <c r="B113" s="3768" t="s">
        <v>2738</v>
      </c>
      <c r="C113" s="3118" t="s">
        <v>2739</v>
      </c>
      <c r="D113" s="3092" t="s">
        <v>2740</v>
      </c>
      <c r="E113" s="3118">
        <v>0.1</v>
      </c>
      <c r="F113" s="3118">
        <v>15</v>
      </c>
    </row>
    <row r="114" spans="1:6" ht="24">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24">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24">
      <c r="A120" s="3118">
        <v>48</v>
      </c>
      <c r="B120" s="3763" t="s">
        <v>2755</v>
      </c>
      <c r="C120" s="3118" t="s">
        <v>2756</v>
      </c>
      <c r="D120" s="3092" t="s">
        <v>2757</v>
      </c>
      <c r="E120" s="3118">
        <v>0.1</v>
      </c>
      <c r="F120" s="3118">
        <v>15</v>
      </c>
    </row>
    <row r="121" spans="1:6" ht="24">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68" t="s">
        <v>2773</v>
      </c>
      <c r="C127" s="3118" t="s">
        <v>2774</v>
      </c>
      <c r="D127" s="3092" t="s">
        <v>2775</v>
      </c>
      <c r="E127" s="3118">
        <v>0.1</v>
      </c>
      <c r="F127" s="3118">
        <v>15</v>
      </c>
    </row>
    <row r="128" spans="1:6" ht="24">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24">
      <c r="A131" s="3118">
        <v>59</v>
      </c>
      <c r="B131" s="3768"/>
      <c r="C131" s="3118" t="s">
        <v>2783</v>
      </c>
      <c r="D131" s="3092" t="s">
        <v>2784</v>
      </c>
      <c r="E131" s="3118">
        <v>0.1</v>
      </c>
      <c r="F131" s="3118">
        <v>15</v>
      </c>
    </row>
    <row r="132" spans="1:6" ht="24">
      <c r="A132" s="3118">
        <v>60</v>
      </c>
      <c r="B132" s="3763" t="s">
        <v>2785</v>
      </c>
      <c r="C132" s="3118" t="s">
        <v>2786</v>
      </c>
      <c r="D132" s="3092" t="s">
        <v>2787</v>
      </c>
      <c r="E132" s="3118">
        <v>0.1</v>
      </c>
      <c r="F132" s="3118">
        <v>15</v>
      </c>
    </row>
    <row r="133" spans="1:6" ht="24">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68" t="s">
        <v>2793</v>
      </c>
      <c r="C135" s="3118" t="s">
        <v>2794</v>
      </c>
      <c r="D135" s="3092" t="s">
        <v>2795</v>
      </c>
      <c r="E135" s="3118">
        <v>0.1</v>
      </c>
      <c r="F135" s="3118">
        <v>15</v>
      </c>
    </row>
    <row r="136" spans="1:6" ht="24">
      <c r="A136" s="3118">
        <v>64</v>
      </c>
      <c r="B136" s="3768"/>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0</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8"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8" thickBot="1">
      <c r="A4" s="1493"/>
      <c r="B4" s="3454" t="s">
        <v>917</v>
      </c>
      <c r="C4" s="3454"/>
      <c r="D4" s="3454"/>
      <c r="E4" s="1493"/>
    </row>
    <row r="5" spans="1:5" ht="16.2" thickTop="1">
      <c r="A5" s="1491"/>
      <c r="B5" s="3452" t="s">
        <v>909</v>
      </c>
      <c r="C5" s="1494" t="s">
        <v>910</v>
      </c>
      <c r="D5" s="850" t="e">
        <f ca="1">结果表!H101</f>
        <v>#REF!</v>
      </c>
      <c r="E5" s="1491"/>
    </row>
    <row r="6" spans="1:5" ht="15.6">
      <c r="A6" s="1491"/>
      <c r="B6" s="3452"/>
      <c r="C6" s="1494" t="s">
        <v>911</v>
      </c>
      <c r="D6" s="850" t="e">
        <f ca="1">NUMBERSTRING(INT(D5*10000),2)&amp;"元整"</f>
        <v>#REF!</v>
      </c>
      <c r="E6" s="1491"/>
    </row>
    <row r="7" spans="1:5" ht="15.6">
      <c r="A7" s="1491"/>
      <c r="B7" s="3457"/>
      <c r="C7" s="1495" t="s">
        <v>912</v>
      </c>
      <c r="D7" s="851" t="e">
        <f ca="1">结果表!H102</f>
        <v>#REF!</v>
      </c>
      <c r="E7" s="1491"/>
    </row>
    <row r="8" spans="1:5" ht="15.6">
      <c r="A8" s="1491"/>
      <c r="B8" s="3458" t="str">
        <f>结果表!E103</f>
        <v>2.估价师知悉的法定优先受偿款</v>
      </c>
      <c r="C8" s="1496" t="s">
        <v>913</v>
      </c>
      <c r="D8" s="851">
        <f>结果表!H103</f>
        <v>0</v>
      </c>
      <c r="E8" s="1491"/>
    </row>
    <row r="9" spans="1:5" ht="15.6">
      <c r="A9" s="1491"/>
      <c r="B9" s="346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1" t="str">
        <f>结果表!E107</f>
        <v>3.房地产抵押价值</v>
      </c>
      <c r="C13" s="1499" t="s">
        <v>910</v>
      </c>
      <c r="D13" s="853" t="e">
        <f ca="1">结果表!H107</f>
        <v>#REF!</v>
      </c>
      <c r="E13" s="1491"/>
    </row>
    <row r="14" spans="1:5" ht="15.6">
      <c r="A14" s="1491"/>
      <c r="B14" s="3452"/>
      <c r="C14" s="1494" t="s">
        <v>911</v>
      </c>
      <c r="D14" s="850" t="e">
        <f ca="1">NUMBERSTRING(INT(D13*10000),2)&amp;"元整"</f>
        <v>#REF!</v>
      </c>
      <c r="E14" s="1491"/>
    </row>
    <row r="15" spans="1:5" ht="15.6">
      <c r="A15" s="1491"/>
      <c r="B15" s="3457"/>
      <c r="C15" s="1495" t="s">
        <v>921</v>
      </c>
      <c r="D15" s="859" t="e">
        <f ca="1">结果表!H108</f>
        <v>#REF!</v>
      </c>
      <c r="E15" s="1491"/>
    </row>
    <row r="16" spans="1:5" ht="15.6">
      <c r="A16" s="1491"/>
      <c r="B16" s="3458" t="str">
        <f>结果表!E109</f>
        <v>——</v>
      </c>
      <c r="C16" s="1499" t="s">
        <v>922</v>
      </c>
      <c r="D16" s="1500" t="str">
        <f>结果表!H109</f>
        <v>——</v>
      </c>
      <c r="E16" s="1491"/>
    </row>
    <row r="17" spans="1:5" ht="15.6">
      <c r="A17" s="1491"/>
      <c r="B17" s="3459"/>
      <c r="C17" s="1494" t="s">
        <v>923</v>
      </c>
      <c r="D17" s="850" t="e">
        <f>NUMBERSTRING(INT(D16*10000),2)&amp;"元整"</f>
        <v>#VALUE!</v>
      </c>
      <c r="E17" s="1491"/>
    </row>
    <row r="18" spans="1:5" ht="15.6">
      <c r="A18" s="1491"/>
      <c r="B18" s="3460"/>
      <c r="C18" s="1495" t="s">
        <v>912</v>
      </c>
      <c r="D18" s="859" t="str">
        <f>结果表!H110</f>
        <v>——</v>
      </c>
      <c r="E18" s="1491"/>
    </row>
    <row r="19" spans="1:5" ht="15.6">
      <c r="A19" s="1491"/>
      <c r="B19" s="3451" t="str">
        <f>结果表!E111</f>
        <v>——</v>
      </c>
      <c r="C19" s="1499" t="s">
        <v>910</v>
      </c>
      <c r="D19" s="851" t="str">
        <f>结果表!H111</f>
        <v>——</v>
      </c>
      <c r="E19" s="1491"/>
    </row>
    <row r="20" spans="1:5" ht="15.6">
      <c r="A20" s="1491"/>
      <c r="B20" s="3452"/>
      <c r="C20" s="1494" t="s">
        <v>923</v>
      </c>
      <c r="D20" s="850" t="e">
        <f>NUMBERSTRING(INT(D19*10000),2)&amp;"元整"</f>
        <v>#VALUE!</v>
      </c>
      <c r="E20" s="1491"/>
    </row>
    <row r="21" spans="1:5" ht="16.2" thickBot="1">
      <c r="A21" s="1491"/>
      <c r="B21" s="345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1.4"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1.4"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1.4"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1.4"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1.4"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1.4"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12.6640625" style="3289" customWidth="1"/>
    <col min="2" max="2" width="20" style="3289" customWidth="1"/>
    <col min="3" max="7" width="8.88671875" style="3253"/>
    <col min="8" max="16384" width="8.88671875" style="3254"/>
  </cols>
  <sheetData>
    <row r="1" spans="1:7">
      <c r="A1" s="3773" t="s">
        <v>3187</v>
      </c>
      <c r="B1" s="3773"/>
    </row>
    <row r="2" spans="1:7" ht="15" thickBot="1">
      <c r="A2" s="3255"/>
      <c r="B2" s="3255"/>
    </row>
    <row r="3" spans="1:7" ht="15" thickBot="1">
      <c r="A3" s="3255"/>
      <c r="B3" s="3255"/>
      <c r="C3" s="3256" t="s">
        <v>2815</v>
      </c>
      <c r="D3" s="3256" t="s">
        <v>2873</v>
      </c>
      <c r="E3" s="3256" t="s">
        <v>2817</v>
      </c>
      <c r="F3" s="3256" t="s">
        <v>2874</v>
      </c>
      <c r="G3" s="3256" t="s">
        <v>2635</v>
      </c>
    </row>
    <row r="4" spans="1:7" ht="1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abSelected="1" zoomScale="80" zoomScaleNormal="80" workbookViewId="0">
      <selection activeCell="A8" sqref="A8:XFD8"/>
    </sheetView>
  </sheetViews>
  <sheetFormatPr defaultRowHeight="14.4"/>
  <cols>
    <col min="1" max="1" width="13.88671875" customWidth="1"/>
    <col min="11" max="17" width="0" hidden="1" customWidth="1"/>
    <col min="25" max="30" width="0" hidden="1" customWidth="1"/>
  </cols>
  <sheetData>
    <row r="1" spans="1:30">
      <c r="A1" s="3221">
        <f>基准地价修正!G23</f>
        <v>0</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3.2">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3.2">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3.2">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3372</v>
      </c>
    </row>
    <row r="19" spans="1:30" s="3009" customFormat="1">
      <c r="I19" s="3208" t="s">
        <v>2829</v>
      </c>
    </row>
    <row r="20" spans="1:30" s="3009" customFormat="1"/>
    <row r="21" spans="1:30" s="3209" customFormat="1" ht="13.2">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3.2">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3.2">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3.2">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3.2">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IF(C1&gt;C13,0,MATCH(C1,C$13:C$110,-1))+IF(SUMIF(C13:C110,C1,D13:D110)=0,13,12)</f>
        <v>68</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6">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6">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6">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6">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6">
      <c r="A12" s="3464" t="str">
        <f>结果表!A126</f>
        <v/>
      </c>
      <c r="B12" s="3464"/>
      <c r="C12" s="3464"/>
      <c r="D12" s="3464" t="str">
        <f>结果表!D126</f>
        <v>——</v>
      </c>
      <c r="E12" s="3464"/>
      <c r="F12" s="3464"/>
      <c r="G12" s="3464"/>
      <c r="H12" s="3464"/>
      <c r="I12" s="3464"/>
    </row>
    <row r="13" spans="1:9" ht="15.6" thickBot="1">
      <c r="A13" s="3468" t="s">
        <v>927</v>
      </c>
      <c r="B13" s="3468"/>
      <c r="C13" s="3468"/>
      <c r="D13" s="3468" t="e">
        <f>结果表!D127</f>
        <v>#VALUE!</v>
      </c>
      <c r="E13" s="3468"/>
      <c r="F13" s="3468"/>
      <c r="G13" s="3468"/>
      <c r="H13" s="3468"/>
      <c r="I13" s="3468"/>
    </row>
    <row r="14" spans="1:9" ht="14.4" thickTop="1">
      <c r="A14" s="3469" t="s">
        <v>932</v>
      </c>
      <c r="B14" s="3469"/>
      <c r="C14" s="3469"/>
      <c r="D14" s="3469"/>
      <c r="E14" s="3469"/>
      <c r="F14" s="3469"/>
      <c r="G14" s="3469"/>
      <c r="H14" s="3469"/>
      <c r="I14" s="346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0" t="s">
        <v>949</v>
      </c>
      <c r="B1" s="3470"/>
      <c r="C1" s="3470"/>
      <c r="D1" s="3470"/>
    </row>
    <row r="2" spans="1:4" ht="17.399999999999999">
      <c r="A2" s="3471" t="s">
        <v>933</v>
      </c>
      <c r="B2" s="3471"/>
      <c r="C2" s="3471"/>
      <c r="D2" s="347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1" t="s">
        <v>939</v>
      </c>
      <c r="B6" s="3471"/>
      <c r="C6" s="3471"/>
      <c r="D6" s="347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2" t="s">
        <v>942</v>
      </c>
      <c r="B11" s="3473"/>
      <c r="C11" s="3473"/>
      <c r="D11" s="3473"/>
    </row>
    <row r="12" spans="1:4" ht="15.6">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4" t="s">
        <v>956</v>
      </c>
      <c r="B15" s="3479" t="s">
        <v>109</v>
      </c>
      <c r="C15" s="3480"/>
    </row>
    <row r="16" spans="1:7" ht="14.4">
      <c r="A16" s="3485"/>
      <c r="B16" s="3479" t="s">
        <v>42</v>
      </c>
      <c r="C16" s="3480"/>
    </row>
    <row r="17" spans="1:3" ht="14.4">
      <c r="A17" s="3485"/>
      <c r="B17" s="3482" t="s">
        <v>957</v>
      </c>
      <c r="C17" s="1532" t="s">
        <v>956</v>
      </c>
    </row>
    <row r="18" spans="1:3" ht="14.4">
      <c r="A18" s="3485"/>
      <c r="B18" s="3482"/>
      <c r="C18" s="1532" t="s">
        <v>958</v>
      </c>
    </row>
    <row r="19" spans="1:3" ht="14.4">
      <c r="A19" s="3485"/>
      <c r="B19" s="3482"/>
      <c r="C19" s="1532" t="s">
        <v>959</v>
      </c>
    </row>
    <row r="20" spans="1:3" ht="14.4">
      <c r="A20" s="3486"/>
      <c r="B20" s="3481" t="s">
        <v>960</v>
      </c>
      <c r="C20" s="3480"/>
    </row>
    <row r="21" spans="1:3" ht="14.4">
      <c r="A21" s="1533" t="s">
        <v>961</v>
      </c>
      <c r="B21" s="1534"/>
      <c r="C21" s="1535"/>
    </row>
    <row r="22" spans="1:3" ht="14.4">
      <c r="A22" s="3483" t="s">
        <v>962</v>
      </c>
      <c r="B22" s="3481" t="s">
        <v>963</v>
      </c>
      <c r="C22" s="3480"/>
    </row>
    <row r="23" spans="1:3" ht="14.4">
      <c r="A23" s="3483"/>
      <c r="B23" s="3481" t="s">
        <v>964</v>
      </c>
      <c r="C23" s="3480"/>
    </row>
    <row r="24" spans="1:3" ht="14.4">
      <c r="A24" s="3483"/>
      <c r="B24" s="3481" t="s">
        <v>965</v>
      </c>
      <c r="C24" s="3480"/>
    </row>
    <row r="25" spans="1:3" ht="14.4">
      <c r="A25" s="3483"/>
      <c r="B25" s="3482" t="s">
        <v>966</v>
      </c>
      <c r="C25" s="1532" t="s">
        <v>967</v>
      </c>
    </row>
    <row r="26" spans="1:3" ht="14.4">
      <c r="A26" s="3483"/>
      <c r="B26" s="3482"/>
      <c r="C26" s="1532" t="s">
        <v>968</v>
      </c>
    </row>
    <row r="27" spans="1:3" ht="14.4">
      <c r="A27" s="3483"/>
      <c r="B27" s="3482"/>
      <c r="C27" s="1532" t="s">
        <v>969</v>
      </c>
    </row>
    <row r="28" spans="1:3" ht="14.4">
      <c r="A28" s="3483"/>
      <c r="B28" s="3482"/>
      <c r="C28" s="1532" t="s">
        <v>970</v>
      </c>
    </row>
    <row r="29" spans="1:3" ht="14.4">
      <c r="A29" s="3483"/>
      <c r="B29" s="3482"/>
      <c r="C29" s="1532" t="s">
        <v>971</v>
      </c>
    </row>
    <row r="30" spans="1:3" ht="14.4">
      <c r="A30" s="3483"/>
      <c r="B30" s="3482"/>
      <c r="C30" s="1532" t="s">
        <v>972</v>
      </c>
    </row>
    <row r="31" spans="1:3" ht="14.4">
      <c r="A31" s="3483"/>
      <c r="B31" s="3482"/>
      <c r="C31" s="1532" t="s">
        <v>973</v>
      </c>
    </row>
    <row r="32" spans="1:3" ht="14.4">
      <c r="A32" s="3483"/>
      <c r="B32" s="3482"/>
      <c r="C32" s="1532" t="s">
        <v>974</v>
      </c>
    </row>
    <row r="33" spans="1:3" ht="14.4">
      <c r="A33" s="3483"/>
      <c r="B33" s="348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45120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2023-07-13T07:48:19Z</dcterms:modified>
</cp:coreProperties>
</file>