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85" yWindow="120" windowWidth="10530" windowHeight="9180"/>
  </bookViews>
  <sheets>
    <sheet name="成本法" sheetId="1" r:id="rId1"/>
    <sheet name="价值折算法" sheetId="2" r:id="rId2"/>
    <sheet name="剩余法" sheetId="3" r:id="rId3"/>
    <sheet name="房屋建造、装饰装修、家具家电成本" sheetId="4" r:id="rId4"/>
  </sheets>
  <externalReferences>
    <externalReference r:id="rId5"/>
  </externalReferences>
  <calcPr calcId="144525"/>
</workbook>
</file>

<file path=xl/calcChain.xml><?xml version="1.0" encoding="utf-8"?>
<calcChain xmlns="http://schemas.openxmlformats.org/spreadsheetml/2006/main">
  <c r="C21" i="1" l="1"/>
  <c r="C4" i="1"/>
  <c r="C3" i="1" l="1"/>
  <c r="H10" i="4" l="1"/>
  <c r="H8" i="4"/>
  <c r="H7" i="4"/>
  <c r="H5" i="4" s="1"/>
  <c r="H14" i="4" l="1"/>
  <c r="H11" i="4"/>
  <c r="H15" i="4"/>
  <c r="H12" i="4"/>
  <c r="H14" i="3"/>
  <c r="H16" i="3"/>
  <c r="H15" i="3"/>
  <c r="H13" i="3"/>
  <c r="H9" i="3"/>
  <c r="H17" i="3"/>
  <c r="C4" i="3"/>
  <c r="C9" i="3" s="1"/>
  <c r="H12" i="3"/>
  <c r="H5" i="3"/>
  <c r="C10" i="3"/>
  <c r="C8" i="3"/>
  <c r="C6" i="3"/>
  <c r="C5" i="3" l="1"/>
  <c r="C7" i="3"/>
  <c r="C11" i="3"/>
  <c r="C12" i="3" s="1"/>
  <c r="C12" i="2"/>
  <c r="D12" i="2" s="1"/>
  <c r="C10" i="4"/>
  <c r="C8" i="4"/>
  <c r="C7" i="4"/>
  <c r="C19" i="4"/>
  <c r="D19" i="4" s="1"/>
  <c r="D24" i="4" s="1"/>
  <c r="D5" i="2"/>
  <c r="D4" i="2" s="1"/>
  <c r="D17" i="2" s="1"/>
  <c r="C14" i="2"/>
  <c r="D14" i="2" s="1"/>
  <c r="D19" i="2"/>
  <c r="C19" i="2"/>
  <c r="C4" i="2"/>
  <c r="C18" i="2" s="1"/>
  <c r="C25" i="2"/>
  <c r="C13" i="2" s="1"/>
  <c r="D13" i="2" s="1"/>
  <c r="C26" i="1"/>
  <c r="C20" i="1"/>
  <c r="C19" i="1"/>
  <c r="C12" i="1"/>
  <c r="C11" i="1" s="1"/>
  <c r="C7" i="1"/>
  <c r="C22" i="4" l="1"/>
  <c r="C5" i="4"/>
  <c r="C11" i="4" s="1"/>
  <c r="C14" i="4" s="1"/>
  <c r="C24" i="4"/>
  <c r="C23" i="4"/>
  <c r="C17" i="2"/>
  <c r="C16" i="2" s="1"/>
  <c r="D18" i="2"/>
  <c r="D15" i="2"/>
  <c r="D16" i="2"/>
  <c r="D11" i="2"/>
  <c r="D10" i="2" s="1"/>
  <c r="C15" i="2"/>
  <c r="C11" i="2"/>
  <c r="C10" i="2" s="1"/>
  <c r="C27" i="1"/>
  <c r="C25" i="1" s="1"/>
  <c r="C12" i="4" l="1"/>
  <c r="C15" i="4" s="1"/>
  <c r="H23" i="3" s="1"/>
  <c r="D20" i="2"/>
  <c r="D21" i="2" s="1"/>
  <c r="C20" i="2"/>
  <c r="C21" i="2" s="1"/>
  <c r="C18" i="1"/>
  <c r="C17" i="1" s="1"/>
  <c r="C28" i="1"/>
  <c r="C29" i="1" s="1"/>
  <c r="C24" i="1"/>
  <c r="C22" i="1"/>
  <c r="H11" i="3" l="1"/>
  <c r="H10" i="3"/>
  <c r="H8" i="3" s="1"/>
  <c r="H18" i="3" s="1"/>
  <c r="H19" i="3" s="1"/>
  <c r="C23" i="1"/>
</calcChain>
</file>

<file path=xl/sharedStrings.xml><?xml version="1.0" encoding="utf-8"?>
<sst xmlns="http://schemas.openxmlformats.org/spreadsheetml/2006/main" count="169" uniqueCount="101">
  <si>
    <t>总额</t>
    <phoneticPr fontId="2" type="noConversion"/>
  </si>
  <si>
    <t>单价</t>
    <phoneticPr fontId="2" type="noConversion"/>
  </si>
  <si>
    <t>1)</t>
    <phoneticPr fontId="2" type="noConversion"/>
  </si>
  <si>
    <t>2)</t>
    <phoneticPr fontId="2" type="noConversion"/>
  </si>
  <si>
    <t>管理费</t>
    <phoneticPr fontId="2" type="noConversion"/>
  </si>
  <si>
    <t>建安工程费</t>
    <phoneticPr fontId="2" type="noConversion"/>
  </si>
  <si>
    <t>前期费</t>
    <phoneticPr fontId="2" type="noConversion"/>
  </si>
  <si>
    <t>公共配套设施建设费</t>
    <phoneticPr fontId="2" type="noConversion"/>
  </si>
  <si>
    <t>其他工程费和期间税费</t>
    <phoneticPr fontId="2" type="noConversion"/>
  </si>
  <si>
    <t>管理费</t>
    <phoneticPr fontId="2" type="noConversion"/>
  </si>
  <si>
    <t>利息</t>
    <phoneticPr fontId="2" type="noConversion"/>
  </si>
  <si>
    <t>利润</t>
    <phoneticPr fontId="2" type="noConversion"/>
  </si>
  <si>
    <t>装饰装修工程费</t>
    <phoneticPr fontId="2" type="noConversion"/>
  </si>
  <si>
    <t>设计费</t>
    <phoneticPr fontId="2" type="noConversion"/>
  </si>
  <si>
    <t>家具家电成本</t>
    <phoneticPr fontId="2" type="noConversion"/>
  </si>
  <si>
    <t>购置费</t>
    <phoneticPr fontId="2" type="noConversion"/>
  </si>
  <si>
    <t>安装调试费</t>
    <phoneticPr fontId="2" type="noConversion"/>
  </si>
  <si>
    <t>红线内市政</t>
    <phoneticPr fontId="2" type="noConversion"/>
  </si>
  <si>
    <t>设备1</t>
    <phoneticPr fontId="2" type="noConversion"/>
  </si>
  <si>
    <t>设备2</t>
    <phoneticPr fontId="2" type="noConversion"/>
  </si>
  <si>
    <t>….</t>
    <phoneticPr fontId="2" type="noConversion"/>
  </si>
  <si>
    <t>序号</t>
    <phoneticPr fontId="2" type="noConversion"/>
  </si>
  <si>
    <t>项目</t>
    <phoneticPr fontId="2" type="noConversion"/>
  </si>
  <si>
    <t>费率</t>
    <phoneticPr fontId="2" type="noConversion"/>
  </si>
  <si>
    <t>合计</t>
    <phoneticPr fontId="2" type="noConversion"/>
  </si>
  <si>
    <t>主体</t>
    <phoneticPr fontId="2" type="noConversion"/>
  </si>
  <si>
    <t>地上</t>
    <phoneticPr fontId="2" type="noConversion"/>
  </si>
  <si>
    <t>地下</t>
    <phoneticPr fontId="2" type="noConversion"/>
  </si>
  <si>
    <t>设备</t>
    <phoneticPr fontId="2" type="noConversion"/>
  </si>
  <si>
    <t>装修</t>
    <phoneticPr fontId="2" type="noConversion"/>
  </si>
  <si>
    <t>综合</t>
    <phoneticPr fontId="2" type="noConversion"/>
  </si>
  <si>
    <t>面积</t>
    <phoneticPr fontId="2" type="noConversion"/>
  </si>
  <si>
    <t>单方</t>
    <phoneticPr fontId="2" type="noConversion"/>
  </si>
  <si>
    <t>建造成本</t>
    <phoneticPr fontId="2" type="noConversion"/>
  </si>
  <si>
    <t>建设期</t>
    <phoneticPr fontId="2" type="noConversion"/>
  </si>
  <si>
    <t>3)</t>
    <phoneticPr fontId="2" type="noConversion"/>
  </si>
  <si>
    <t>4)</t>
    <phoneticPr fontId="2" type="noConversion"/>
  </si>
  <si>
    <t>5)</t>
    <phoneticPr fontId="2" type="noConversion"/>
  </si>
  <si>
    <t>成本合计</t>
    <phoneticPr fontId="2" type="noConversion"/>
  </si>
  <si>
    <t xml:space="preserve"> </t>
    <phoneticPr fontId="2" type="noConversion"/>
  </si>
  <si>
    <r>
      <rPr>
        <sz val="11"/>
        <color theme="1"/>
        <rFont val="宋体"/>
        <family val="2"/>
        <charset val="134"/>
      </rPr>
      <t>现状</t>
    </r>
    <phoneticPr fontId="2" type="noConversion"/>
  </si>
  <si>
    <r>
      <rPr>
        <b/>
        <sz val="11"/>
        <color theme="1"/>
        <rFont val="宋体"/>
        <family val="3"/>
        <charset val="134"/>
      </rPr>
      <t>运营费</t>
    </r>
    <phoneticPr fontId="2" type="noConversion"/>
  </si>
  <si>
    <r>
      <rPr>
        <b/>
        <sz val="11"/>
        <color theme="1"/>
        <rFont val="宋体"/>
        <family val="3"/>
        <charset val="134"/>
      </rPr>
      <t>营销费</t>
    </r>
    <phoneticPr fontId="2" type="noConversion"/>
  </si>
  <si>
    <r>
      <rPr>
        <sz val="11"/>
        <color theme="1"/>
        <rFont val="宋体"/>
        <family val="2"/>
        <charset val="134"/>
      </rPr>
      <t>改造</t>
    </r>
    <phoneticPr fontId="2" type="noConversion"/>
  </si>
  <si>
    <r>
      <rPr>
        <sz val="11"/>
        <color theme="1"/>
        <rFont val="宋体"/>
        <family val="2"/>
        <charset val="134"/>
      </rPr>
      <t>单价</t>
    </r>
    <phoneticPr fontId="2" type="noConversion"/>
  </si>
  <si>
    <r>
      <rPr>
        <sz val="11"/>
        <color theme="1"/>
        <rFont val="宋体"/>
        <family val="2"/>
        <charset val="134"/>
      </rPr>
      <t>费率</t>
    </r>
    <phoneticPr fontId="2" type="noConversion"/>
  </si>
  <si>
    <r>
      <rPr>
        <sz val="11"/>
        <color theme="1"/>
        <rFont val="宋体"/>
        <family val="2"/>
        <charset val="134"/>
      </rPr>
      <t>经营收入</t>
    </r>
    <phoneticPr fontId="2" type="noConversion"/>
  </si>
  <si>
    <r>
      <rPr>
        <b/>
        <sz val="11"/>
        <color theme="1"/>
        <rFont val="宋体"/>
        <family val="3"/>
        <charset val="134"/>
      </rPr>
      <t>改造完成后租金收入</t>
    </r>
    <phoneticPr fontId="2" type="noConversion"/>
  </si>
  <si>
    <r>
      <rPr>
        <sz val="11"/>
        <color theme="1"/>
        <rFont val="宋体"/>
        <family val="2"/>
        <charset val="134"/>
      </rPr>
      <t>经营成本</t>
    </r>
    <phoneticPr fontId="2" type="noConversion"/>
  </si>
  <si>
    <r>
      <rPr>
        <b/>
        <sz val="11"/>
        <color theme="1"/>
        <rFont val="宋体"/>
        <family val="3"/>
        <charset val="134"/>
      </rPr>
      <t>改造成本摊销</t>
    </r>
    <phoneticPr fontId="2" type="noConversion"/>
  </si>
  <si>
    <r>
      <rPr>
        <sz val="11"/>
        <color theme="1"/>
        <rFont val="宋体"/>
        <family val="2"/>
        <charset val="134"/>
      </rPr>
      <t>经营费用</t>
    </r>
    <phoneticPr fontId="2" type="noConversion"/>
  </si>
  <si>
    <r>
      <rPr>
        <sz val="11"/>
        <color theme="1"/>
        <rFont val="宋体"/>
        <family val="2"/>
        <charset val="134"/>
      </rPr>
      <t>改造成本</t>
    </r>
    <phoneticPr fontId="2" type="noConversion"/>
  </si>
  <si>
    <r>
      <rPr>
        <sz val="11"/>
        <color theme="1"/>
        <rFont val="宋体"/>
        <family val="2"/>
        <charset val="134"/>
      </rPr>
      <t>管理费</t>
    </r>
    <phoneticPr fontId="2" type="noConversion"/>
  </si>
  <si>
    <r>
      <rPr>
        <sz val="11"/>
        <color theme="1"/>
        <rFont val="宋体"/>
        <family val="2"/>
        <charset val="134"/>
      </rPr>
      <t>摊销年份</t>
    </r>
    <phoneticPr fontId="2" type="noConversion"/>
  </si>
  <si>
    <r>
      <rPr>
        <sz val="11"/>
        <color theme="1"/>
        <rFont val="宋体"/>
        <family val="2"/>
        <charset val="134"/>
      </rPr>
      <t>财务费用</t>
    </r>
    <phoneticPr fontId="2" type="noConversion"/>
  </si>
  <si>
    <r>
      <rPr>
        <sz val="11"/>
        <color theme="1"/>
        <rFont val="宋体"/>
        <family val="2"/>
        <charset val="134"/>
      </rPr>
      <t>经营税基及附加</t>
    </r>
    <phoneticPr fontId="2" type="noConversion"/>
  </si>
  <si>
    <r>
      <rPr>
        <sz val="11"/>
        <color theme="1"/>
        <rFont val="宋体"/>
        <family val="2"/>
        <charset val="134"/>
      </rPr>
      <t>房屋管理费</t>
    </r>
    <phoneticPr fontId="2" type="noConversion"/>
  </si>
  <si>
    <r>
      <rPr>
        <sz val="11"/>
        <color theme="1"/>
        <rFont val="宋体"/>
        <family val="2"/>
        <charset val="134"/>
      </rPr>
      <t>经营利润</t>
    </r>
    <phoneticPr fontId="2" type="noConversion"/>
  </si>
  <si>
    <r>
      <rPr>
        <sz val="11"/>
        <color theme="1"/>
        <rFont val="宋体"/>
        <family val="2"/>
        <charset val="134"/>
      </rPr>
      <t>保险费</t>
    </r>
    <phoneticPr fontId="2" type="noConversion"/>
  </si>
  <si>
    <r>
      <rPr>
        <sz val="11"/>
        <color theme="1"/>
        <rFont val="宋体"/>
        <family val="2"/>
        <charset val="134"/>
      </rPr>
      <t>维修费</t>
    </r>
    <phoneticPr fontId="2" type="noConversion"/>
  </si>
  <si>
    <r>
      <rPr>
        <sz val="11"/>
        <color theme="1"/>
        <rFont val="宋体"/>
        <family val="2"/>
        <charset val="134"/>
      </rPr>
      <t>物业管理和服务费</t>
    </r>
    <phoneticPr fontId="2" type="noConversion"/>
  </si>
  <si>
    <r>
      <rPr>
        <b/>
        <sz val="11"/>
        <color theme="1"/>
        <rFont val="宋体"/>
        <family val="3"/>
        <charset val="134"/>
      </rPr>
      <t>相关税费</t>
    </r>
    <phoneticPr fontId="2" type="noConversion"/>
  </si>
  <si>
    <r>
      <rPr>
        <sz val="11"/>
        <color theme="1"/>
        <rFont val="宋体"/>
        <family val="2"/>
        <charset val="134"/>
      </rPr>
      <t>增值税及附加</t>
    </r>
    <phoneticPr fontId="2" type="noConversion"/>
  </si>
  <si>
    <r>
      <rPr>
        <sz val="11"/>
        <color theme="1"/>
        <rFont val="宋体"/>
        <family val="2"/>
        <charset val="134"/>
      </rPr>
      <t>房产税</t>
    </r>
    <phoneticPr fontId="2" type="noConversion"/>
  </si>
  <si>
    <r>
      <rPr>
        <sz val="11"/>
        <color theme="1"/>
        <rFont val="宋体"/>
        <family val="2"/>
        <charset val="134"/>
      </rPr>
      <t>城镇土地使用税</t>
    </r>
    <phoneticPr fontId="2" type="noConversion"/>
  </si>
  <si>
    <r>
      <rPr>
        <sz val="11"/>
        <color theme="1"/>
        <rFont val="宋体"/>
        <family val="2"/>
        <charset val="134"/>
      </rPr>
      <t>房屋建设成本</t>
    </r>
    <phoneticPr fontId="2" type="noConversion"/>
  </si>
  <si>
    <r>
      <rPr>
        <sz val="11"/>
        <color theme="1"/>
        <rFont val="宋体"/>
        <family val="2"/>
        <charset val="134"/>
      </rPr>
      <t>建筑成新</t>
    </r>
    <phoneticPr fontId="2" type="noConversion"/>
  </si>
  <si>
    <r>
      <rPr>
        <sz val="11"/>
        <color theme="1"/>
        <rFont val="宋体"/>
        <family val="3"/>
        <charset val="134"/>
      </rPr>
      <t>租金</t>
    </r>
    <r>
      <rPr>
        <sz val="11"/>
        <color theme="1"/>
        <rFont val="Arial"/>
        <family val="2"/>
      </rPr>
      <t>(</t>
    </r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Arial"/>
        <family val="2"/>
      </rPr>
      <t>/</t>
    </r>
    <r>
      <rPr>
        <sz val="11"/>
        <color theme="1"/>
        <rFont val="宋体"/>
        <family val="3"/>
        <charset val="134"/>
      </rPr>
      <t>平方米</t>
    </r>
    <r>
      <rPr>
        <sz val="11"/>
        <color theme="1"/>
        <rFont val="Arial"/>
        <family val="2"/>
      </rPr>
      <t>•</t>
    </r>
    <r>
      <rPr>
        <sz val="11"/>
        <color theme="1"/>
        <rFont val="宋体"/>
        <family val="3"/>
        <charset val="134"/>
      </rPr>
      <t>年）</t>
    </r>
    <phoneticPr fontId="2" type="noConversion"/>
  </si>
  <si>
    <r>
      <rPr>
        <sz val="11"/>
        <color theme="1"/>
        <rFont val="宋体"/>
        <family val="3"/>
        <charset val="134"/>
      </rPr>
      <t>元</t>
    </r>
    <r>
      <rPr>
        <sz val="11"/>
        <color theme="1"/>
        <rFont val="Arial"/>
        <family val="2"/>
      </rPr>
      <t>/</t>
    </r>
    <r>
      <rPr>
        <sz val="11"/>
        <color theme="1"/>
        <rFont val="宋体"/>
        <family val="3"/>
        <charset val="134"/>
      </rPr>
      <t>平方米</t>
    </r>
    <r>
      <rPr>
        <sz val="11"/>
        <color theme="1"/>
        <rFont val="Arial"/>
        <family val="2"/>
      </rPr>
      <t>•</t>
    </r>
    <r>
      <rPr>
        <sz val="11"/>
        <color theme="1"/>
        <rFont val="宋体"/>
        <family val="3"/>
        <charset val="134"/>
      </rPr>
      <t>天</t>
    </r>
    <phoneticPr fontId="2" type="noConversion"/>
  </si>
  <si>
    <r>
      <rPr>
        <b/>
        <sz val="11"/>
        <color theme="1"/>
        <rFont val="宋体"/>
        <family val="3"/>
        <charset val="134"/>
      </rPr>
      <t>租金</t>
    </r>
    <r>
      <rPr>
        <b/>
        <sz val="11"/>
        <color theme="1"/>
        <rFont val="Arial"/>
        <family val="2"/>
      </rPr>
      <t>(</t>
    </r>
    <r>
      <rPr>
        <b/>
        <sz val="11"/>
        <color theme="1"/>
        <rFont val="宋体"/>
        <family val="3"/>
        <charset val="134"/>
      </rPr>
      <t>元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宋体"/>
        <family val="3"/>
        <charset val="134"/>
      </rPr>
      <t>平方米</t>
    </r>
    <r>
      <rPr>
        <b/>
        <sz val="11"/>
        <color theme="1"/>
        <rFont val="Arial"/>
        <family val="2"/>
      </rPr>
      <t>•</t>
    </r>
    <r>
      <rPr>
        <b/>
        <sz val="11"/>
        <color theme="1"/>
        <rFont val="宋体"/>
        <family val="3"/>
        <charset val="134"/>
      </rPr>
      <t>年）</t>
    </r>
    <phoneticPr fontId="2" type="noConversion"/>
  </si>
  <si>
    <r>
      <rPr>
        <sz val="11"/>
        <color theme="1"/>
        <rFont val="宋体"/>
        <family val="2"/>
        <charset val="134"/>
      </rPr>
      <t>总额</t>
    </r>
    <phoneticPr fontId="2" type="noConversion"/>
  </si>
  <si>
    <r>
      <rPr>
        <b/>
        <sz val="11"/>
        <color theme="1"/>
        <rFont val="宋体"/>
        <family val="3"/>
        <charset val="134"/>
      </rPr>
      <t>地租</t>
    </r>
    <phoneticPr fontId="2" type="noConversion"/>
  </si>
  <si>
    <r>
      <rPr>
        <sz val="11"/>
        <color theme="1"/>
        <rFont val="宋体"/>
        <family val="2"/>
        <charset val="134"/>
      </rPr>
      <t>剩余年期下的土地价格</t>
    </r>
    <phoneticPr fontId="2" type="noConversion"/>
  </si>
  <si>
    <r>
      <rPr>
        <sz val="11"/>
        <color theme="1"/>
        <rFont val="宋体"/>
        <family val="2"/>
        <charset val="134"/>
      </rPr>
      <t>剩余年期</t>
    </r>
    <phoneticPr fontId="2" type="noConversion"/>
  </si>
  <si>
    <r>
      <rPr>
        <sz val="11"/>
        <color theme="1"/>
        <rFont val="宋体"/>
        <family val="2"/>
        <charset val="134"/>
      </rPr>
      <t>土地还原率</t>
    </r>
    <phoneticPr fontId="2" type="noConversion"/>
  </si>
  <si>
    <r>
      <rPr>
        <b/>
        <sz val="11"/>
        <color theme="1"/>
        <rFont val="宋体"/>
        <family val="3"/>
        <charset val="134"/>
      </rPr>
      <t>房屋折旧费</t>
    </r>
    <phoneticPr fontId="2" type="noConversion"/>
  </si>
  <si>
    <r>
      <rPr>
        <sz val="11"/>
        <color theme="1"/>
        <rFont val="宋体"/>
        <family val="2"/>
        <charset val="134"/>
      </rPr>
      <t>不计销售费用</t>
    </r>
    <phoneticPr fontId="2" type="noConversion"/>
  </si>
  <si>
    <r>
      <rPr>
        <sz val="11"/>
        <color theme="1"/>
        <rFont val="宋体"/>
        <family val="2"/>
        <charset val="134"/>
      </rPr>
      <t>经济寿命</t>
    </r>
    <phoneticPr fontId="2" type="noConversion"/>
  </si>
  <si>
    <r>
      <rPr>
        <b/>
        <sz val="11"/>
        <color theme="1"/>
        <rFont val="宋体"/>
        <family val="3"/>
        <charset val="134"/>
      </rPr>
      <t>装饰装修和家具家电折旧费</t>
    </r>
    <phoneticPr fontId="2" type="noConversion"/>
  </si>
  <si>
    <r>
      <rPr>
        <sz val="11"/>
        <color theme="1"/>
        <rFont val="宋体"/>
        <family val="2"/>
        <charset val="134"/>
      </rPr>
      <t>装饰装修折旧</t>
    </r>
    <phoneticPr fontId="2" type="noConversion"/>
  </si>
  <si>
    <r>
      <rPr>
        <sz val="11"/>
        <color theme="1"/>
        <rFont val="宋体"/>
        <family val="2"/>
        <charset val="134"/>
      </rPr>
      <t>装饰装修费用</t>
    </r>
    <phoneticPr fontId="2" type="noConversion"/>
  </si>
  <si>
    <r>
      <rPr>
        <sz val="11"/>
        <color theme="1"/>
        <rFont val="宋体"/>
        <family val="2"/>
        <charset val="134"/>
      </rPr>
      <t>折旧年限</t>
    </r>
    <phoneticPr fontId="2" type="noConversion"/>
  </si>
  <si>
    <r>
      <rPr>
        <sz val="11"/>
        <color theme="1"/>
        <rFont val="宋体"/>
        <family val="2"/>
        <charset val="134"/>
      </rPr>
      <t>不超过</t>
    </r>
    <r>
      <rPr>
        <sz val="11"/>
        <color theme="1"/>
        <rFont val="Arial"/>
        <family val="2"/>
      </rPr>
      <t>10</t>
    </r>
    <r>
      <rPr>
        <sz val="11"/>
        <color theme="1"/>
        <rFont val="宋体"/>
        <family val="2"/>
        <charset val="134"/>
      </rPr>
      <t>年</t>
    </r>
    <phoneticPr fontId="2" type="noConversion"/>
  </si>
  <si>
    <r>
      <rPr>
        <sz val="11"/>
        <color theme="1"/>
        <rFont val="宋体"/>
        <family val="2"/>
        <charset val="134"/>
      </rPr>
      <t>家具家电费用</t>
    </r>
    <phoneticPr fontId="2" type="noConversion"/>
  </si>
  <si>
    <r>
      <rPr>
        <b/>
        <sz val="11"/>
        <color theme="1"/>
        <rFont val="宋体"/>
        <family val="3"/>
        <charset val="134"/>
      </rPr>
      <t>租赁营销费</t>
    </r>
    <phoneticPr fontId="2" type="noConversion"/>
  </si>
  <si>
    <r>
      <rPr>
        <b/>
        <sz val="11"/>
        <color theme="1"/>
        <rFont val="宋体"/>
        <family val="3"/>
        <charset val="134"/>
      </rPr>
      <t>元</t>
    </r>
    <r>
      <rPr>
        <b/>
        <sz val="11"/>
        <color theme="1"/>
        <rFont val="Arial"/>
        <family val="2"/>
      </rPr>
      <t>/</t>
    </r>
    <r>
      <rPr>
        <b/>
        <sz val="11"/>
        <color theme="1"/>
        <rFont val="宋体"/>
        <family val="3"/>
        <charset val="134"/>
      </rPr>
      <t>平方米</t>
    </r>
    <r>
      <rPr>
        <b/>
        <sz val="11"/>
        <color theme="1"/>
        <rFont val="Arial"/>
        <family val="2"/>
      </rPr>
      <t>•</t>
    </r>
    <r>
      <rPr>
        <b/>
        <sz val="11"/>
        <color theme="1"/>
        <rFont val="宋体"/>
        <family val="3"/>
        <charset val="134"/>
      </rPr>
      <t>天</t>
    </r>
    <phoneticPr fontId="2" type="noConversion"/>
  </si>
  <si>
    <r>
      <rPr>
        <b/>
        <sz val="11"/>
        <color theme="1"/>
        <rFont val="宋体"/>
        <family val="3"/>
        <charset val="134"/>
      </rPr>
      <t>直接资本化（还原为不含税）</t>
    </r>
    <phoneticPr fontId="2" type="noConversion"/>
  </si>
  <si>
    <r>
      <rPr>
        <b/>
        <sz val="11"/>
        <color theme="1"/>
        <rFont val="宋体"/>
        <family val="3"/>
        <charset val="134"/>
      </rPr>
      <t>报酬资本化（不含税）</t>
    </r>
    <phoneticPr fontId="2" type="noConversion"/>
  </si>
  <si>
    <r>
      <rPr>
        <b/>
        <sz val="11"/>
        <color theme="1"/>
        <rFont val="宋体"/>
        <family val="3"/>
        <charset val="134"/>
      </rPr>
      <t>房地产净收益</t>
    </r>
    <phoneticPr fontId="2" type="noConversion"/>
  </si>
  <si>
    <r>
      <t>1</t>
    </r>
    <r>
      <rPr>
        <b/>
        <sz val="11"/>
        <color theme="1"/>
        <rFont val="宋体"/>
        <family val="3"/>
        <charset val="134"/>
      </rPr>
      <t>）</t>
    </r>
    <phoneticPr fontId="2" type="noConversion"/>
  </si>
  <si>
    <r>
      <rPr>
        <b/>
        <sz val="11"/>
        <color theme="1"/>
        <rFont val="宋体"/>
        <family val="3"/>
        <charset val="134"/>
      </rPr>
      <t>房地产价值</t>
    </r>
    <phoneticPr fontId="2" type="noConversion"/>
  </si>
  <si>
    <r>
      <t>2</t>
    </r>
    <r>
      <rPr>
        <b/>
        <sz val="11"/>
        <color theme="1"/>
        <rFont val="宋体"/>
        <family val="3"/>
        <charset val="134"/>
      </rPr>
      <t>）</t>
    </r>
    <phoneticPr fontId="2" type="noConversion"/>
  </si>
  <si>
    <r>
      <rPr>
        <b/>
        <sz val="11"/>
        <color theme="1"/>
        <rFont val="宋体"/>
        <family val="3"/>
        <charset val="134"/>
      </rPr>
      <t>直接资本化率（毛租金与售价比）</t>
    </r>
    <phoneticPr fontId="2" type="noConversion"/>
  </si>
  <si>
    <r>
      <t>3</t>
    </r>
    <r>
      <rPr>
        <b/>
        <sz val="11"/>
        <color theme="1"/>
        <rFont val="宋体"/>
        <family val="3"/>
        <charset val="134"/>
      </rPr>
      <t>）</t>
    </r>
    <phoneticPr fontId="2" type="noConversion"/>
  </si>
  <si>
    <r>
      <rPr>
        <b/>
        <sz val="11"/>
        <color theme="1"/>
        <rFont val="宋体"/>
        <family val="3"/>
        <charset val="134"/>
      </rPr>
      <t>报酬率</t>
    </r>
    <phoneticPr fontId="2" type="noConversion"/>
  </si>
  <si>
    <r>
      <t>4</t>
    </r>
    <r>
      <rPr>
        <b/>
        <sz val="11"/>
        <color theme="1"/>
        <rFont val="宋体"/>
        <family val="3"/>
        <charset val="134"/>
      </rPr>
      <t>）</t>
    </r>
    <phoneticPr fontId="2" type="noConversion"/>
  </si>
  <si>
    <r>
      <rPr>
        <b/>
        <sz val="11"/>
        <color theme="1"/>
        <rFont val="宋体"/>
        <family val="3"/>
        <charset val="134"/>
      </rPr>
      <t>租赁年限</t>
    </r>
    <phoneticPr fontId="2" type="noConversion"/>
  </si>
  <si>
    <r>
      <t>5</t>
    </r>
    <r>
      <rPr>
        <b/>
        <sz val="11"/>
        <color theme="1"/>
        <rFont val="宋体"/>
        <family val="3"/>
        <charset val="134"/>
      </rPr>
      <t>）</t>
    </r>
    <phoneticPr fontId="2" type="noConversion"/>
  </si>
  <si>
    <r>
      <rPr>
        <b/>
        <sz val="11"/>
        <color theme="1"/>
        <rFont val="宋体"/>
        <family val="3"/>
        <charset val="134"/>
      </rPr>
      <t>增长率</t>
    </r>
    <phoneticPr fontId="2" type="noConversion"/>
  </si>
  <si>
    <t>改造成本</t>
    <phoneticPr fontId="2" type="noConversion"/>
  </si>
  <si>
    <t>改造期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</si>
</sst>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0_ "/>
    <numFmt numFmtId="177" formatCode="0.00_);[Red]\(0.00\)"/>
    <numFmt numFmtId="178" formatCode="0.000_);[Red]\(0.000\)"/>
    <numFmt numFmtId="179" formatCode="0.0%"/>
  </numFmts>
  <fonts count="9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1"/>
      <color theme="1"/>
      <name val="Arial"/>
      <family val="2"/>
    </font>
    <font>
      <b/>
      <sz val="11"/>
      <color theme="1"/>
      <name val="宋体"/>
      <family val="3"/>
      <charset val="134"/>
    </font>
    <font>
      <sz val="11"/>
      <color theme="1"/>
      <name val="宋体"/>
      <family val="2"/>
      <charset val="134"/>
    </font>
    <font>
      <sz val="11"/>
      <color theme="1"/>
      <name val="宋体"/>
      <family val="3"/>
      <charset val="134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0" tint="-9.9978637043366805E-2"/>
        <bgColor indexed="64"/>
      </patternFill>
    </fill>
    <fill>
      <patternFill patternType="solid">
        <fgColor rgb="FFFFFFFF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right" vertical="center"/>
    </xf>
    <xf numFmtId="2" fontId="0" fillId="0" borderId="1" xfId="0" applyNumberFormat="1" applyBorder="1" applyAlignment="1">
      <alignment horizontal="left" vertical="center"/>
    </xf>
    <xf numFmtId="176" fontId="0" fillId="0" borderId="1" xfId="0" applyNumberFormat="1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9" fontId="0" fillId="0" borderId="6" xfId="0" applyNumberFormat="1" applyBorder="1" applyAlignment="1">
      <alignment horizontal="left" vertical="center"/>
    </xf>
    <xf numFmtId="0" fontId="0" fillId="0" borderId="5" xfId="0" applyBorder="1" applyAlignment="1">
      <alignment horizontal="right" vertical="center"/>
    </xf>
    <xf numFmtId="0" fontId="3" fillId="0" borderId="5" xfId="0" applyFont="1" applyBorder="1" applyAlignment="1">
      <alignment horizontal="left" vertical="center"/>
    </xf>
    <xf numFmtId="10" fontId="3" fillId="0" borderId="6" xfId="0" applyNumberFormat="1" applyFont="1" applyBorder="1" applyAlignment="1">
      <alignment horizontal="left" vertical="center"/>
    </xf>
    <xf numFmtId="9" fontId="3" fillId="0" borderId="6" xfId="0" applyNumberFormat="1" applyFont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177" fontId="0" fillId="0" borderId="6" xfId="0" applyNumberForma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9" fontId="8" fillId="0" borderId="1" xfId="0" applyNumberFormat="1" applyFont="1" applyBorder="1" applyAlignment="1">
      <alignment horizontal="left" vertical="center"/>
    </xf>
    <xf numFmtId="2" fontId="8" fillId="0" borderId="1" xfId="0" applyNumberFormat="1" applyFont="1" applyBorder="1" applyAlignment="1">
      <alignment horizontal="left" vertical="center"/>
    </xf>
    <xf numFmtId="10" fontId="8" fillId="0" borderId="1" xfId="0" applyNumberFormat="1" applyFont="1" applyBorder="1" applyAlignment="1">
      <alignment horizontal="left" vertical="center"/>
    </xf>
    <xf numFmtId="0" fontId="8" fillId="0" borderId="1" xfId="0" applyFont="1" applyBorder="1" applyAlignment="1">
      <alignment horizontal="right" vertical="center"/>
    </xf>
    <xf numFmtId="9" fontId="4" fillId="0" borderId="1" xfId="0" applyNumberFormat="1" applyFont="1" applyBorder="1" applyAlignment="1">
      <alignment horizontal="left" vertical="center"/>
    </xf>
    <xf numFmtId="2" fontId="4" fillId="0" borderId="1" xfId="0" applyNumberFormat="1" applyFont="1" applyBorder="1" applyAlignment="1">
      <alignment horizontal="left" vertical="center"/>
    </xf>
    <xf numFmtId="0" fontId="8" fillId="0" borderId="2" xfId="0" applyFont="1" applyBorder="1" applyAlignment="1">
      <alignment horizontal="left" vertical="center"/>
    </xf>
    <xf numFmtId="2" fontId="8" fillId="2" borderId="4" xfId="0" applyNumberFormat="1" applyFont="1" applyFill="1" applyBorder="1" applyAlignment="1">
      <alignment horizontal="left" vertical="center"/>
    </xf>
    <xf numFmtId="0" fontId="8" fillId="0" borderId="7" xfId="0" applyFont="1" applyBorder="1" applyAlignment="1">
      <alignment horizontal="left" vertical="center"/>
    </xf>
    <xf numFmtId="9" fontId="8" fillId="0" borderId="9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8" fillId="3" borderId="0" xfId="0" applyFont="1" applyFill="1" applyAlignment="1">
      <alignment horizontal="left" vertical="center"/>
    </xf>
    <xf numFmtId="0" fontId="8" fillId="3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2" fontId="4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176" fontId="4" fillId="3" borderId="1" xfId="0" applyNumberFormat="1" applyFont="1" applyFill="1" applyBorder="1" applyAlignment="1">
      <alignment horizontal="left" vertical="center"/>
    </xf>
    <xf numFmtId="0" fontId="8" fillId="3" borderId="1" xfId="0" applyFont="1" applyFill="1" applyBorder="1" applyAlignment="1">
      <alignment horizontal="right" vertical="center"/>
    </xf>
    <xf numFmtId="2" fontId="8" fillId="3" borderId="1" xfId="0" applyNumberFormat="1" applyFont="1" applyFill="1" applyBorder="1" applyAlignment="1">
      <alignment horizontal="left" vertical="center"/>
    </xf>
    <xf numFmtId="177" fontId="4" fillId="3" borderId="1" xfId="0" applyNumberFormat="1" applyFont="1" applyFill="1" applyBorder="1" applyAlignment="1">
      <alignment horizontal="left" vertical="center"/>
    </xf>
    <xf numFmtId="178" fontId="8" fillId="3" borderId="1" xfId="0" applyNumberFormat="1" applyFont="1" applyFill="1" applyBorder="1" applyAlignment="1">
      <alignment horizontal="left" vertical="center"/>
    </xf>
    <xf numFmtId="0" fontId="4" fillId="3" borderId="0" xfId="0" applyFont="1" applyFill="1" applyAlignment="1">
      <alignment horizontal="right" vertical="center"/>
    </xf>
    <xf numFmtId="176" fontId="4" fillId="3" borderId="0" xfId="0" applyNumberFormat="1" applyFont="1" applyFill="1" applyAlignment="1">
      <alignment horizontal="left" vertical="center"/>
    </xf>
    <xf numFmtId="10" fontId="8" fillId="4" borderId="1" xfId="0" applyNumberFormat="1" applyFont="1" applyFill="1" applyBorder="1" applyAlignment="1">
      <alignment horizontal="left" vertical="center"/>
    </xf>
    <xf numFmtId="0" fontId="8" fillId="4" borderId="1" xfId="0" applyFont="1" applyFill="1" applyBorder="1" applyAlignment="1">
      <alignment horizontal="left" vertical="center"/>
    </xf>
    <xf numFmtId="9" fontId="4" fillId="4" borderId="1" xfId="0" applyNumberFormat="1" applyFont="1" applyFill="1" applyBorder="1" applyAlignment="1">
      <alignment horizontal="left" vertical="center"/>
    </xf>
    <xf numFmtId="9" fontId="8" fillId="4" borderId="1" xfId="0" applyNumberFormat="1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right" vertical="center"/>
    </xf>
    <xf numFmtId="10" fontId="4" fillId="3" borderId="1" xfId="0" applyNumberFormat="1" applyFont="1" applyFill="1" applyBorder="1" applyAlignment="1">
      <alignment horizontal="left" vertical="center"/>
    </xf>
    <xf numFmtId="2" fontId="4" fillId="3" borderId="0" xfId="0" applyNumberFormat="1" applyFont="1" applyFill="1" applyAlignment="1">
      <alignment horizontal="left" vertical="center"/>
    </xf>
    <xf numFmtId="10" fontId="4" fillId="4" borderId="1" xfId="0" applyNumberFormat="1" applyFont="1" applyFill="1" applyBorder="1" applyAlignment="1">
      <alignment horizontal="left" vertical="center"/>
    </xf>
    <xf numFmtId="177" fontId="4" fillId="4" borderId="1" xfId="0" applyNumberFormat="1" applyFont="1" applyFill="1" applyBorder="1" applyAlignment="1">
      <alignment horizontal="left" vertical="center"/>
    </xf>
    <xf numFmtId="10" fontId="4" fillId="4" borderId="1" xfId="1" applyNumberFormat="1" applyFont="1" applyFill="1" applyBorder="1" applyAlignment="1">
      <alignment horizontal="left" vertical="center"/>
    </xf>
    <xf numFmtId="0" fontId="4" fillId="4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8" fillId="3" borderId="7" xfId="0" applyFont="1" applyFill="1" applyBorder="1" applyAlignment="1">
      <alignment horizontal="left" vertical="center"/>
    </xf>
    <xf numFmtId="9" fontId="8" fillId="3" borderId="9" xfId="0" applyNumberFormat="1" applyFont="1" applyFill="1" applyBorder="1" applyAlignment="1">
      <alignment horizontal="left" vertical="center"/>
    </xf>
    <xf numFmtId="0" fontId="8" fillId="4" borderId="4" xfId="0" applyFont="1" applyFill="1" applyBorder="1" applyAlignment="1">
      <alignment horizontal="left" vertical="center"/>
    </xf>
    <xf numFmtId="179" fontId="4" fillId="4" borderId="1" xfId="0" applyNumberFormat="1" applyFont="1" applyFill="1" applyBorder="1" applyAlignment="1">
      <alignment horizontal="left" vertical="center"/>
    </xf>
  </cellXfs>
  <cellStyles count="2">
    <cellStyle name="百分比" xfId="1" builtinId="5"/>
    <cellStyle name="常规" xfId="0" builtinId="0"/>
  </cellStyles>
  <dxfs count="0"/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4-1-0050-&#24320;&#26126;&#30011;&#38498;&#31199;&#37329;-&#21608;&#24420;20240314-1617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致函链接"/>
      <sheetName val="预评函-封皮"/>
      <sheetName val="预评函-1"/>
      <sheetName val="预评函-2"/>
      <sheetName val="预评函-3"/>
      <sheetName val="预评函-4"/>
      <sheetName val="预评函-5"/>
      <sheetName val="使用说明"/>
      <sheetName val="估价师及机构信息"/>
      <sheetName val="定义"/>
      <sheetName val="常用公式"/>
      <sheetName val="项目基本情况"/>
      <sheetName val="数据-基础表"/>
      <sheetName val="取值过程"/>
      <sheetName val="数据-汇总表"/>
      <sheetName val="数据-取费表"/>
      <sheetName val="估价对象房地状况"/>
      <sheetName val="系统读取表"/>
      <sheetName val="结果表"/>
      <sheetName val="基准地价修正"/>
      <sheetName val="成本法"/>
      <sheetName val="成本法 (元)"/>
      <sheetName val="假设开发法"/>
      <sheetName val="收益法"/>
      <sheetName val="收益法 (元)"/>
      <sheetName val="收益法-酒店模型"/>
      <sheetName val="收益法（汇总）"/>
      <sheetName val="比较法-住宅"/>
      <sheetName val="比较法-商业"/>
      <sheetName val="比较法-办公"/>
      <sheetName val="比较法-工业"/>
      <sheetName val="比较法-车位"/>
      <sheetName val="比较法-仓储"/>
      <sheetName val="土地比较法-住宅、综合"/>
      <sheetName val="土地比较法-工业"/>
      <sheetName val="典型户型修正"/>
      <sheetName val="基准地价（汇总）"/>
      <sheetName val="修正"/>
      <sheetName val="容积率修正"/>
      <sheetName val="成本法（废）"/>
      <sheetName val="区片价"/>
      <sheetName val="因素修正幅度"/>
      <sheetName val="区片价（范围）"/>
      <sheetName val="地价-分区"/>
      <sheetName val="地价"/>
      <sheetName val="存贷款利率"/>
      <sheetName val="案例"/>
      <sheetName val="比较法-办公低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>
        <row r="33">
          <cell r="C33">
            <v>26906</v>
          </cell>
        </row>
      </sheetData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tabSelected="1" workbookViewId="0">
      <selection activeCell="P17" sqref="P17"/>
    </sheetView>
  </sheetViews>
  <sheetFormatPr defaultColWidth="8.875" defaultRowHeight="14.25" x14ac:dyDescent="0.15"/>
  <cols>
    <col min="1" max="1" width="8.875" style="26"/>
    <col min="2" max="2" width="29.375" style="26" customWidth="1"/>
    <col min="3" max="3" width="22" style="26" customWidth="1"/>
    <col min="4" max="16384" width="8.875" style="26"/>
  </cols>
  <sheetData>
    <row r="1" spans="1:6" ht="13.9" x14ac:dyDescent="0.25">
      <c r="A1" s="40"/>
      <c r="B1" s="40"/>
      <c r="C1" s="40"/>
      <c r="D1" s="40"/>
      <c r="E1" s="40"/>
      <c r="F1" s="40"/>
    </row>
    <row r="2" spans="1:6" x14ac:dyDescent="0.15">
      <c r="A2" s="41"/>
      <c r="B2" s="41"/>
      <c r="C2" s="41" t="s">
        <v>44</v>
      </c>
      <c r="D2" s="41" t="s">
        <v>70</v>
      </c>
      <c r="E2" s="41" t="s">
        <v>45</v>
      </c>
      <c r="F2" s="40"/>
    </row>
    <row r="3" spans="1:6" s="39" customFormat="1" ht="15" x14ac:dyDescent="0.15">
      <c r="A3" s="42">
        <v>1</v>
      </c>
      <c r="B3" s="42" t="s">
        <v>71</v>
      </c>
      <c r="C3" s="43">
        <f>C4*C6*(1-(1/((1+C6)^C5)))</f>
        <v>1378.0672474257478</v>
      </c>
      <c r="D3" s="42"/>
      <c r="E3" s="42"/>
      <c r="F3" s="44"/>
    </row>
    <row r="4" spans="1:6" x14ac:dyDescent="0.15">
      <c r="A4" s="41"/>
      <c r="B4" s="41" t="s">
        <v>72</v>
      </c>
      <c r="C4" s="53">
        <f>[1]基准地价修正!$C$33</f>
        <v>26906</v>
      </c>
      <c r="D4" s="41"/>
      <c r="E4" s="41"/>
      <c r="F4" s="40"/>
    </row>
    <row r="5" spans="1:6" x14ac:dyDescent="0.15">
      <c r="A5" s="41"/>
      <c r="B5" s="41" t="s">
        <v>73</v>
      </c>
      <c r="C5" s="53">
        <v>50</v>
      </c>
      <c r="D5" s="41"/>
      <c r="E5" s="41"/>
      <c r="F5" s="40"/>
    </row>
    <row r="6" spans="1:6" x14ac:dyDescent="0.15">
      <c r="A6" s="41"/>
      <c r="B6" s="41" t="s">
        <v>74</v>
      </c>
      <c r="C6" s="52">
        <v>5.5E-2</v>
      </c>
      <c r="D6" s="41"/>
      <c r="E6" s="41"/>
      <c r="F6" s="40"/>
    </row>
    <row r="7" spans="1:6" s="39" customFormat="1" ht="15" x14ac:dyDescent="0.15">
      <c r="A7" s="42">
        <v>2</v>
      </c>
      <c r="B7" s="42" t="s">
        <v>75</v>
      </c>
      <c r="C7" s="43">
        <f>C8/C9</f>
        <v>75</v>
      </c>
      <c r="D7" s="42"/>
      <c r="E7" s="42"/>
      <c r="F7" s="44"/>
    </row>
    <row r="8" spans="1:6" x14ac:dyDescent="0.15">
      <c r="A8" s="41"/>
      <c r="B8" s="41" t="s">
        <v>65</v>
      </c>
      <c r="C8" s="53">
        <v>3000</v>
      </c>
      <c r="D8" s="41"/>
      <c r="E8" s="41"/>
      <c r="F8" s="40" t="s">
        <v>76</v>
      </c>
    </row>
    <row r="9" spans="1:6" x14ac:dyDescent="0.15">
      <c r="A9" s="41"/>
      <c r="B9" s="41" t="s">
        <v>77</v>
      </c>
      <c r="C9" s="53">
        <v>40</v>
      </c>
      <c r="D9" s="41"/>
      <c r="E9" s="41"/>
      <c r="F9" s="40"/>
    </row>
    <row r="10" spans="1:6" x14ac:dyDescent="0.15">
      <c r="A10" s="41"/>
      <c r="B10" s="41" t="s">
        <v>66</v>
      </c>
      <c r="C10" s="55">
        <v>0.6</v>
      </c>
      <c r="D10" s="41"/>
      <c r="E10" s="41"/>
      <c r="F10" s="40"/>
    </row>
    <row r="11" spans="1:6" s="39" customFormat="1" ht="15" x14ac:dyDescent="0.15">
      <c r="A11" s="42">
        <v>3</v>
      </c>
      <c r="B11" s="42" t="s">
        <v>78</v>
      </c>
      <c r="C11" s="45">
        <f>C12+C15</f>
        <v>0</v>
      </c>
      <c r="D11" s="42"/>
      <c r="E11" s="42"/>
      <c r="F11" s="44"/>
    </row>
    <row r="12" spans="1:6" x14ac:dyDescent="0.15">
      <c r="A12" s="46" t="s">
        <v>2</v>
      </c>
      <c r="B12" s="41" t="s">
        <v>79</v>
      </c>
      <c r="C12" s="47">
        <f>C13/C14</f>
        <v>0</v>
      </c>
      <c r="D12" s="41"/>
      <c r="E12" s="41"/>
      <c r="F12" s="40"/>
    </row>
    <row r="13" spans="1:6" x14ac:dyDescent="0.15">
      <c r="A13" s="46"/>
      <c r="B13" s="41" t="s">
        <v>80</v>
      </c>
      <c r="C13" s="53">
        <v>0</v>
      </c>
      <c r="D13" s="41"/>
      <c r="E13" s="41"/>
      <c r="F13" s="40"/>
    </row>
    <row r="14" spans="1:6" x14ac:dyDescent="0.15">
      <c r="A14" s="46"/>
      <c r="B14" s="41" t="s">
        <v>81</v>
      </c>
      <c r="C14" s="53">
        <v>10</v>
      </c>
      <c r="D14" s="41"/>
      <c r="E14" s="41"/>
      <c r="F14" s="40" t="s">
        <v>82</v>
      </c>
    </row>
    <row r="15" spans="1:6" x14ac:dyDescent="0.15">
      <c r="A15" s="46" t="s">
        <v>3</v>
      </c>
      <c r="B15" s="41" t="s">
        <v>83</v>
      </c>
      <c r="C15" s="53">
        <v>0</v>
      </c>
      <c r="D15" s="41"/>
      <c r="E15" s="41"/>
      <c r="F15" s="40"/>
    </row>
    <row r="16" spans="1:6" x14ac:dyDescent="0.15">
      <c r="A16" s="41"/>
      <c r="B16" s="41" t="s">
        <v>81</v>
      </c>
      <c r="C16" s="53">
        <v>0</v>
      </c>
      <c r="D16" s="41"/>
      <c r="E16" s="41"/>
      <c r="F16" s="40"/>
    </row>
    <row r="17" spans="1:6" s="39" customFormat="1" ht="15" x14ac:dyDescent="0.15">
      <c r="A17" s="42">
        <v>4</v>
      </c>
      <c r="B17" s="42" t="s">
        <v>41</v>
      </c>
      <c r="C17" s="48">
        <f>C18+C19+C20+C21</f>
        <v>36.493641652062607</v>
      </c>
      <c r="D17" s="42"/>
      <c r="E17" s="42"/>
      <c r="F17" s="44"/>
    </row>
    <row r="18" spans="1:6" x14ac:dyDescent="0.15">
      <c r="A18" s="41"/>
      <c r="B18" s="41" t="s">
        <v>56</v>
      </c>
      <c r="C18" s="49">
        <f>C27*E18</f>
        <v>18.493641652062603</v>
      </c>
      <c r="D18" s="41"/>
      <c r="E18" s="52">
        <v>0.01</v>
      </c>
      <c r="F18" s="40"/>
    </row>
    <row r="19" spans="1:6" x14ac:dyDescent="0.15">
      <c r="A19" s="41"/>
      <c r="B19" s="41" t="s">
        <v>58</v>
      </c>
      <c r="C19" s="47">
        <f>C8*E19</f>
        <v>3</v>
      </c>
      <c r="D19" s="41"/>
      <c r="E19" s="52">
        <v>1E-3</v>
      </c>
      <c r="F19" s="40"/>
    </row>
    <row r="20" spans="1:6" x14ac:dyDescent="0.15">
      <c r="A20" s="41"/>
      <c r="B20" s="41" t="s">
        <v>59</v>
      </c>
      <c r="C20" s="47">
        <f>C8*C10*E20</f>
        <v>9</v>
      </c>
      <c r="D20" s="41"/>
      <c r="E20" s="52">
        <v>5.0000000000000001E-3</v>
      </c>
      <c r="F20" s="40"/>
    </row>
    <row r="21" spans="1:6" x14ac:dyDescent="0.15">
      <c r="A21" s="41"/>
      <c r="B21" s="41" t="s">
        <v>60</v>
      </c>
      <c r="C21" s="41">
        <f>E21*12</f>
        <v>6</v>
      </c>
      <c r="D21" s="41"/>
      <c r="E21" s="53">
        <v>0.5</v>
      </c>
      <c r="F21" s="40"/>
    </row>
    <row r="22" spans="1:6" s="39" customFormat="1" ht="15" x14ac:dyDescent="0.15">
      <c r="A22" s="42">
        <v>5</v>
      </c>
      <c r="B22" s="42" t="s">
        <v>84</v>
      </c>
      <c r="C22" s="43">
        <f>C27*E22</f>
        <v>9.2468208260313016</v>
      </c>
      <c r="D22" s="42"/>
      <c r="E22" s="67">
        <v>5.0000000000000001E-3</v>
      </c>
      <c r="F22" s="44"/>
    </row>
    <row r="23" spans="1:6" s="39" customFormat="1" ht="15" x14ac:dyDescent="0.15">
      <c r="A23" s="42">
        <v>6</v>
      </c>
      <c r="B23" s="42" t="s">
        <v>61</v>
      </c>
      <c r="C23" s="43">
        <f>C24+C25+C26</f>
        <v>339.98866007266838</v>
      </c>
      <c r="D23" s="42"/>
      <c r="E23" s="42"/>
      <c r="F23" s="44"/>
    </row>
    <row r="24" spans="1:6" x14ac:dyDescent="0.15">
      <c r="A24" s="41"/>
      <c r="B24" s="41" t="s">
        <v>62</v>
      </c>
      <c r="C24" s="47">
        <f>E24*C27/(1+5%)</f>
        <v>98.632755477667203</v>
      </c>
      <c r="D24" s="41"/>
      <c r="E24" s="52">
        <v>5.6000000000000001E-2</v>
      </c>
      <c r="F24" s="40"/>
    </row>
    <row r="25" spans="1:6" x14ac:dyDescent="0.15">
      <c r="A25" s="41"/>
      <c r="B25" s="41" t="s">
        <v>63</v>
      </c>
      <c r="C25" s="47">
        <f>E25*C27/(1+5%)</f>
        <v>211.35590459500116</v>
      </c>
      <c r="D25" s="41"/>
      <c r="E25" s="55">
        <v>0.12</v>
      </c>
      <c r="F25" s="40"/>
    </row>
    <row r="26" spans="1:6" x14ac:dyDescent="0.15">
      <c r="A26" s="41"/>
      <c r="B26" s="41" t="s">
        <v>64</v>
      </c>
      <c r="C26" s="47">
        <f>E26</f>
        <v>30</v>
      </c>
      <c r="D26" s="41"/>
      <c r="E26" s="53">
        <v>30</v>
      </c>
      <c r="F26" s="40"/>
    </row>
    <row r="27" spans="1:6" ht="15" x14ac:dyDescent="0.15">
      <c r="A27" s="42">
        <v>7</v>
      </c>
      <c r="B27" s="42" t="s">
        <v>69</v>
      </c>
      <c r="C27" s="43">
        <f>(C3+C7+C11+C19+C20+C21+C26)/(1-E18-E22-E24/(1+5%)-E25)</f>
        <v>1849.3641652062602</v>
      </c>
      <c r="D27" s="42"/>
      <c r="E27" s="42"/>
      <c r="F27" s="44"/>
    </row>
    <row r="28" spans="1:6" ht="15" x14ac:dyDescent="0.15">
      <c r="A28" s="40"/>
      <c r="B28" s="50" t="s">
        <v>85</v>
      </c>
      <c r="C28" s="51">
        <f>C27/365</f>
        <v>5.0667511375513978</v>
      </c>
      <c r="D28" s="40"/>
      <c r="E28" s="40"/>
      <c r="F28" s="40"/>
    </row>
    <row r="29" spans="1:6" x14ac:dyDescent="0.15">
      <c r="C29" s="26">
        <f>C28*0.7</f>
        <v>3.5467257962859784</v>
      </c>
    </row>
  </sheetData>
  <phoneticPr fontId="2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5"/>
  <sheetViews>
    <sheetView workbookViewId="0">
      <selection activeCell="E23" sqref="E23"/>
    </sheetView>
  </sheetViews>
  <sheetFormatPr defaultColWidth="8.875" defaultRowHeight="14.25" x14ac:dyDescent="0.15"/>
  <cols>
    <col min="1" max="1" width="5.75" style="26" customWidth="1"/>
    <col min="2" max="2" width="34.125" style="26" customWidth="1"/>
    <col min="3" max="3" width="26.625" style="26" customWidth="1"/>
    <col min="4" max="4" width="25.625" style="26" customWidth="1"/>
    <col min="5" max="16384" width="8.875" style="26"/>
  </cols>
  <sheetData>
    <row r="2" spans="1:7" ht="15" x14ac:dyDescent="0.15">
      <c r="A2" s="40"/>
      <c r="B2" s="40"/>
      <c r="C2" s="44" t="s">
        <v>86</v>
      </c>
      <c r="D2" s="44" t="s">
        <v>87</v>
      </c>
      <c r="E2" s="40"/>
      <c r="F2" s="40"/>
      <c r="G2" s="40"/>
    </row>
    <row r="3" spans="1:7" x14ac:dyDescent="0.15">
      <c r="A3" s="41"/>
      <c r="B3" s="41"/>
      <c r="C3" s="41" t="s">
        <v>44</v>
      </c>
      <c r="D3" s="41" t="s">
        <v>44</v>
      </c>
      <c r="E3" s="41" t="s">
        <v>70</v>
      </c>
      <c r="F3" s="41" t="s">
        <v>45</v>
      </c>
      <c r="G3" s="41"/>
    </row>
    <row r="4" spans="1:7" s="39" customFormat="1" ht="15" x14ac:dyDescent="0.15">
      <c r="A4" s="42">
        <v>1</v>
      </c>
      <c r="B4" s="42" t="s">
        <v>88</v>
      </c>
      <c r="C4" s="43">
        <f>F6*C5/(1+5%)</f>
        <v>0</v>
      </c>
      <c r="D4" s="43">
        <f>D5*(F7-F9)/(1-((1+F9)/(1+F7))^F8)</f>
        <v>20.702814154173627</v>
      </c>
      <c r="E4" s="42"/>
      <c r="F4" s="42"/>
      <c r="G4" s="42"/>
    </row>
    <row r="5" spans="1:7" s="39" customFormat="1" ht="15" x14ac:dyDescent="0.15">
      <c r="A5" s="56" t="s">
        <v>89</v>
      </c>
      <c r="B5" s="42" t="s">
        <v>90</v>
      </c>
      <c r="C5" s="62">
        <v>300</v>
      </c>
      <c r="D5" s="43">
        <f>C5/(1+5%)</f>
        <v>285.71428571428572</v>
      </c>
      <c r="E5" s="42"/>
      <c r="F5" s="42"/>
      <c r="G5" s="42"/>
    </row>
    <row r="6" spans="1:7" s="39" customFormat="1" ht="15" x14ac:dyDescent="0.15">
      <c r="A6" s="56" t="s">
        <v>91</v>
      </c>
      <c r="B6" s="42" t="s">
        <v>92</v>
      </c>
      <c r="C6" s="42"/>
      <c r="D6" s="57"/>
      <c r="E6" s="42"/>
      <c r="F6" s="59"/>
      <c r="G6" s="42"/>
    </row>
    <row r="7" spans="1:7" s="39" customFormat="1" ht="15" x14ac:dyDescent="0.15">
      <c r="A7" s="56" t="s">
        <v>93</v>
      </c>
      <c r="B7" s="42" t="s">
        <v>94</v>
      </c>
      <c r="C7" s="42"/>
      <c r="D7" s="42"/>
      <c r="E7" s="42"/>
      <c r="F7" s="59">
        <v>7.0000000000000007E-2</v>
      </c>
      <c r="G7" s="42"/>
    </row>
    <row r="8" spans="1:7" s="39" customFormat="1" ht="15" x14ac:dyDescent="0.15">
      <c r="A8" s="56" t="s">
        <v>95</v>
      </c>
      <c r="B8" s="42" t="s">
        <v>96</v>
      </c>
      <c r="C8" s="42"/>
      <c r="D8" s="42"/>
      <c r="E8" s="42"/>
      <c r="F8" s="60">
        <v>50</v>
      </c>
      <c r="G8" s="42"/>
    </row>
    <row r="9" spans="1:7" s="39" customFormat="1" ht="15" x14ac:dyDescent="0.15">
      <c r="A9" s="56" t="s">
        <v>97</v>
      </c>
      <c r="B9" s="42" t="s">
        <v>98</v>
      </c>
      <c r="C9" s="42"/>
      <c r="D9" s="42"/>
      <c r="E9" s="42"/>
      <c r="F9" s="61">
        <v>0</v>
      </c>
      <c r="G9" s="42"/>
    </row>
    <row r="10" spans="1:7" s="39" customFormat="1" ht="15" x14ac:dyDescent="0.15">
      <c r="A10" s="42">
        <v>2</v>
      </c>
      <c r="B10" s="42" t="s">
        <v>41</v>
      </c>
      <c r="C10" s="45">
        <f>C11+C12+C13</f>
        <v>0</v>
      </c>
      <c r="D10" s="45">
        <f>D11+D12+D13</f>
        <v>0.31054221231260437</v>
      </c>
      <c r="E10" s="42"/>
      <c r="F10" s="42"/>
      <c r="G10" s="42"/>
    </row>
    <row r="11" spans="1:7" x14ac:dyDescent="0.15">
      <c r="A11" s="41"/>
      <c r="B11" s="41" t="s">
        <v>56</v>
      </c>
      <c r="C11" s="47">
        <f>C4*$F$11</f>
        <v>0</v>
      </c>
      <c r="D11" s="47">
        <f>D4*$F$11</f>
        <v>0.31054221231260437</v>
      </c>
      <c r="E11" s="41"/>
      <c r="F11" s="52">
        <v>1.4999999999999999E-2</v>
      </c>
      <c r="G11" s="41"/>
    </row>
    <row r="12" spans="1:7" x14ac:dyDescent="0.15">
      <c r="A12" s="41"/>
      <c r="B12" s="41" t="s">
        <v>58</v>
      </c>
      <c r="C12" s="41">
        <f>C24*$F$12</f>
        <v>0</v>
      </c>
      <c r="D12" s="41">
        <f>C12</f>
        <v>0</v>
      </c>
      <c r="E12" s="41"/>
      <c r="F12" s="52">
        <v>1E-3</v>
      </c>
      <c r="G12" s="41"/>
    </row>
    <row r="13" spans="1:7" x14ac:dyDescent="0.15">
      <c r="A13" s="41"/>
      <c r="B13" s="41" t="s">
        <v>59</v>
      </c>
      <c r="C13" s="41">
        <f>C24*C25*F13</f>
        <v>0</v>
      </c>
      <c r="D13" s="41">
        <f>C13</f>
        <v>0</v>
      </c>
      <c r="E13" s="41"/>
      <c r="F13" s="52">
        <v>5.0000000000000001E-3</v>
      </c>
      <c r="G13" s="41"/>
    </row>
    <row r="14" spans="1:7" x14ac:dyDescent="0.15">
      <c r="A14" s="41"/>
      <c r="B14" s="41" t="s">
        <v>60</v>
      </c>
      <c r="C14" s="41">
        <f>$F$14*12</f>
        <v>360</v>
      </c>
      <c r="D14" s="41">
        <f>C14</f>
        <v>360</v>
      </c>
      <c r="E14" s="41"/>
      <c r="F14" s="53">
        <v>30</v>
      </c>
      <c r="G14" s="41"/>
    </row>
    <row r="15" spans="1:7" s="39" customFormat="1" ht="15" x14ac:dyDescent="0.15">
      <c r="A15" s="42">
        <v>3</v>
      </c>
      <c r="B15" s="42" t="s">
        <v>84</v>
      </c>
      <c r="C15" s="43">
        <f>C4*$F$15</f>
        <v>0</v>
      </c>
      <c r="D15" s="43">
        <f>D4*$F$15</f>
        <v>0.20702814154173627</v>
      </c>
      <c r="E15" s="42"/>
      <c r="F15" s="54">
        <v>0.01</v>
      </c>
      <c r="G15" s="42"/>
    </row>
    <row r="16" spans="1:7" s="39" customFormat="1" ht="15" x14ac:dyDescent="0.15">
      <c r="A16" s="42">
        <v>4</v>
      </c>
      <c r="B16" s="42" t="s">
        <v>61</v>
      </c>
      <c r="C16" s="43">
        <f>C17+C18+C19</f>
        <v>6</v>
      </c>
      <c r="D16" s="43">
        <f>D17+D18+D19</f>
        <v>7.1593575926337234</v>
      </c>
      <c r="E16" s="42"/>
      <c r="F16" s="42"/>
      <c r="G16" s="42"/>
    </row>
    <row r="17" spans="1:8" x14ac:dyDescent="0.15">
      <c r="A17" s="41"/>
      <c r="B17" s="41" t="s">
        <v>62</v>
      </c>
      <c r="C17" s="47">
        <f>C4*$F$17</f>
        <v>0</v>
      </c>
      <c r="D17" s="47">
        <f>D4*$F$17</f>
        <v>1.1593575926337232</v>
      </c>
      <c r="E17" s="41"/>
      <c r="F17" s="52">
        <v>5.6000000000000001E-2</v>
      </c>
      <c r="G17" s="41"/>
    </row>
    <row r="18" spans="1:8" x14ac:dyDescent="0.15">
      <c r="A18" s="41"/>
      <c r="B18" s="41" t="s">
        <v>63</v>
      </c>
      <c r="C18" s="41">
        <f>C4*$F$18</f>
        <v>0</v>
      </c>
      <c r="D18" s="41">
        <f>D4*$F$18</f>
        <v>0</v>
      </c>
      <c r="E18" s="41"/>
      <c r="F18" s="55">
        <v>0</v>
      </c>
      <c r="G18" s="41"/>
    </row>
    <row r="19" spans="1:8" x14ac:dyDescent="0.15">
      <c r="A19" s="41"/>
      <c r="B19" s="41" t="s">
        <v>64</v>
      </c>
      <c r="C19" s="41">
        <f>$F$19*12</f>
        <v>6</v>
      </c>
      <c r="D19" s="41">
        <f>$F$19*12</f>
        <v>6</v>
      </c>
      <c r="E19" s="41"/>
      <c r="F19" s="53">
        <v>0.5</v>
      </c>
      <c r="G19" s="41"/>
    </row>
    <row r="20" spans="1:8" s="39" customFormat="1" ht="15" x14ac:dyDescent="0.15">
      <c r="A20" s="42">
        <v>5</v>
      </c>
      <c r="B20" s="42" t="s">
        <v>69</v>
      </c>
      <c r="C20" s="45">
        <f>C4+C10+C15+C16</f>
        <v>6</v>
      </c>
      <c r="D20" s="45">
        <f>D4+D10+D15+D16</f>
        <v>28.379742100661694</v>
      </c>
      <c r="E20" s="42"/>
      <c r="F20" s="42"/>
      <c r="G20" s="42"/>
    </row>
    <row r="21" spans="1:8" ht="15" x14ac:dyDescent="0.15">
      <c r="A21" s="40"/>
      <c r="B21" s="50" t="s">
        <v>85</v>
      </c>
      <c r="C21" s="58">
        <f>C20/365</f>
        <v>1.643835616438356E-2</v>
      </c>
      <c r="D21" s="58">
        <f>D20/365</f>
        <v>7.7752718084004649E-2</v>
      </c>
      <c r="E21" s="40"/>
      <c r="F21" s="40"/>
      <c r="G21" s="40"/>
    </row>
    <row r="22" spans="1:8" ht="13.9" x14ac:dyDescent="0.25">
      <c r="H22" s="26" t="s">
        <v>39</v>
      </c>
    </row>
    <row r="23" spans="1:8" ht="14.45" thickBot="1" x14ac:dyDescent="0.3"/>
    <row r="24" spans="1:8" x14ac:dyDescent="0.15">
      <c r="B24" s="63" t="s">
        <v>65</v>
      </c>
      <c r="C24" s="66">
        <v>0</v>
      </c>
    </row>
    <row r="25" spans="1:8" ht="15" thickBot="1" x14ac:dyDescent="0.2">
      <c r="B25" s="64" t="s">
        <v>66</v>
      </c>
      <c r="C25" s="65">
        <f>成本法!C10</f>
        <v>0.6</v>
      </c>
    </row>
  </sheetData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K33" sqref="K33"/>
    </sheetView>
  </sheetViews>
  <sheetFormatPr defaultColWidth="8.875" defaultRowHeight="14.25" x14ac:dyDescent="0.15"/>
  <cols>
    <col min="1" max="1" width="4.625" style="26" customWidth="1"/>
    <col min="2" max="2" width="19.625" style="26" customWidth="1"/>
    <col min="3" max="5" width="8.875" style="26"/>
    <col min="6" max="6" width="4.5" style="26" customWidth="1"/>
    <col min="7" max="7" width="21.5" style="26" customWidth="1"/>
    <col min="8" max="8" width="12.875" style="26" bestFit="1" customWidth="1"/>
    <col min="9" max="16384" width="8.875" style="26"/>
  </cols>
  <sheetData>
    <row r="2" spans="1:9" x14ac:dyDescent="0.15">
      <c r="A2" s="26" t="s">
        <v>40</v>
      </c>
      <c r="F2" s="26" t="s">
        <v>43</v>
      </c>
    </row>
    <row r="3" spans="1:9" x14ac:dyDescent="0.15">
      <c r="A3" s="27"/>
      <c r="B3" s="27"/>
      <c r="C3" s="27" t="s">
        <v>44</v>
      </c>
      <c r="D3" s="27" t="s">
        <v>45</v>
      </c>
      <c r="F3" s="27"/>
      <c r="G3" s="27"/>
      <c r="H3" s="27" t="s">
        <v>44</v>
      </c>
      <c r="I3" s="27" t="s">
        <v>45</v>
      </c>
    </row>
    <row r="4" spans="1:9" ht="15" x14ac:dyDescent="0.15">
      <c r="A4" s="27">
        <v>1</v>
      </c>
      <c r="B4" s="27" t="s">
        <v>46</v>
      </c>
      <c r="C4" s="27">
        <f>D4*365</f>
        <v>2190</v>
      </c>
      <c r="D4" s="27">
        <v>6</v>
      </c>
      <c r="F4" s="28">
        <v>1</v>
      </c>
      <c r="G4" s="28" t="s">
        <v>47</v>
      </c>
      <c r="H4" s="28">
        <v>3650</v>
      </c>
      <c r="I4" s="28"/>
    </row>
    <row r="5" spans="1:9" ht="15" x14ac:dyDescent="0.15">
      <c r="A5" s="27">
        <v>2</v>
      </c>
      <c r="B5" s="27" t="s">
        <v>48</v>
      </c>
      <c r="C5" s="27">
        <f>C4*D5</f>
        <v>219</v>
      </c>
      <c r="D5" s="29">
        <v>0.1</v>
      </c>
      <c r="F5" s="28">
        <v>2</v>
      </c>
      <c r="G5" s="28" t="s">
        <v>49</v>
      </c>
      <c r="H5" s="28">
        <f>H6/H7</f>
        <v>225</v>
      </c>
      <c r="I5" s="28"/>
    </row>
    <row r="6" spans="1:9" x14ac:dyDescent="0.15">
      <c r="A6" s="27">
        <v>3</v>
      </c>
      <c r="B6" s="27" t="s">
        <v>50</v>
      </c>
      <c r="C6" s="27">
        <f>C4*D6</f>
        <v>328.5</v>
      </c>
      <c r="D6" s="29">
        <v>0.15</v>
      </c>
      <c r="F6" s="27"/>
      <c r="G6" s="27" t="s">
        <v>51</v>
      </c>
      <c r="H6" s="27">
        <v>4500</v>
      </c>
      <c r="I6" s="27"/>
    </row>
    <row r="7" spans="1:9" x14ac:dyDescent="0.15">
      <c r="A7" s="27">
        <v>4</v>
      </c>
      <c r="B7" s="27" t="s">
        <v>52</v>
      </c>
      <c r="C7" s="27">
        <f>C4*D7</f>
        <v>65.7</v>
      </c>
      <c r="D7" s="29">
        <v>0.03</v>
      </c>
      <c r="F7" s="27"/>
      <c r="G7" s="27" t="s">
        <v>53</v>
      </c>
      <c r="H7" s="27">
        <v>20</v>
      </c>
      <c r="I7" s="27"/>
    </row>
    <row r="8" spans="1:9" ht="15" x14ac:dyDescent="0.15">
      <c r="A8" s="27">
        <v>5</v>
      </c>
      <c r="B8" s="27" t="s">
        <v>54</v>
      </c>
      <c r="C8" s="27">
        <f>C4*D8</f>
        <v>65.7</v>
      </c>
      <c r="D8" s="29">
        <v>0.03</v>
      </c>
      <c r="F8" s="28">
        <v>3</v>
      </c>
      <c r="G8" s="28" t="s">
        <v>41</v>
      </c>
      <c r="H8" s="28">
        <f>SUM(H9:H12)</f>
        <v>444.80908740000001</v>
      </c>
      <c r="I8" s="28"/>
    </row>
    <row r="9" spans="1:9" x14ac:dyDescent="0.15">
      <c r="A9" s="27">
        <v>6</v>
      </c>
      <c r="B9" s="27" t="s">
        <v>55</v>
      </c>
      <c r="C9" s="30">
        <f>C4*D9/(1+5%)</f>
        <v>116.8</v>
      </c>
      <c r="D9" s="31">
        <v>5.6000000000000001E-2</v>
      </c>
      <c r="F9" s="27"/>
      <c r="G9" s="27" t="s">
        <v>56</v>
      </c>
      <c r="H9" s="30">
        <f>H4*I9</f>
        <v>54.75</v>
      </c>
      <c r="I9" s="31">
        <v>1.4999999999999999E-2</v>
      </c>
    </row>
    <row r="10" spans="1:9" x14ac:dyDescent="0.15">
      <c r="A10" s="27">
        <v>7</v>
      </c>
      <c r="B10" s="27" t="s">
        <v>57</v>
      </c>
      <c r="C10" s="27">
        <f>C4*D10</f>
        <v>219</v>
      </c>
      <c r="D10" s="29">
        <v>0.1</v>
      </c>
      <c r="F10" s="27"/>
      <c r="G10" s="27" t="s">
        <v>58</v>
      </c>
      <c r="H10" s="30">
        <f>H23*I10</f>
        <v>5.0098478999999996</v>
      </c>
      <c r="I10" s="31">
        <v>1E-3</v>
      </c>
    </row>
    <row r="11" spans="1:9" x14ac:dyDescent="0.15">
      <c r="A11" s="27">
        <v>8</v>
      </c>
      <c r="B11" s="27" t="s">
        <v>67</v>
      </c>
      <c r="C11" s="30">
        <f>C4-C5-C6-C7-C8-C9-C10</f>
        <v>1175.3</v>
      </c>
      <c r="D11" s="27"/>
      <c r="F11" s="27"/>
      <c r="G11" s="27" t="s">
        <v>59</v>
      </c>
      <c r="H11" s="30">
        <f>H23*H24*I11</f>
        <v>25.049239499999999</v>
      </c>
      <c r="I11" s="31">
        <v>5.0000000000000001E-3</v>
      </c>
    </row>
    <row r="12" spans="1:9" x14ac:dyDescent="0.15">
      <c r="A12" s="27"/>
      <c r="B12" s="32" t="s">
        <v>68</v>
      </c>
      <c r="C12" s="30">
        <f>C11/365</f>
        <v>3.2199999999999998</v>
      </c>
      <c r="D12" s="27"/>
      <c r="F12" s="27"/>
      <c r="G12" s="27" t="s">
        <v>60</v>
      </c>
      <c r="H12" s="27">
        <f>I12*12</f>
        <v>360</v>
      </c>
      <c r="I12" s="27">
        <v>30</v>
      </c>
    </row>
    <row r="13" spans="1:9" ht="15" x14ac:dyDescent="0.15">
      <c r="F13" s="28">
        <v>4</v>
      </c>
      <c r="G13" s="28" t="s">
        <v>42</v>
      </c>
      <c r="H13" s="28">
        <f>H4*I13</f>
        <v>73</v>
      </c>
      <c r="I13" s="33">
        <v>0.02</v>
      </c>
    </row>
    <row r="14" spans="1:9" ht="15" x14ac:dyDescent="0.15">
      <c r="F14" s="28">
        <v>5</v>
      </c>
      <c r="G14" s="28" t="s">
        <v>61</v>
      </c>
      <c r="H14" s="34">
        <f>SUM(H15:H17)</f>
        <v>638.66666666666663</v>
      </c>
      <c r="I14" s="28"/>
    </row>
    <row r="15" spans="1:9" x14ac:dyDescent="0.15">
      <c r="F15" s="27"/>
      <c r="G15" s="27" t="s">
        <v>62</v>
      </c>
      <c r="H15" s="30">
        <f>H4*I15/(1+5%)</f>
        <v>194.66666666666666</v>
      </c>
      <c r="I15" s="31">
        <v>5.6000000000000001E-2</v>
      </c>
    </row>
    <row r="16" spans="1:9" x14ac:dyDescent="0.15">
      <c r="F16" s="27"/>
      <c r="G16" s="27" t="s">
        <v>63</v>
      </c>
      <c r="H16" s="27">
        <f>H4*I16</f>
        <v>438</v>
      </c>
      <c r="I16" s="29">
        <v>0.12</v>
      </c>
    </row>
    <row r="17" spans="6:9" x14ac:dyDescent="0.15">
      <c r="F17" s="27"/>
      <c r="G17" s="27" t="s">
        <v>64</v>
      </c>
      <c r="H17" s="27">
        <f>I17</f>
        <v>6</v>
      </c>
      <c r="I17" s="27">
        <v>6</v>
      </c>
    </row>
    <row r="18" spans="6:9" ht="15" x14ac:dyDescent="0.15">
      <c r="F18" s="28">
        <v>6</v>
      </c>
      <c r="G18" s="28" t="s">
        <v>69</v>
      </c>
      <c r="H18" s="34">
        <f>H4-H5-H8-H13-H14</f>
        <v>2268.5242459333335</v>
      </c>
      <c r="I18" s="28"/>
    </row>
    <row r="19" spans="6:9" x14ac:dyDescent="0.15">
      <c r="F19" s="27"/>
      <c r="G19" s="32" t="s">
        <v>68</v>
      </c>
      <c r="H19" s="30">
        <f>H18/365</f>
        <v>6.2151349203652977</v>
      </c>
      <c r="I19" s="27"/>
    </row>
    <row r="22" spans="6:9" ht="14.45" thickBot="1" x14ac:dyDescent="0.3"/>
    <row r="23" spans="6:9" x14ac:dyDescent="0.15">
      <c r="G23" s="35" t="s">
        <v>65</v>
      </c>
      <c r="H23" s="36">
        <f>房屋建造、装饰装修、家具家电成本!C15</f>
        <v>5009.8478999999998</v>
      </c>
    </row>
    <row r="24" spans="6:9" ht="15" thickBot="1" x14ac:dyDescent="0.2">
      <c r="G24" s="37" t="s">
        <v>66</v>
      </c>
      <c r="H24" s="38">
        <v>1</v>
      </c>
    </row>
  </sheetData>
  <phoneticPr fontId="2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U24"/>
  <sheetViews>
    <sheetView workbookViewId="0">
      <selection activeCell="C7" sqref="C7"/>
    </sheetView>
  </sheetViews>
  <sheetFormatPr defaultColWidth="8.875" defaultRowHeight="13.5" x14ac:dyDescent="0.15"/>
  <cols>
    <col min="1" max="1" width="5" style="1" customWidth="1"/>
    <col min="2" max="2" width="22.25" style="1" customWidth="1"/>
    <col min="3" max="3" width="8.875" style="1"/>
    <col min="4" max="4" width="9.5" style="1" bestFit="1" customWidth="1"/>
    <col min="5" max="5" width="8.875" style="1"/>
    <col min="6" max="6" width="5.5" style="1" customWidth="1"/>
    <col min="7" max="7" width="23.125" style="1" customWidth="1"/>
    <col min="8" max="10" width="8.875" style="1"/>
    <col min="11" max="11" width="4.625" style="1" customWidth="1"/>
    <col min="12" max="12" width="17.625" style="1" customWidth="1"/>
    <col min="13" max="15" width="8.875" style="1"/>
    <col min="16" max="16" width="4.625" style="1" customWidth="1"/>
    <col min="17" max="17" width="17.125" style="1" customWidth="1"/>
    <col min="18" max="16384" width="8.875" style="1"/>
  </cols>
  <sheetData>
    <row r="3" spans="1:21" ht="15" thickBot="1" x14ac:dyDescent="0.3"/>
    <row r="4" spans="1:21" x14ac:dyDescent="0.15">
      <c r="A4" s="7" t="s">
        <v>21</v>
      </c>
      <c r="B4" s="8" t="s">
        <v>22</v>
      </c>
      <c r="C4" s="8" t="s">
        <v>1</v>
      </c>
      <c r="D4" s="8" t="s">
        <v>0</v>
      </c>
      <c r="E4" s="9" t="s">
        <v>23</v>
      </c>
      <c r="F4" s="7" t="s">
        <v>21</v>
      </c>
      <c r="G4" s="8" t="s">
        <v>22</v>
      </c>
      <c r="H4" s="8" t="s">
        <v>1</v>
      </c>
      <c r="I4" s="8" t="s">
        <v>0</v>
      </c>
      <c r="J4" s="9" t="s">
        <v>23</v>
      </c>
      <c r="K4" s="14" t="s">
        <v>21</v>
      </c>
      <c r="L4" s="8" t="s">
        <v>22</v>
      </c>
      <c r="M4" s="8" t="s">
        <v>1</v>
      </c>
      <c r="N4" s="8" t="s">
        <v>0</v>
      </c>
      <c r="O4" s="9" t="s">
        <v>23</v>
      </c>
      <c r="P4" s="14" t="s">
        <v>21</v>
      </c>
      <c r="Q4" s="8" t="s">
        <v>22</v>
      </c>
      <c r="R4" s="8" t="s">
        <v>18</v>
      </c>
      <c r="S4" s="8" t="s">
        <v>19</v>
      </c>
      <c r="T4" s="8" t="s">
        <v>20</v>
      </c>
      <c r="U4" s="9" t="s">
        <v>24</v>
      </c>
    </row>
    <row r="5" spans="1:21" x14ac:dyDescent="0.15">
      <c r="A5" s="19">
        <v>1</v>
      </c>
      <c r="B5" s="3" t="s">
        <v>33</v>
      </c>
      <c r="C5" s="3">
        <f>SUM(C6:C10)</f>
        <v>3940</v>
      </c>
      <c r="D5" s="3"/>
      <c r="E5" s="21"/>
      <c r="F5" s="19">
        <v>1</v>
      </c>
      <c r="G5" s="3" t="s">
        <v>99</v>
      </c>
      <c r="H5" s="3">
        <f>SUM(H6:H10)</f>
        <v>4880</v>
      </c>
      <c r="I5" s="3"/>
      <c r="J5" s="21"/>
      <c r="K5" s="15">
        <v>1</v>
      </c>
      <c r="L5" s="2" t="s">
        <v>12</v>
      </c>
      <c r="M5" s="2"/>
      <c r="N5" s="2"/>
      <c r="O5" s="11"/>
      <c r="P5" s="15">
        <v>1</v>
      </c>
      <c r="Q5" s="2" t="s">
        <v>14</v>
      </c>
      <c r="R5" s="2"/>
      <c r="S5" s="2"/>
      <c r="T5" s="2"/>
      <c r="U5" s="11"/>
    </row>
    <row r="6" spans="1:21" x14ac:dyDescent="0.15">
      <c r="A6" s="18" t="s">
        <v>2</v>
      </c>
      <c r="B6" s="2" t="s">
        <v>5</v>
      </c>
      <c r="C6" s="2">
        <v>3400</v>
      </c>
      <c r="D6" s="2"/>
      <c r="E6" s="11"/>
      <c r="F6" s="18" t="s">
        <v>2</v>
      </c>
      <c r="G6" s="2" t="s">
        <v>5</v>
      </c>
      <c r="H6" s="2">
        <v>4500</v>
      </c>
      <c r="I6" s="2"/>
      <c r="J6" s="11"/>
      <c r="K6" s="15">
        <v>2</v>
      </c>
      <c r="L6" s="2" t="s">
        <v>13</v>
      </c>
      <c r="M6" s="2"/>
      <c r="N6" s="2"/>
      <c r="O6" s="11"/>
      <c r="P6" s="15">
        <v>2</v>
      </c>
      <c r="Q6" s="2" t="s">
        <v>15</v>
      </c>
      <c r="R6" s="2"/>
      <c r="S6" s="2"/>
      <c r="T6" s="2"/>
      <c r="U6" s="11"/>
    </row>
    <row r="7" spans="1:21" x14ac:dyDescent="0.15">
      <c r="A7" s="18" t="s">
        <v>3</v>
      </c>
      <c r="B7" s="2" t="s">
        <v>6</v>
      </c>
      <c r="C7" s="2">
        <f>C6*E7</f>
        <v>170</v>
      </c>
      <c r="D7" s="2"/>
      <c r="E7" s="17">
        <v>0.05</v>
      </c>
      <c r="F7" s="18" t="s">
        <v>3</v>
      </c>
      <c r="G7" s="2" t="s">
        <v>6</v>
      </c>
      <c r="H7" s="2">
        <f>H6*J7</f>
        <v>90</v>
      </c>
      <c r="I7" s="2"/>
      <c r="J7" s="17">
        <v>0.02</v>
      </c>
      <c r="K7" s="15">
        <v>3</v>
      </c>
      <c r="L7" s="2" t="s">
        <v>4</v>
      </c>
      <c r="M7" s="2"/>
      <c r="N7" s="2"/>
      <c r="O7" s="11"/>
      <c r="P7" s="15">
        <v>3</v>
      </c>
      <c r="Q7" s="2" t="s">
        <v>16</v>
      </c>
      <c r="R7" s="2"/>
      <c r="S7" s="2"/>
      <c r="T7" s="2"/>
      <c r="U7" s="11"/>
    </row>
    <row r="8" spans="1:21" ht="14.25" thickBot="1" x14ac:dyDescent="0.2">
      <c r="A8" s="18" t="s">
        <v>35</v>
      </c>
      <c r="B8" s="2" t="s">
        <v>7</v>
      </c>
      <c r="C8" s="2">
        <f>C6*E8</f>
        <v>0</v>
      </c>
      <c r="D8" s="2"/>
      <c r="E8" s="11">
        <v>0</v>
      </c>
      <c r="F8" s="18" t="s">
        <v>35</v>
      </c>
      <c r="G8" s="2" t="s">
        <v>7</v>
      </c>
      <c r="H8" s="2">
        <f>H6*J8</f>
        <v>0</v>
      </c>
      <c r="I8" s="2"/>
      <c r="J8" s="11">
        <v>0</v>
      </c>
      <c r="K8" s="15">
        <v>4</v>
      </c>
      <c r="L8" s="2" t="s">
        <v>10</v>
      </c>
      <c r="M8" s="2"/>
      <c r="N8" s="2"/>
      <c r="O8" s="11"/>
      <c r="P8" s="16">
        <v>4</v>
      </c>
      <c r="Q8" s="12" t="s">
        <v>38</v>
      </c>
      <c r="R8" s="12"/>
      <c r="S8" s="12"/>
      <c r="T8" s="12"/>
      <c r="U8" s="13"/>
    </row>
    <row r="9" spans="1:21" x14ac:dyDescent="0.15">
      <c r="A9" s="18" t="s">
        <v>36</v>
      </c>
      <c r="B9" s="2" t="s">
        <v>17</v>
      </c>
      <c r="C9" s="2">
        <v>200</v>
      </c>
      <c r="D9" s="2"/>
      <c r="E9" s="11"/>
      <c r="F9" s="18" t="s">
        <v>36</v>
      </c>
      <c r="G9" s="2" t="s">
        <v>17</v>
      </c>
      <c r="H9" s="2">
        <v>200</v>
      </c>
      <c r="I9" s="2"/>
      <c r="J9" s="11"/>
      <c r="K9" s="15">
        <v>5</v>
      </c>
      <c r="L9" s="2" t="s">
        <v>11</v>
      </c>
      <c r="M9" s="2"/>
      <c r="N9" s="2"/>
      <c r="O9" s="11"/>
    </row>
    <row r="10" spans="1:21" ht="14.25" thickBot="1" x14ac:dyDescent="0.2">
      <c r="A10" s="18" t="s">
        <v>37</v>
      </c>
      <c r="B10" s="2" t="s">
        <v>8</v>
      </c>
      <c r="C10" s="2">
        <f>C6*E10</f>
        <v>170</v>
      </c>
      <c r="D10" s="2"/>
      <c r="E10" s="17">
        <v>0.05</v>
      </c>
      <c r="F10" s="18" t="s">
        <v>37</v>
      </c>
      <c r="G10" s="2" t="s">
        <v>8</v>
      </c>
      <c r="H10" s="2">
        <f>H6*J10</f>
        <v>90</v>
      </c>
      <c r="I10" s="2"/>
      <c r="J10" s="17">
        <v>0.02</v>
      </c>
      <c r="K10" s="16">
        <v>6</v>
      </c>
      <c r="L10" s="12" t="s">
        <v>38</v>
      </c>
      <c r="M10" s="12"/>
      <c r="N10" s="12"/>
      <c r="O10" s="13"/>
    </row>
    <row r="11" spans="1:21" x14ac:dyDescent="0.15">
      <c r="A11" s="19">
        <v>2</v>
      </c>
      <c r="B11" s="3" t="s">
        <v>9</v>
      </c>
      <c r="C11" s="3">
        <f>C5*E11</f>
        <v>118.19999999999999</v>
      </c>
      <c r="D11" s="3"/>
      <c r="E11" s="21">
        <v>0.03</v>
      </c>
      <c r="F11" s="19">
        <v>2</v>
      </c>
      <c r="G11" s="3" t="s">
        <v>9</v>
      </c>
      <c r="H11" s="3">
        <f>H5*J11</f>
        <v>146.4</v>
      </c>
      <c r="I11" s="3"/>
      <c r="J11" s="21">
        <v>0.03</v>
      </c>
    </row>
    <row r="12" spans="1:21" x14ac:dyDescent="0.15">
      <c r="A12" s="19">
        <v>3</v>
      </c>
      <c r="B12" s="3" t="s">
        <v>10</v>
      </c>
      <c r="C12" s="3">
        <f>(C5+C11)*((1+E12)^(E13/2)-1)</f>
        <v>140.00789999999989</v>
      </c>
      <c r="D12" s="3"/>
      <c r="E12" s="20">
        <v>3.4500000000000003E-2</v>
      </c>
      <c r="F12" s="19">
        <v>3</v>
      </c>
      <c r="G12" s="3" t="s">
        <v>10</v>
      </c>
      <c r="H12" s="3">
        <f>(H5+H11)*((1+J12)^(J13/2)-1)</f>
        <v>173.41079999999985</v>
      </c>
      <c r="I12" s="3"/>
      <c r="J12" s="20">
        <v>3.4500000000000003E-2</v>
      </c>
    </row>
    <row r="13" spans="1:21" x14ac:dyDescent="0.15">
      <c r="A13" s="10"/>
      <c r="B13" s="2" t="s">
        <v>34</v>
      </c>
      <c r="C13" s="2"/>
      <c r="D13" s="2"/>
      <c r="E13" s="25">
        <v>2</v>
      </c>
      <c r="F13" s="10"/>
      <c r="G13" s="2" t="s">
        <v>100</v>
      </c>
      <c r="H13" s="2"/>
      <c r="I13" s="2"/>
      <c r="J13" s="25">
        <v>2</v>
      </c>
    </row>
    <row r="14" spans="1:21" x14ac:dyDescent="0.15">
      <c r="A14" s="19">
        <v>4</v>
      </c>
      <c r="B14" s="3" t="s">
        <v>11</v>
      </c>
      <c r="C14" s="3">
        <f>(C5+C11)*E14</f>
        <v>811.64</v>
      </c>
      <c r="D14" s="3"/>
      <c r="E14" s="21">
        <v>0.2</v>
      </c>
      <c r="F14" s="19">
        <v>4</v>
      </c>
      <c r="G14" s="3" t="s">
        <v>11</v>
      </c>
      <c r="H14" s="3">
        <f>(H5+H11)*J14</f>
        <v>1005.28</v>
      </c>
      <c r="I14" s="3"/>
      <c r="J14" s="21">
        <v>0.2</v>
      </c>
    </row>
    <row r="15" spans="1:21" ht="14.25" thickBot="1" x14ac:dyDescent="0.2">
      <c r="A15" s="22">
        <v>5</v>
      </c>
      <c r="B15" s="23" t="s">
        <v>38</v>
      </c>
      <c r="C15" s="23">
        <f>C5+C11+C12+C14</f>
        <v>5009.8478999999998</v>
      </c>
      <c r="D15" s="23"/>
      <c r="E15" s="24"/>
      <c r="F15" s="22">
        <v>5</v>
      </c>
      <c r="G15" s="23" t="s">
        <v>38</v>
      </c>
      <c r="H15" s="23">
        <f>H5+H11+H12+H14</f>
        <v>6205.090799999999</v>
      </c>
      <c r="I15" s="23"/>
      <c r="J15" s="24"/>
    </row>
    <row r="18" spans="1:4" x14ac:dyDescent="0.15">
      <c r="A18" s="2"/>
      <c r="B18" s="2"/>
      <c r="C18" s="2" t="s">
        <v>31</v>
      </c>
      <c r="D18" s="2" t="s">
        <v>32</v>
      </c>
    </row>
    <row r="19" spans="1:4" x14ac:dyDescent="0.15">
      <c r="A19" s="2">
        <v>1</v>
      </c>
      <c r="B19" s="2" t="s">
        <v>25</v>
      </c>
      <c r="C19" s="2">
        <f>C20+C21</f>
        <v>13000</v>
      </c>
      <c r="D19" s="5">
        <f>(D20*C20+D21*C21)/C19</f>
        <v>2307.6923076923076</v>
      </c>
    </row>
    <row r="20" spans="1:4" x14ac:dyDescent="0.15">
      <c r="A20" s="2"/>
      <c r="B20" s="4" t="s">
        <v>26</v>
      </c>
      <c r="C20" s="2">
        <v>10000</v>
      </c>
      <c r="D20" s="2">
        <v>1500</v>
      </c>
    </row>
    <row r="21" spans="1:4" x14ac:dyDescent="0.15">
      <c r="A21" s="2"/>
      <c r="B21" s="4" t="s">
        <v>27</v>
      </c>
      <c r="C21" s="2">
        <v>3000</v>
      </c>
      <c r="D21" s="2">
        <v>5000</v>
      </c>
    </row>
    <row r="22" spans="1:4" x14ac:dyDescent="0.15">
      <c r="A22" s="2">
        <v>2</v>
      </c>
      <c r="B22" s="2" t="s">
        <v>29</v>
      </c>
      <c r="C22" s="2">
        <f>C19</f>
        <v>13000</v>
      </c>
      <c r="D22" s="2">
        <v>1000</v>
      </c>
    </row>
    <row r="23" spans="1:4" x14ac:dyDescent="0.15">
      <c r="A23" s="2">
        <v>3</v>
      </c>
      <c r="B23" s="2" t="s">
        <v>28</v>
      </c>
      <c r="C23" s="2">
        <f>C19</f>
        <v>13000</v>
      </c>
      <c r="D23" s="2">
        <v>2000</v>
      </c>
    </row>
    <row r="24" spans="1:4" x14ac:dyDescent="0.15">
      <c r="A24" s="2">
        <v>4</v>
      </c>
      <c r="B24" s="2" t="s">
        <v>30</v>
      </c>
      <c r="C24" s="2">
        <f>C19</f>
        <v>13000</v>
      </c>
      <c r="D24" s="6">
        <f>D19+D22+D23</f>
        <v>5307.6923076923076</v>
      </c>
    </row>
  </sheetData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成本法</vt:lpstr>
      <vt:lpstr>价值折算法</vt:lpstr>
      <vt:lpstr>剩余法</vt:lpstr>
      <vt:lpstr>房屋建造、装饰装修、家具家电成本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崔锴</dc:creator>
  <cp:lastModifiedBy>a</cp:lastModifiedBy>
  <dcterms:created xsi:type="dcterms:W3CDTF">2024-01-18T02:00:35Z</dcterms:created>
  <dcterms:modified xsi:type="dcterms:W3CDTF">2024-03-14T08:48:15Z</dcterms:modified>
</cp:coreProperties>
</file>