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5" yWindow="13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s="1"/>
  <c r="D14" i="74" l="1"/>
  <c r="I8" i="74" s="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E2" i="68"/>
  <c r="F42" i="15"/>
  <c r="F43" i="67"/>
  <c r="C76" i="15"/>
  <c r="F6" i="15"/>
  <c r="F36" i="15"/>
  <c r="E10" i="76"/>
  <c r="F9" i="15"/>
  <c r="M22" i="15"/>
  <c r="M26" i="15"/>
  <c r="E8" i="76"/>
  <c r="M26" i="67"/>
  <c r="D7" i="73"/>
  <c r="F38" i="67"/>
  <c r="F40" i="67"/>
  <c r="F16" i="67"/>
  <c r="E2" i="69"/>
  <c r="M29" i="15"/>
  <c r="B7" i="76"/>
  <c r="F9" i="67"/>
  <c r="L48" i="15"/>
  <c r="M28" i="67"/>
  <c r="B10" i="76"/>
  <c r="M8" i="67"/>
  <c r="F16" i="15"/>
  <c r="F38" i="15"/>
  <c r="C76" i="67"/>
  <c r="F36" i="67"/>
  <c r="D3" i="73"/>
  <c r="M8" i="15"/>
  <c r="M6" i="15"/>
  <c r="AO13" i="1"/>
  <c r="F37" i="67"/>
  <c r="D4" i="73"/>
  <c r="D6" i="73"/>
  <c r="F4" i="73"/>
  <c r="M23" i="15"/>
  <c r="F8" i="15"/>
  <c r="L47" i="67"/>
  <c r="M9" i="15"/>
  <c r="F7" i="15"/>
  <c r="F5" i="73"/>
  <c r="F42" i="67"/>
  <c r="F8" i="67"/>
  <c r="M9" i="67"/>
  <c r="F40" i="15"/>
  <c r="F6" i="67"/>
  <c r="F43" i="15"/>
  <c r="M6" i="67"/>
  <c r="J15" i="67"/>
  <c r="M29" i="67"/>
  <c r="M28" i="15"/>
  <c r="M24" i="15"/>
  <c r="F7" i="67"/>
  <c r="B13" i="76"/>
  <c r="F13" i="67"/>
  <c r="B11" i="76"/>
  <c r="F20" i="31"/>
  <c r="M22" i="67"/>
  <c r="F37" i="15"/>
  <c r="L47" i="15"/>
  <c r="F7" i="73"/>
  <c r="E13" i="76"/>
  <c r="F6" i="73"/>
  <c r="B9" i="76"/>
  <c r="B12" i="76"/>
  <c r="E9" i="76"/>
  <c r="F26" i="67"/>
  <c r="E7" i="76"/>
  <c r="D5" i="73"/>
  <c r="F3" i="73"/>
  <c r="M24" i="67"/>
  <c r="E11" i="76"/>
  <c r="M23" i="67"/>
  <c r="E12" i="76"/>
  <c r="B8" i="76"/>
  <c r="J15" i="15"/>
  <c r="F1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L48" i="67"/>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M21" i="67"/>
  <c r="F35"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D2" i="34"/>
  <c r="D19" i="9"/>
  <c r="D2" i="35"/>
  <c r="D2" i="37"/>
  <c r="C19" i="9"/>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9" i="1"/>
  <c r="AO8" i="1"/>
  <c r="AO10" i="1"/>
  <c r="AO6" i="1"/>
  <c r="D34" i="9"/>
  <c r="D35" i="9"/>
  <c r="AO12" i="1"/>
  <c r="AO11"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<sst xmlns="http://schemas.openxmlformats.org/spreadsheetml/2006/main" count="7882" uniqueCount="3416">
  <si>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</si>
  <si>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</si>
  <si>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</si>
  <si>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</si>
  <si>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</si>
  <si>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</si>
  <si>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</si>
  <si>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</si>
  <si>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</si>
  <si>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</si>
  <si>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</si>
  <si>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</si>
  <si>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</si>
  <si>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</si>
  <si>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</si>
  <si>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</si>
  <si>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</si>
  <si>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</si>
  <si>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</si>
  <si>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</si>
  <si>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</si>
  <si>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</si>
  <si>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</si>
  <si>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</si>
  <si>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</si>
  <si>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</si>
  <si>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</si>
  <si>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</si>
  <si>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</si>
  <si>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</si>
  <si>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</si>
  <si>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</si>
  <si>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</si>
  <si>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</si>
  <si>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</si>
  <si>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</si>
  <si>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</si>
  <si>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</si>
  <si>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</si>
  <si>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</si>
  <si>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</si>
  <si>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</si>
  <si>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</si>
  <si>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</si>
  <si>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</si>
  <si>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</si>
  <si>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</si>
  <si>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</si>
  <si>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</si>
  <si>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</si>
  <si>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</si>
  <si>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</si>
  <si>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</si>
  <si>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</si>
  <si>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</si>
  <si>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</si>
  <si>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</si>
  <si>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</si>
  <si>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</si>
  <si>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</si>
  <si>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</si>
  <si>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</si>
  <si>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</si>
  <si>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</si>
  <si>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</si>
  <si>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</si>
  <si>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</si>
  <si>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</si>
  <si>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</si>
  <si>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</si>
  <si>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</si>
  <si>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</si>
  <si>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</si>
  <si>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</si>
  <si>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</si>
  <si>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</si>
  <si>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</si>
  <si>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</si>
  <si>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</si>
  <si>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</si>
  <si>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</si>
  <si>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</si>
  <si>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</si>
  <si>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</si>
  <si>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</si>
  <si>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</si>
  <si>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</si>
  <si>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</si>
  <si>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</si>
  <si>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</si>
  <si>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</si>
  <si>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</si>
  <si>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</si>
  <si>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</si>
  <si>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</si>
  <si>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</si>
  <si>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</si>
  <si>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</si>
  <si>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</si>
  <si>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</si>
  <si>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</si>
  <si>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</si>
  <si>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</si>
  <si>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</si>
  <si>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</si>
  <si>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</si>
  <si>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</si>
  <si>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</si>
  <si>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</si>
  <si>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</si>
  <si>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</si>
  <si>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</si>
  <si>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</si>
  <si>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</si>
  <si>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</si>
  <si>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</si>
  <si>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</si>
  <si>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</si>
  <si>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</si>
  <si>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</si>
  <si>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</si>
  <si>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</si>
  <si>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</si>
  <si>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</si>
  <si>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</si>
  <si>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</si>
  <si>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</si>
  <si>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</si>
  <si>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</si>
  <si>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</si>
  <si>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</si>
  <si>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</si>
  <si>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</si>
  <si>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</si>
  <si>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</si>
  <si>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</si>
  <si>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</si>
  <si>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</si>
  <si>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</si>
  <si>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</si>
  <si>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</si>
  <si>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</si>
  <si>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</si>
  <si>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</si>
  <si>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</si>
  <si>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</si>
  <si>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</si>
  <si>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</si>
  <si>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</si>
  <si>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</si>
  <si>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</si>
  <si>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</si>
  <si>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</si>
  <si>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</si>
  <si>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</si>
  <si>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</si>
  <si>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</si>
  <si>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</si>
  <si>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</si>
  <si>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</si>
  <si>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</si>
  <si>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</si>
  <si>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</si>
  <si>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</si>
  <si>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</si>
  <si>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</si>
  <si>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</si>
  <si>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</si>
  <si>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</si>
  <si>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</si>
  <si>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</si>
  <si>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</si>
  <si>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</si>
  <si>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</si>
  <si>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</si>
  <si>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</si>
  <si>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</si>
  <si>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</si>
  <si>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</si>
  <si>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</si>
  <si>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</si>
  <si>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</si>
  <si>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</si>
  <si>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</si>
  <si>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</si>
  <si>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</si>
  <si>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</si>
  <si>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</si>
  <si>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</si>
  <si>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</si>
  <si>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</si>
  <si>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</si>
  <si>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</si>
  <si>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</si>
  <si>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</si>
  <si>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</si>
  <si>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</si>
  <si>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</si>
  <si>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</si>
  <si>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</si>
  <si>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</si>
  <si>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</si>
  <si>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</si>
  <si>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</si>
  <si>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</si>
  <si>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</si>
  <si>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</si>
  <si>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</si>
  <si>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</si>
  <si>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</si>
  <si>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</si>
  <si>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</si>
  <si>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</si>
  <si>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</si>
  <si>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</si>
  <si>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</si>
  <si>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</si>
  <si>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</si>
  <si>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</si>
  <si>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</si>
  <si>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</si>
  <si>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</si>
  <si>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</si>
  <si>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</si>
  <si>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</si>
  <si>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</si>
  <si>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</si>
  <si>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</si>
  <si>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</si>
  <si>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</si>
  <si>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</si>
  <si>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</si>
  <si>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</si>
  <si>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</si>
  <si>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</si>
  <si>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</si>
  <si>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</si>
  <si>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</si>
  <si>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</si>
  <si>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</si>
  <si>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</si>
  <si>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</si>
  <si>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</si>
  <si>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</si>
  <si>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</si>
  <si>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</si>
  <si>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</si>
  <si>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</si>
  <si>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</si>
  <si>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</si>
  <si>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</si>
  <si>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</si>
  <si>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</si>
  <si>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</si>
  <si>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</si>
  <si>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</si>
  <si>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</si>
  <si>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</si>
  <si>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</si>
  <si>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</si>
  <si>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</si>
  <si>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</si>
  <si>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</si>
  <si>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</si>
  <si>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</si>
  <si>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</si>
  <si>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</si>
  <si>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</si>
  <si>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</si>
  <si>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</si>
  <si>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</si>
  <si>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</si>
  <si>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</si>
  <si>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</si>
  <si>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</si>
  <si>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</si>
  <si>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</si>
  <si>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</si>
  <si>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</si>
  <si>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</si>
  <si>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</si>
  <si>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</si>
  <si>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</si>
  <si>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</si>
  <si>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</si>
  <si>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</si>
  <si>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</si>
  <si>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</si>
  <si>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</si>
  <si>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</si>
  <si>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</si>
  <si>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</si>
  <si>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</si>
  <si>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</si>
  <si>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</si>
  <si>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</si>
  <si>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</si>
  <si>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</si>
  <si>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</si>
  <si>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</si>
  <si>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</si>
  <si>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</si>
  <si>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</si>
  <si>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</si>
  <si>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</si>
  <si>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</si>
  <si>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</si>
  <si>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</si>
  <si>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</si>
  <si>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</si>
  <si>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</si>
  <si>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</si>
  <si>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</si>
  <si>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</si>
  <si>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</si>
  <si>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</si>
  <si>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</si>
  <si>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</si>
  <si>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</si>
  <si>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</si>
  <si>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</si>
  <si>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</si>
  <si>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</si>
  <si>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</si>
  <si>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</si>
  <si>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</si>
  <si>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</si>
  <si>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</si>
  <si>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</si>
  <si>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</si>
  <si>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</si>
  <si>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</si>
  <si>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</si>
  <si>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</si>
  <si>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</si>
  <si>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</si>
  <si>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</si>
  <si>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</si>
  <si>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</si>
  <si>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</si>
  <si>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</si>
  <si>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</si>
  <si>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</si>
  <si>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</si>
  <si>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</si>
  <si>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</si>
  <si>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</si>
  <si>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</si>
  <si>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</si>
  <si>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</si>
  <si>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</si>
  <si>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</si>
  <si>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</si>
  <si>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</si>
  <si>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</si>
  <si>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</si>
  <si>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</si>
  <si>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</si>
  <si>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</si>
  <si>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</si>
  <si>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</si>
  <si>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</si>
  <si>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</si>
  <si>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</si>
  <si>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</si>
  <si>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</si>
  <si>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</si>
  <si>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</si>
  <si>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</si>
  <si>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</si>
  <si>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</si>
  <si>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</si>
  <si>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</si>
  <si>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</si>
  <si>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</si>
  <si>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</si>
  <si>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</si>
  <si>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</si>
  <si>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</si>
  <si>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</si>
  <si>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</si>
  <si>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</si>
  <si>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</si>
  <si>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</si>
  <si>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</si>
  <si>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</si>
  <si>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</si>
  <si>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</si>
  <si>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</si>
  <si>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</si>
  <si>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</si>
  <si>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</si>
  <si>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</si>
  <si>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</si>
  <si>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</si>
  <si>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</si>
  <si>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</si>
  <si>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</si>
  <si>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</si>
  <si>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</si>
  <si>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</si>
  <si>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</si>
  <si>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</si>
  <si>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</si>
  <si>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</si>
  <si>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</si>
  <si>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</si>
  <si>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</si>
  <si>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</si>
  <si>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</si>
  <si>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</si>
  <si>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</si>
  <si>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</si>
  <si>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</si>
  <si>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</si>
  <si>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</si>
  <si>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</si>
  <si>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</si>
  <si>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</si>
  <si>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</si>
  <si>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</si>
  <si>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</si>
  <si>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</si>
  <si>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</si>
  <si>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</si>
  <si>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</si>
  <si>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</si>
  <si>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</si>
  <si>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</si>
  <si>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</si>
  <si>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</si>
  <si>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</si>
  <si>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</si>
  <si>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</si>
  <si>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</si>
  <si>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</si>
  <si>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</si>
  <si>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</si>
  <si>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</si>
  <si>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</si>
  <si>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</si>
  <si>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</si>
  <si>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</si>
  <si>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</si>
  <si>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</si>
  <si>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</si>
  <si>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</si>
  <si>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</si>
  <si>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</si>
  <si>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</si>
  <si>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</si>
  <si>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</si>
  <si>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</si>
  <si>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</si>
  <si>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</si>
  <si>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</si>
  <si>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</si>
  <si>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</si>
  <si>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</si>
  <si>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</si>
  <si>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</si>
  <si>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</si>
  <si>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</si>
  <si>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</si>
  <si>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</si>
  <si>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</si>
  <si>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</si>
  <si>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</si>
  <si>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</si>
  <si>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</si>
  <si>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</si>
  <si>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</si>
  <si>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</si>
  <si>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</si>
  <si>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</si>
  <si>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</si>
  <si>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</si>
  <si>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</si>
  <si>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</si>
  <si>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</si>
  <si>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</si>
  <si>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</si>
  <si>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</si>
  <si>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</si>
  <si>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</si>
  <si>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</si>
  <si>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</si>
  <si>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</si>
  <si>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</si>
  <si>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</si>
  <si>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</si>
  <si>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</si>
  <si>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</si>
  <si>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</si>
  <si>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</si>
  <si>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</si>
  <si>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</si>
  <si>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</si>
  <si>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</si>
  <si>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</si>
  <si>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</si>
  <si>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</si>
  <si>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</si>
  <si>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</si>
  <si>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</si>
  <si>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</si>
  <si>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</si>
  <si>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</si>
  <si>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</si>
  <si>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</si>
  <si>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</si>
  <si>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</si>
  <si>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</si>
  <si>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</si>
  <si>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</si>
  <si>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</si>
  <si>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</si>
  <si>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</si>
  <si>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</si>
  <si>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</si>
  <si>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</si>
  <si>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</si>
  <si>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</si>
  <si>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</si>
  <si>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</si>
  <si>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</si>
  <si>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</si>
  <si>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</si>
  <si>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</si>
  <si>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</si>
  <si>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</si>
  <si>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</si>
  <si>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</si>
  <si>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</si>
  <si>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</si>
  <si>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</si>
  <si>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</si>
  <si>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</si>
  <si>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</si>
  <si>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</si>
  <si>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</si>
  <si>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</si>
  <si>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</si>
  <si>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</si>
  <si>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</si>
  <si>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</si>
  <si>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</si>
  <si>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</si>
  <si>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</si>
  <si>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</si>
  <si>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</si>
  <si>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</si>
  <si>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</si>
  <si>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</si>
  <si>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</si>
  <si>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</si>
  <si>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</si>
  <si>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</si>
  <si>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</si>
  <si>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</si>
  <si>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</si>
  <si>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</si>
  <si>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</si>
  <si>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</si>
  <si>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</si>
  <si>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</si>
  <si>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</si>
  <si>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</si>
  <si>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</si>
  <si>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</si>
  <si>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</si>
  <si>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</si>
  <si>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</si>
  <si>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</si>
  <si>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</si>
  <si>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</si>
  <si>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</si>
  <si>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</si>
  <si>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</si>
  <si>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</si>
  <si>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</si>
  <si>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</si>
  <si>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</si>
  <si>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</si>
  <si>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</si>
  <si>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</si>
  <si>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</si>
  <si>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</si>
  <si>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</si>
  <si>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</si>
  <si>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</si>
  <si>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</si>
  <si>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</si>
  <si>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</si>
  <si>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</si>
  <si>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</si>
  <si>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</si>
  <si>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</si>
  <si>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</si>
  <si>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</si>
  <si>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</si>
  <si>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</si>
  <si>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</si>
  <si>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</si>
  <si>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</si>
  <si>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</si>
  <si>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</si>
  <si>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</si>
  <si>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</si>
  <si>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</si>
  <si>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</si>
  <si>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</si>
  <si>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</si>
  <si>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</si>
  <si>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</si>
  <si>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</si>
  <si>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</si>
  <si>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</si>
  <si>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</si>
  <si>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</si>
  <si>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</si>
  <si>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</si>
  <si>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</si>
  <si>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</si>
  <si>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</si>
  <si>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</si>
  <si>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</si>
  <si>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</si>
  <si>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</si>
  <si>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</si>
  <si>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</si>
  <si>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</si>
  <si>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</si>
  <si>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</si>
  <si>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</si>
  <si>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</si>
  <si>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</si>
  <si>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</si>
  <si>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</si>
  <si>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</si>
  <si>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</si>
  <si>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</si>
  <si>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</si>
  <si>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</si>
  <si>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</si>
  <si>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</si>
  <si>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</si>
  <si>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</si>
  <si>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</si>
  <si>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</si>
  <si>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</si>
  <si>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</si>
  <si>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</si>
  <si>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</si>
  <si>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</si>
  <si>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</si>
  <si>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</si>
  <si>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</si>
  <si>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</si>
  <si>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</si>
  <si>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</si>
  <si>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</si>
  <si>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</si>
  <si>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</si>
  <si>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</si>
  <si>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</si>
  <si>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</si>
  <si>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</si>
  <si>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</si>
  <si>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</si>
  <si>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</si>
  <si>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</si>
  <si>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</si>
  <si>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</si>
  <si>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</si>
  <si>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</si>
  <si>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</si>
  <si>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</si>
  <si>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</si>
  <si>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</si>
  <si>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</si>
  <si>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</si>
  <si>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</si>
  <si>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</si>
  <si>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</si>
  <si>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</si>
  <si>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</si>
  <si>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</si>
  <si>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</si>
  <si>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</si>
  <si>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</si>
  <si>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</si>
  <si>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</si>
  <si>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</si>
  <si>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</si>
  <si>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</si>
  <si>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</si>
  <si>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</si>
  <si>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</si>
  <si>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</si>
  <si>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</si>
  <si>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</si>
  <si>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</si>
  <si>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</si>
  <si>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</si>
  <si>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</si>
  <si>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</si>
  <si>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</si>
  <si>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</si>
  <si>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</si>
  <si>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</si>
  <si>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</si>
  <si>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</si>
  <si>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</si>
  <si>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</si>
  <si>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</si>
  <si>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</si>
  <si>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</si>
  <si>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</si>
  <si>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</si>
  <si>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</si>
  <si>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</si>
  <si>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</si>
  <si>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</si>
  <si>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</si>
  <si>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</si>
  <si>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</si>
  <si>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</si>
  <si>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</si>
  <si>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</si>
  <si>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</si>
  <si>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</si>
  <si>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</si>
  <si>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</si>
  <si>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</si>
  <si>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</si>
  <si>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</si>
  <si>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</si>
  <si>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</si>
  <si>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</si>
  <si>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</si>
  <si>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</si>
  <si>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</si>
  <si>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</si>
  <si>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</si>
  <si>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</si>
  <si>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</si>
  <si>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</si>
  <si>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</si>
  <si>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</si>
  <si>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</si>
  <si>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</si>
  <si>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</si>
  <si>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</si>
  <si>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</si>
  <si>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</si>
  <si>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</si>
  <si>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</si>
  <si>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</si>
  <si>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</si>
  <si>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</si>
  <si>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</si>
  <si>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</si>
  <si>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</si>
  <si>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</si>
  <si>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</si>
  <si>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</si>
  <si>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</si>
  <si>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</si>
  <si>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</si>
  <si>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</si>
  <si>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</si>
  <si>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</si>
  <si>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</si>
  <si>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</si>
  <si>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</si>
  <si>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</si>
  <si>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</si>
  <si>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</si>
  <si>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</si>
  <si>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</si>
  <si>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</si>
  <si>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</si>
  <si>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</si>
  <si>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</si>
  <si>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</si>
  <si>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</si>
  <si>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</si>
  <si>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</si>
  <si>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</si>
  <si>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</si>
  <si>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</si>
  <si>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</si>
  <si>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</si>
  <si>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</si>
  <si>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</si>
  <si>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</si>
  <si>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</si>
  <si>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</si>
  <si>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</si>
  <si>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</si>
  <si>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</si>
  <si>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</si>
  <si>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</si>
  <si>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</si>
  <si>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</si>
  <si>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</si>
  <si>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</si>
  <si>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</si>
  <si>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</si>
  <si>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</si>
  <si>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</si>
  <si>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</si>
  <si>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</si>
  <si>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</si>
  <si>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</si>
  <si>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</si>
  <si>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</si>
  <si>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</si>
  <si>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</si>
  <si>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</si>
  <si>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</si>
  <si>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</si>
  <si>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</si>
  <si>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</si>
  <si>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</si>
  <si>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</si>
  <si>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</si>
  <si>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</si>
  <si>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</si>
  <si>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</si>
  <si>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</si>
  <si>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</si>
  <si>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</si>
  <si>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</si>
  <si>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</si>
  <si>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</si>
  <si>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</si>
  <si>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</si>
  <si>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</si>
  <si>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</si>
  <si>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</si>
  <si>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</si>
  <si>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</si>
  <si>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</si>
  <si>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</si>
  <si>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</si>
  <si>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</si>
  <si>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</si>
  <si>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</si>
  <si>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</si>
  <si>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</si>
  <si>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</si>
  <si>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</si>
  <si>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</si>
  <si>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</si>
  <si>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</si>
  <si>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</si>
  <si>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</si>
  <si>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</si>
  <si>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</si>
  <si>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</si>
  <si>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</si>
  <si>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</si>
  <si>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</si>
  <si>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</si>
  <si>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</si>
  <si>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</si>
  <si>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</si>
  <si>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</si>
  <si>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</si>
  <si>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</si>
  <si>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</si>
  <si>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</si>
  <si>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</si>
  <si>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</si>
  <si>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</si>
  <si>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</si>
  <si>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</si>
  <si>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</si>
  <si>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</si>
  <si>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</si>
  <si>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</si>
  <si>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</si>
  <si>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</si>
  <si>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</si>
  <si>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</si>
  <si>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</si>
  <si>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</si>
  <si>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</si>
  <si>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</si>
  <si>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</si>
  <si>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</si>
  <si>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</si>
  <si>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</si>
  <si>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</si>
  <si>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</si>
  <si>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</si>
  <si>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</si>
  <si>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</si>
  <si>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</si>
  <si>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</si>
  <si>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</si>
  <si>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</si>
  <si>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</si>
  <si>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</si>
  <si>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</si>
  <si>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</si>
  <si>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</si>
  <si>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</si>
  <si>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</si>
  <si>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</si>
  <si>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</si>
  <si>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</si>
  <si>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</si>
  <si>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</si>
  <si>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</si>
  <si>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</si>
  <si>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</si>
  <si>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</si>
  <si>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</si>
  <si>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</si>
  <si>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</si>
  <si>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</si>
  <si>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</si>
  <si>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</si>
  <si>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</si>
  <si>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</si>
  <si>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</si>
  <si>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</si>
  <si>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</si>
  <si>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</si>
  <si>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</si>
  <si>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</si>
  <si>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</si>
  <si>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</si>
  <si>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</si>
  <si>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</si>
  <si>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</si>
  <si>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</si>
  <si>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</si>
  <si>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</si>
  <si>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</si>
  <si>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</si>
  <si>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</si>
  <si>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</si>
  <si>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</si>
  <si>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</si>
  <si>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</si>
  <si>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</si>
  <si>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</si>
  <si>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</si>
  <si>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</si>
  <si>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</si>
  <si>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</si>
  <si>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</si>
  <si>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</si>
  <si>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</si>
  <si>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</si>
  <si>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</si>
  <si>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</si>
  <si>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</si>
  <si>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</si>
  <si>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</si>
  <si>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</si>
  <si>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</si>
  <si>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</si>
  <si>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</si>
  <si>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</si>
  <si>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</si>
  <si>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</si>
  <si>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</si>
  <si>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</si>
  <si>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</si>
  <si>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</si>
  <si>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</si>
  <si>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</si>
  <si>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</si>
  <si>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</si>
  <si>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</si>
  <si>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</si>
  <si>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</si>
  <si>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</si>
  <si>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</si>
  <si>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</si>
  <si>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</si>
  <si>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</si>
  <si>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</si>
  <si>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</si>
  <si>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</si>
  <si>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</si>
  <si>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</si>
  <si>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</si>
  <si>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</si>
  <si>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</si>
  <si>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</si>
  <si>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</si>
  <si>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</si>
  <si>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</si>
  <si>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</si>
  <si>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</si>
  <si>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</si>
  <si>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</si>
  <si>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</si>
  <si>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</si>
  <si>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</si>
  <si>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</si>
  <si>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</si>
  <si>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</si>
  <si>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</si>
  <si>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</si>
  <si>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</si>
  <si>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</si>
  <si>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</si>
  <si>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</si>
  <si>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</si>
  <si>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</si>
  <si>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</si>
  <si>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</si>
  <si>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</si>
  <si>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</si>
  <si>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</si>
  <si>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</si>
  <si>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</si>
  <si>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</si>
  <si>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</si>
  <si>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</si>
  <si>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</si>
  <si>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</si>
  <si>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</si>
  <si>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</si>
  <si>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</si>
  <si>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</si>
  <si>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</si>
  <si>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</si>
  <si>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</si>
  <si>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</si>
  <si>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</si>
  <si>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</si>
  <si>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</si>
  <si>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</si>
  <si>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</si>
  <si>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</si>
  <si>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</si>
  <si>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</si>
  <si>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</si>
  <si>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</si>
  <si>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</si>
  <si>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</si>
  <si>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</si>
  <si>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</si>
  <si>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</si>
  <si>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</si>
  <si>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</si>
  <si>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</si>
  <si>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</si>
  <si>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</si>
  <si>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</si>
  <si>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</si>
  <si>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</si>
  <si>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</si>
  <si>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</si>
  <si>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</si>
  <si>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</si>
  <si>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</si>
  <si>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</si>
  <si>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</si>
  <si>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</si>
  <si>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</si>
  <si>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</si>
  <si>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</si>
  <si>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</si>
  <si>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</si>
  <si>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</si>
  <si>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</si>
  <si>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</si>
  <si>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</si>
  <si>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</si>
  <si>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</si>
  <si>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</si>
  <si>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</si>
  <si>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</si>
  <si>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</si>
  <si>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</si>
  <si>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</si>
  <si>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</si>
  <si>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</si>
  <si>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</si>
  <si>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</si>
  <si>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</si>
  <si>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</si>
  <si>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</si>
  <si>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</si>
  <si>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</si>
  <si>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</si>
  <si>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</si>
  <si>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</si>
  <si>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</si>
  <si>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</si>
  <si>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</si>
  <si>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</si>
  <si>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</si>
  <si>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</si>
  <si>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</si>
  <si>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</si>
  <si>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</si>
  <si>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</si>
  <si>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</si>
  <si>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</si>
  <si>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</si>
  <si>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</si>
  <si>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</si>
  <si>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</si>
  <si>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</si>
  <si>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</si>
  <si>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</si>
  <si>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</si>
  <si>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</si>
  <si>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</si>
  <si>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</si>
  <si>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</si>
  <si>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</si>
  <si>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</si>
  <si>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</si>
  <si>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</si>
  <si>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</si>
  <si>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</si>
  <si>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</si>
  <si>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</si>
  <si>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</si>
  <si>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</si>
  <si>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</si>
  <si>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</si>
  <si>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</si>
  <si>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</si>
  <si>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</si>
  <si>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</si>
  <si>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</si>
  <si>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</si>
  <si>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</si>
  <si>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</si>
  <si>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</si>
  <si>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</si>
  <si>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</si>
  <si>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</si>
  <si>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</si>
  <si>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</si>
  <si>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</si>
  <si>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</si>
  <si>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</si>
  <si>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</si>
  <si>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</si>
  <si>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</si>
  <si>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</si>
  <si>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</si>
  <si>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</si>
  <si>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</si>
  <si>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</si>
  <si>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</si>
  <si>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</si>
  <si>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</si>
  <si>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</si>
  <si>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</si>
  <si>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</si>
  <si>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</si>
  <si>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</si>
  <si>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</si>
  <si>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</si>
  <si>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</si>
  <si>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</si>
  <si>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</si>
  <si>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</si>
  <si>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</si>
  <si>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</si>
  <si>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</si>
  <si>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</si>
  <si>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</si>
  <si>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</si>
  <si>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</si>
  <si>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</si>
  <si>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</si>
  <si>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</si>
  <si>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</si>
  <si>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</si>
  <si>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</si>
  <si>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</si>
  <si>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</si>
  <si>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</si>
  <si>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</si>
  <si>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</si>
  <si>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</si>
  <si>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</si>
  <si>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</si>
  <si>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</si>
  <si>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</si>
  <si>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</si>
  <si>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</si>
  <si>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</si>
  <si>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</si>
  <si>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</si>
  <si>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</si>
  <si>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</si>
  <si>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</si>
  <si>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</si>
  <si>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</si>
  <si>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</si>
  <si>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</si>
  <si>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</si>
  <si>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</si>
  <si>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</si>
  <si>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</si>
  <si>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</si>
  <si>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</si>
  <si>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</si>
  <si>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</si>
  <si>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</si>
  <si>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</si>
  <si>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</si>
  <si>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</si>
  <si>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</si>
  <si>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</si>
  <si>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</si>
  <si>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</si>
  <si>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</si>
  <si>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</si>
  <si>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</si>
  <si>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</si>
  <si>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</si>
  <si>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</si>
  <si>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</si>
  <si>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</si>
  <si>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</si>
  <si>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</si>
  <si>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</si>
  <si>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</si>
  <si>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</si>
  <si>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</si>
  <si>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</si>
  <si>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</si>
  <si>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</si>
  <si>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</si>
  <si>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</si>
  <si>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</si>
  <si>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</si>
  <si>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</si>
  <si>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</si>
  <si>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</si>
  <si>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</si>
  <si>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</si>
  <si>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</si>
  <si>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</si>
  <si>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</si>
  <si>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</si>
  <si>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</si>
  <si>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</si>
  <si>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</si>
  <si>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</si>
  <si>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</si>
  <si>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</si>
  <si>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</si>
  <si>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</si>
  <si>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</si>
  <si>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</si>
  <si>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</si>
  <si>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</si>
  <si>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</si>
  <si>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</si>
  <si>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</si>
  <si>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</si>
  <si>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</si>
  <si>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</si>
  <si>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</si>
  <si>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</si>
  <si>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</si>
  <si>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</si>
  <si>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</si>
  <si>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</si>
  <si>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</si>
  <si>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</si>
  <si>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</si>
  <si>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</si>
  <si>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</si>
  <si>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</si>
  <si>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</si>
  <si>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</si>
  <si>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</si>
  <si>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</si>
  <si>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</si>
  <si>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</si>
  <si>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</si>
  <si>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</si>
  <si>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</si>
  <si>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</si>
  <si>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</si>
  <si>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</si>
  <si>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</si>
  <si>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</si>
  <si>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</si>
  <si>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</si>
  <si>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</si>
  <si>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</si>
  <si>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</si>
  <si>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</si>
  <si>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</si>
  <si>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</si>
  <si>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</si>
  <si>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</si>
  <si>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</si>
  <si>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</si>
  <si>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</si>
  <si>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</si>
  <si>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</si>
  <si>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</si>
  <si>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</si>
  <si>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</si>
  <si>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</si>
  <si>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</si>
  <si>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</si>
  <si>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</si>
  <si>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</si>
  <si>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</si>
  <si>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</si>
  <si>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</si>
  <si>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</si>
  <si>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</si>
  <si>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</si>
  <si>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</si>
  <si>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</si>
  <si>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</si>
  <si>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</si>
  <si>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</si>
  <si>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</si>
  <si>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</si>
  <si>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</si>
  <si>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</si>
  <si>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</si>
  <si>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</si>
  <si>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</si>
  <si>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</si>
  <si>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</si>
  <si>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</si>
  <si>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</si>
  <si>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</si>
  <si>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</si>
  <si>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</si>
  <si>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</si>
  <si>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</si>
  <si>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</si>
  <si>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</si>
  <si>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</si>
  <si>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</si>
  <si>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</si>
  <si>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</si>
  <si>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</si>
  <si>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</si>
  <si>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</si>
  <si>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</si>
  <si>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</si>
  <si>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</si>
  <si>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</si>
  <si>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</si>
  <si>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</si>
  <si>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</si>
  <si>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</si>
  <si>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</si>
  <si>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</si>
  <si>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</si>
  <si>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</si>
  <si>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</si>
  <si>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</si>
  <si>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</si>
  <si>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</si>
  <si>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</si>
  <si>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</si>
  <si>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</si>
  <si>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</si>
  <si>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</si>
  <si>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</si>
  <si>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</si>
  <si>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</si>
  <si>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</si>
  <si>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</si>
  <si>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</si>
  <si>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</si>
  <si>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</si>
  <si>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</si>
  <si>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</si>
  <si>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</si>
  <si>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</si>
  <si>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</si>
  <si>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</si>
  <si>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</si>
  <si>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</si>
  <si>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</si>
  <si>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</si>
  <si>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</si>
  <si>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</si>
  <si>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</si>
  <si>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</si>
  <si>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</si>
  <si>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</si>
  <si>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</si>
  <si>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</si>
  <si>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</si>
  <si>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</si>
  <si>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</si>
  <si>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</si>
  <si>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</si>
  <si>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</si>
  <si>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</si>
  <si>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</si>
  <si>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</si>
  <si>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</si>
  <si>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</si>
  <si>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</si>
  <si>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</si>
  <si>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</si>
  <si>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</si>
  <si>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</si>
  <si>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</si>
  <si>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</si>
  <si>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</si>
  <si>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</si>
  <si>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</si>
  <si>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</si>
  <si>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</si>
  <si>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</si>
  <si>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</si>
  <si>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</si>
  <si>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</si>
  <si>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</si>
  <si>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</si>
  <si>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</si>
  <si>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</si>
  <si>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</si>
  <si>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</si>
  <si>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</si>
  <si>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</si>
  <si>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</si>
  <si>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</si>
  <si>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</si>
  <si>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</si>
  <si>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</si>
  <si>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</si>
  <si>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</si>
  <si>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</si>
  <si>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</si>
  <si>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</si>
  <si>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</si>
  <si>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</si>
  <si>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</si>
  <si>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</si>
  <si>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</si>
  <si>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</si>
  <si>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</si>
  <si>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</si>
  <si>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</si>
  <si>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</si>
  <si>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</si>
  <si>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</si>
  <si>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</si>
  <si>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</si>
  <si>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</si>
  <si>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</si>
  <si>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</si>
  <si>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</si>
  <si>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</si>
  <si>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</si>
  <si>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</si>
  <si>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</si>
  <si>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</si>
  <si>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</si>
  <si>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</si>
  <si>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</si>
  <si>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</si>
  <si>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</si>
  <si>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</si>
  <si>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</si>
  <si>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</si>
  <si>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</si>
  <si>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</si>
  <si>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</si>
  <si>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</si>
  <si>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</si>
  <si>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</si>
  <si>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</si>
  <si>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</si>
  <si>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</si>
  <si>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</si>
  <si>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</si>
  <si>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</si>
  <si>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</si>
  <si>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</si>
  <si>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</si>
  <si>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</si>
  <si>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</si>
  <si>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</si>
  <si>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</si>
  <si>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</si>
  <si>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</si>
  <si>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</si>
  <si>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</si>
  <si>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</si>
  <si>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</si>
  <si>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</si>
  <si>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</si>
  <si>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</si>
  <si>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</si>
  <si>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</si>
  <si>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</si>
  <si>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</si>
  <si>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</si>
  <si>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</si>
  <si>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</si>
  <si>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</si>
  <si>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</si>
  <si>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</si>
  <si>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</si>
  <si>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</si>
  <si>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</si>
  <si>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</si>
  <si>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</si>
  <si>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</si>
  <si>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</si>
  <si>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</si>
  <si>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</si>
  <si>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</si>
  <si>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</si>
  <si>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</si>
  <si>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</si>
  <si>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</si>
  <si>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</si>
  <si>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</si>
  <si>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</si>
  <si>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</si>
  <si>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</si>
  <si>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</si>
  <si>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</si>
  <si>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</si>
  <si>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</si>
  <si>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</si>
  <si>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</si>
  <si>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</si>
  <si>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</si>
  <si>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</si>
  <si>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</si>
  <si>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</si>
  <si>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</si>
  <si>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</si>
  <si>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</si>
  <si>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</si>
  <si>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</si>
  <si>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</si>
  <si>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</si>
  <si>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</si>
  <si>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</si>
  <si>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</si>
  <si>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</si>
  <si>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</si>
  <si>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</si>
  <si>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</si>
  <si>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</si>
  <si>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</si>
  <si>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</si>
  <si>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</si>
  <si>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</si>
  <si>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</si>
  <si>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</si>
  <si>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</si>
  <si>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</si>
  <si>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</si>
  <si>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</si>
  <si>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</si>
  <si>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</si>
  <si>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</si>
  <si>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</si>
  <si>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</si>
  <si>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</si>
  <si>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</si>
  <si>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</si>
  <si>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</si>
  <si>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</si>
  <si>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</si>
  <si>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</si>
  <si>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</si>
  <si>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</si>
  <si>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</si>
  <si>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</si>
  <si>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</si>
  <si>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</si>
  <si>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</si>
  <si>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</si>
  <si>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</si>
  <si>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</si>
  <si>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</si>
  <si>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</si>
  <si>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</si>
  <si>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</si>
  <si>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</si>
  <si>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</si>
  <si>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</si>
  <si>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</si>
  <si>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</si>
  <si>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</si>
  <si>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</si>
  <si>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</si>
  <si>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</si>
  <si>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</si>
  <si>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</si>
  <si>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</si>
  <si>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</si>
  <si>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</si>
  <si>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</si>
  <si>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</si>
  <si>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</si>
  <si>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</si>
  <si>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</si>
  <si>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</si>
  <si>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</si>
  <si>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</si>
  <si>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</si>
  <si>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</si>
  <si>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</si>
  <si>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</si>
  <si>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</si>
  <si>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</si>
  <si>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</si>
  <si>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</si>
  <si>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</si>
  <si>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</si>
  <si>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</si>
  <si>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</si>
  <si>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</si>
  <si>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</si>
  <si>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</si>
  <si>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</si>
  <si>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</si>
  <si>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</si>
  <si>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</si>
  <si>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</si>
  <si>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</si>
  <si>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</si>
  <si>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</si>
  <si>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</si>
  <si>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</si>
  <si>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</si>
  <si>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</si>
  <si>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</si>
  <si>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</si>
  <si>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</si>
  <si>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</si>
  <si>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</si>
  <si>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</si>
  <si>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</si>
  <si>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</si>
  <si>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</si>
  <si>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</si>
  <si>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</si>
  <si>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</si>
  <si>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</si>
  <si>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</si>
  <si>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</si>
  <si>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</si>
  <si>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</si>
  <si>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</si>
  <si>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</si>
  <si>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</si>
  <si>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</si>
  <si>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</si>
  <si>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</si>
  <si>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</si>
  <si>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</si>
  <si>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</si>
  <si>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</si>
  <si>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</si>
  <si>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</si>
  <si>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</si>
  <si>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</si>
  <si>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</si>
  <si>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</si>
  <si>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</si>
  <si>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</si>
  <si>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</si>
  <si>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</si>
  <si>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</si>
  <si>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</si>
  <si>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</si>
  <si>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</si>
  <si>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</si>
  <si>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</si>
  <si>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</si>
  <si>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</si>
  <si>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</si>
  <si>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</si>
  <si>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</si>
  <si>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</si>
  <si>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</si>
  <si>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</si>
  <si>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</si>
  <si>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</si>
  <si>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</si>
  <si>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</si>
  <si>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</si>
  <si>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</si>
  <si>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</si>
  <si>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</si>
  <si>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</si>
  <si>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</si>
  <si>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</si>
  <si>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</si>
  <si>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</si>
  <si>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</si>
  <si>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</si>
  <si>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</si>
  <si>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</si>
  <si>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</si>
  <si>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</si>
  <si>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</si>
  <si>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</si>
  <si>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</si>
  <si>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</si>
  <si>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</si>
  <si>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</si>
  <si>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</si>
  <si>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</si>
  <si>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</si>
  <si>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</si>
  <si>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</si>
  <si>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</si>
  <si>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</si>
  <si>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</si>
  <si>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</si>
  <si>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</si>
  <si>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</si>
  <si>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</si>
  <si>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</si>
  <si>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</si>
  <si>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</si>
  <si>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</si>
  <si>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</si>
  <si>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</si>
  <si>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</si>
  <si>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</si>
  <si>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</si>
  <si>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</si>
  <si>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</si>
  <si>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</si>
  <si>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</si>
  <si>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</si>
  <si>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</si>
  <si>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</si>
  <si>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</si>
  <si>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</si>
  <si>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</si>
  <si>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</si>
  <si>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</si>
  <si>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</si>
  <si>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</si>
  <si>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</si>
  <si>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</si>
  <si>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</si>
  <si>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</si>
  <si>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</si>
  <si>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</si>
  <si>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</si>
  <si>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</si>
  <si>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</si>
  <si>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</si>
  <si>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</si>
  <si>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</si>
  <si>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</si>
  <si>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</si>
  <si>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</si>
  <si>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</si>
  <si>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</si>
  <si>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</si>
  <si>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</si>
  <si>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</si>
  <si>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</si>
  <si>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</si>
  <si>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</si>
  <si>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</si>
  <si>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</si>
  <si>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</si>
  <si>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</si>
  <si>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</si>
  <si>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</si>
  <si>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</si>
  <si>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</si>
  <si>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</si>
  <si>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</si>
  <si>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</si>
  <si>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</si>
  <si>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</si>
  <si>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</si>
  <si>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</si>
  <si>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</si>
  <si>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</si>
  <si>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</si>
  <si>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</si>
  <si>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</si>
  <si>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</si>
  <si>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</si>
  <si>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</si>
  <si>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</si>
  <si>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</si>
  <si>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</si>
  <si>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</si>
  <si>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</si>
  <si>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</si>
  <si>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</si>
  <si>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</si>
  <si>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</si>
  <si>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</si>
  <si>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</si>
  <si>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</si>
  <si>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</si>
  <si>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</si>
  <si>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</si>
  <si>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</si>
  <si>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</si>
  <si>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</si>
  <si>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</si>
  <si>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</si>
  <si>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</si>
  <si>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</si>
  <si>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</si>
  <si>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</si>
  <si>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</si>
  <si>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</si>
  <si>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</si>
  <si>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</si>
  <si>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</si>
  <si>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</si>
  <si>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</si>
  <si>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</si>
  <si>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</si>
  <si>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</si>
  <si>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</si>
  <si>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</si>
  <si>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</si>
  <si>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</si>
  <si>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</si>
  <si>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</si>
  <si>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</si>
  <si>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</si>
  <si>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</si>
  <si>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</si>
  <si>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</si>
  <si>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</si>
  <si>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</si>
  <si>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</si>
  <si>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</si>
  <si>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</si>
  <si>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</si>
  <si>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</si>
  <si>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</si>
  <si>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</si>
  <si>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</si>
  <si>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</si>
  <si>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</si>
  <si>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</si>
  <si>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</si>
  <si>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</si>
  <si>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</si>
  <si>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</si>
  <si>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</si>
  <si>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</si>
  <si>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</si>
  <si>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</si>
  <si>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</si>
  <si>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</si>
  <si>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</si>
  <si>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</si>
  <si>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</si>
  <si>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</si>
  <si>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</si>
  <si>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</si>
  <si>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</si>
  <si>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</si>
  <si>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</si>
  <si>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</si>
  <si>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</si>
  <si>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</si>
  <si>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</si>
  <si>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</si>
  <si>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</si>
  <si>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</si>
  <si>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</si>
  <si>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</si>
  <si>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</si>
  <si>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</si>
  <si>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</si>
  <si>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</si>
  <si>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</si>
  <si>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</si>
  <si>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</si>
  <si>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</si>
  <si>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</si>
  <si>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</si>
  <si>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</si>
  <si>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</si>
  <si>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</si>
  <si>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</si>
  <si>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</si>
  <si>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</si>
  <si>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</si>
  <si>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</si>
  <si>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</si>
  <si>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</si>
  <si>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</si>
  <si>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</si>
  <si>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</si>
  <si>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</si>
  <si>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</si>
  <si>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</si>
  <si>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</si>
  <si>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</si>
  <si>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</si>
  <si>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</si>
  <si>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</si>
  <si>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</si>
  <si>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</si>
  <si>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</si>
  <si>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</si>
  <si>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</si>
  <si>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</si>
  <si>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</si>
  <si>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</si>
  <si>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</si>
  <si>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</si>
  <si>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</si>
  <si>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</si>
  <si>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</si>
  <si>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</si>
  <si>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</si>
  <si>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</si>
  <si>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</si>
  <si>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</si>
  <si>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</si>
  <si>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</si>
  <si>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</si>
  <si>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</si>
  <si>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</si>
  <si>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</si>
  <si>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</si>
  <si>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</si>
  <si>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</si>
  <si>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</si>
  <si>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</si>
  <si>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</si>
  <si>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</si>
  <si>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</si>
  <si>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</si>
  <si>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</si>
  <si>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</si>
  <si>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</si>
  <si>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</si>
  <si>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</si>
  <si>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</si>
  <si>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</si>
  <si>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</si>
  <si>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</si>
  <si>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</si>
  <si>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</si>
  <si>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</si>
  <si>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</si>
  <si>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</si>
  <si>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</si>
  <si>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</si>
  <si>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</si>
  <si>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</si>
  <si>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</si>
  <si>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</si>
  <si>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</si>
  <si>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</si>
  <si>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</si>
  <si>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</si>
  <si>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</si>
  <si>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</si>
  <si>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</si>
  <si>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</si>
  <si>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</si>
  <si>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</si>
  <si>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</si>
  <si>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</si>
  <si>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</si>
  <si>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</si>
  <si>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</si>
  <si>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</si>
  <si>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</si>
  <si>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</si>
  <si>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</si>
  <si>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</si>
  <si>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</si>
  <si>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</si>
  <si>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</si>
  <si>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</si>
  <si>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</si>
  <si>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</si>
  <si>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</si>
  <si>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</si>
  <si>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</si>
  <si>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</si>
  <si>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</si>
  <si>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</si>
  <si>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</si>
  <si>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</si>
  <si>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</si>
  <si>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</si>
  <si>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</si>
  <si>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</si>
  <si>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</si>
  <si>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</si>
  <si>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</si>
  <si>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</si>
  <si>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</si>
  <si>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</si>
  <si>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</si>
  <si>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</si>
  <si>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</si>
  <si>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</si>
  <si>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</si>
  <si>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</si>
  <si>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</si>
  <si>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</si>
  <si>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</si>
  <si>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</si>
  <si>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</si>
  <si>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</si>
  <si>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</si>
  <si>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</si>
  <si>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</si>
  <si>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</si>
  <si>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</si>
  <si>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</si>
  <si>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</si>
  <si>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</si>
  <si>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</si>
  <si>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</si>
  <si>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</si>
  <si>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</si>
  <si>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</si>
  <si>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</si>
  <si>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</si>
  <si>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</si>
  <si>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</si>
  <si>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</si>
  <si>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</si>
  <si>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</si>
  <si>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</si>
  <si>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</si>
  <si>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</si>
  <si>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</si>
  <si>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</si>
  <si>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</si>
  <si>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</si>
  <si>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</si>
  <si>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</si>
  <si>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</si>
  <si>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</si>
  <si>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</si>
  <si>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</si>
  <si>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</si>
  <si>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</si>
  <si>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</si>
  <si>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</si>
  <si>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</si>
  <si>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</si>
  <si>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</si>
  <si>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</si>
  <si>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</si>
  <si>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</si>
  <si>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</si>
  <si>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</si>
  <si>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</si>
  <si>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</si>
  <si>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</si>
  <si>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</si>
  <si>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</si>
  <si>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</si>
  <si>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</si>
  <si>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</si>
  <si>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</si>
  <si>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</si>
  <si>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</si>
  <si>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</si>
  <si>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</si>
  <si>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</si>
  <si>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</si>
  <si>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</si>
  <si>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</si>
  <si>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</si>
  <si>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</si>
  <si>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</si>
  <si>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</si>
  <si>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</si>
  <si>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</si>
  <si>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</si>
  <si>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</si>
  <si>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</si>
  <si>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</si>
  <si>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</si>
  <si>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</si>
  <si>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</si>
  <si>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</si>
  <si>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</si>
  <si>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</si>
  <si>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</si>
  <si>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</si>
  <si>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</si>
  <si>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</si>
  <si>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</si>
  <si>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</si>
  <si>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</si>
  <si>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</si>
  <si>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</si>
  <si>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</si>
  <si>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</si>
  <si>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</si>
  <si>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</si>
  <si>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</si>
  <si>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</si>
  <si>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</si>
  <si>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</si>
  <si>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</si>
  <si>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</si>
  <si>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</si>
  <si>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</si>
  <si>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</si>
  <si>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</si>
  <si>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</si>
  <si>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</si>
  <si>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</si>
  <si>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</si>
  <si>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</si>
  <si>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</si>
  <si>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</si>
  <si>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</si>
  <si>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</si>
  <si>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</si>
  <si>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</si>
  <si>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</si>
  <si>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</si>
  <si>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</si>
  <si>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</si>
  <si>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</si>
  <si>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</si>
  <si>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</si>
  <si>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</si>
  <si>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</si>
  <si>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</si>
  <si>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</si>
  <si>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</si>
  <si>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</si>
  <si>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</si>
  <si>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</si>
  <si>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</si>
  <si>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</si>
  <si>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</si>
  <si>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</si>
  <si>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</si>
  <si>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</si>
  <si>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</si>
  <si>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</si>
  <si>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</si>
  <si>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</si>
  <si>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</si>
  <si>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</si>
  <si>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</si>
  <si>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</si>
  <si>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</si>
  <si>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</si>
  <si>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</si>
  <si>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</si>
  <si>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</si>
  <si>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</si>
  <si>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</si>
  <si>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</si>
  <si>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</si>
  <si>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</si>
  <si>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</si>
  <si>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</si>
  <si>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</si>
  <si>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</si>
  <si>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</si>
  <si>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</si>
  <si>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</si>
  <si>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</si>
  <si>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</si>
  <si>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</si>
  <si>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</si>
  <si>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</si>
  <si>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</si>
  <si>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</si>
  <si>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</si>
  <si>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</si>
  <si>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</si>
  <si>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</si>
  <si>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</si>
  <si>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</si>
  <si>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</si>
  <si>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</si>
  <si>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</si>
  <si>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</si>
  <si>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</si>
  <si>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</si>
  <si>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</si>
  <si>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</si>
  <si>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</si>
  <si>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</si>
  <si>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</si>
  <si>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</si>
  <si>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</si>
  <si>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</si>
  <si>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</si>
  <si>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</si>
  <si>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</si>
  <si>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</si>
  <si>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</si>
  <si>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</si>
  <si>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</si>
  <si>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</si>
  <si>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</si>
  <si>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</si>
  <si>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</si>
  <si>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</si>
  <si>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</si>
  <si>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</si>
  <si>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</si>
  <si>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</si>
  <si>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</si>
  <si>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</si>
  <si>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</si>
  <si>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</si>
  <si>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</si>
  <si>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</si>
  <si>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</si>
  <si>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</si>
  <si>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</si>
  <si>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</si>
  <si>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</si>
  <si>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</si>
  <si>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</si>
  <si>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</si>
  <si>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</si>
  <si>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</si>
  <si>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</si>
  <si>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</si>
  <si>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</si>
  <si>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</si>
  <si>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</si>
  <si>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</si>
  <si>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</si>
  <si>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</si>
  <si>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</si>
  <si>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</si>
  <si>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</si>
  <si>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</si>
  <si>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</si>
  <si>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</si>
  <si>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</si>
  <si>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</si>
  <si>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</si>
  <si>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</si>
  <si>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</si>
  <si>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</si>
  <si>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</si>
  <si>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</si>
  <si>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</si>
  <si>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</si>
  <si>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</si>
  <si>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</si>
  <si>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</si>
  <si>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</si>
  <si>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</si>
  <si>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</si>
  <si>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</si>
  <si>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</si>
  <si>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</si>
  <si>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</si>
  <si>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</si>
  <si>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</si>
  <si>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</si>
  <si>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</si>
  <si>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</si>
  <si>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</si>
  <si>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</si>
  <si>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</si>
  <si>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</si>
  <si>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</si>
  <si>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</si>
  <si>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</si>
  <si>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</si>
  <si>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</si>
  <si>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</si>
  <si>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</si>
  <si>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</si>
  <si>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</si>
  <si>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</si>
  <si>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</si>
  <si>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</si>
  <si>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</si>
  <si>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</si>
  <si>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</si>
  <si>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</si>
  <si>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</si>
  <si>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</si>
  <si>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</si>
  <si>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</si>
  <si>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</si>
  <si>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</si>
  <si>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</si>
  <si>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</si>
  <si>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</si>
  <si>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</si>
  <si>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</si>
  <si>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</si>
  <si>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</si>
  <si>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</si>
  <si>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</si>
  <si>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</si>
  <si>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</si>
  <si>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</si>
  <si>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</si>
  <si>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</si>
  <si>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</si>
  <si>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</si>
  <si>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</si>
  <si>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</si>
  <si>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</si>
  <si>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</si>
  <si>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</si>
  <si>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</si>
  <si>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</si>
  <si>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</si>
  <si>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</si>
  <si>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</si>
  <si>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</si>
  <si>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</si>
  <si>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</si>
  <si>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</si>
  <si>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</si>
  <si>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</si>
  <si>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</si>
  <si>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</si>
  <si>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</si>
  <si>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</si>
  <si>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</si>
  <si>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</si>
  <si>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</si>
  <si>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</si>
  <si>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</si>
  <si>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</si>
  <si>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</si>
  <si>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</si>
  <si>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</si>
  <si>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</si>
  <si>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</si>
  <si>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</si>
  <si>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</si>
  <si>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</si>
  <si>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</si>
  <si>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</si>
  <si>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</si>
  <si>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</si>
  <si>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</si>
  <si>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</si>
  <si>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</si>
  <si>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</si>
  <si>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</si>
  <si>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</si>
  <si>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</si>
  <si>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</si>
  <si>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</si>
  <si>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</si>
  <si>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</si>
  <si>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</si>
  <si>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</si>
  <si>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</si>
  <si>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</si>
  <si>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</si>
  <si>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</si>
  <si>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</si>
  <si>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</si>
  <si>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</si>
  <si>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</si>
  <si>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</si>
  <si>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</si>
  <si>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</si>
  <si>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</si>
  <si>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</si>
  <si>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</si>
  <si>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</si>
  <si>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</si>
  <si>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</si>
  <si>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</si>
  <si>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</si>
  <si>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</si>
  <si>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</si>
  <si>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</si>
  <si>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</si>
  <si>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</si>
  <si>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</si>
  <si>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</si>
  <si>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</si>
  <si>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</si>
  <si>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</si>
  <si>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</si>
  <si>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</si>
  <si>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</si>
  <si>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</si>
  <si>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</si>
  <si>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</si>
  <si>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</si>
  <si>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</si>
  <si>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</si>
  <si>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</si>
  <si>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</si>
  <si>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</si>
  <si>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</si>
  <si>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</si>
  <si>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</si>
  <si>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</si>
  <si>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</si>
  <si>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</si>
  <si>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</si>
  <si>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</si>
  <si>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</si>
  <si>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</si>
  <si>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</si>
  <si>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</si>
  <si>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</si>
  <si>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</si>
  <si>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</si>
  <si>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</si>
  <si>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</si>
  <si>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</si>
  <si>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</si>
  <si>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</si>
  <si>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</si>
  <si>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</si>
  <si>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</si>
  <si>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</si>
  <si>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</si>
  <si>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</si>
  <si>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</si>
  <si>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</si>
  <si>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</si>
  <si>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</si>
  <si>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</si>
  <si>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</si>
  <si>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</si>
  <si>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</si>
  <si>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</si>
  <si>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</si>
  <si>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</si>
  <si>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</si>
  <si>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</si>
  <si>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</si>
  <si>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</si>
  <si>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</si>
  <si>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</si>
  <si>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</si>
  <si>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</si>
  <si>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</si>
  <si>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</si>
  <si>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</si>
  <si>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</si>
  <si>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</si>
  <si>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</si>
  <si>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</si>
  <si>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</si>
  <si>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</si>
  <si>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</si>
  <si>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</si>
  <si>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</si>
  <si>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</si>
  <si>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</si>
  <si>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</si>
  <si>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</si>
  <si>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</si>
  <si>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</si>
  <si>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</si>
  <si>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</si>
  <si>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</si>
  <si>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</si>
  <si>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</si>
  <si>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</si>
  <si>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</si>
  <si>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</si>
  <si>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</si>
  <si>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</si>
  <si>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</si>
  <si>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</si>
  <si>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</si>
  <si>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</si>
  <si>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</si>
  <si>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</si>
  <si>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</si>
  <si>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</si>
  <si>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</si>
  <si>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</si>
  <si>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</si>
  <si>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</si>
  <si>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</si>
  <si>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</si>
  <si>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</si>
  <si>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</si>
  <si>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</si>
  <si>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</si>
  <si>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</si>
  <si>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</si>
  <si>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</si>
  <si>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</si>
  <si>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</si>
  <si>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</si>
  <si>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</si>
  <si>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</si>
  <si>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</si>
  <si>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</si>
  <si>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</si>
  <si>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</si>
  <si>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</si>
  <si>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</si>
  <si>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</si>
  <si>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</si>
  <si>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</si>
  <si>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</si>
  <si>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</si>
  <si>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</si>
  <si>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</si>
  <si>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</si>
  <si>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</si>
  <si>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</si>
  <si>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</si>
  <si>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</si>
  <si>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</si>
  <si>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</si>
  <si>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</si>
  <si>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</si>
  <si>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</si>
  <si>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</si>
  <si>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</si>
  <si>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</si>
  <si>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</si>
  <si>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</si>
  <si>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</si>
  <si>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</si>
  <si>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</si>
  <si>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</si>
  <si>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</si>
  <si>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</si>
  <si>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</si>
  <si>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</si>
  <si>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</si>
  <si>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</si>
  <si>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</si>
  <si>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</si>
  <si>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</si>
  <si>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</si>
  <si>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</si>
  <si>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</si>
  <si>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</si>
  <si>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</si>
  <si>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</si>
  <si>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</si>
  <si>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</si>
  <si>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</si>
  <si>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</si>
  <si>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</si>
  <si>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</si>
  <si>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</si>
  <si>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</si>
  <si>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</si>
  <si>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</si>
  <si>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</si>
  <si>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</si>
  <si>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</si>
  <si>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</si>
  <si>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</si>
  <si>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</si>
  <si>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</si>
  <si>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</si>
  <si>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</si>
  <si>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</si>
  <si>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</si>
  <si>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</si>
  <si>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</si>
  <si>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</si>
  <si>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</si>
  <si>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</si>
  <si>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</si>
  <si>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</si>
  <si>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</si>
  <si>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</si>
  <si>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</si>
  <si>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</si>
  <si>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</si>
  <si>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</si>
  <si>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</si>
  <si>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</si>
  <si>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</si>
  <si>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</si>
  <si>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</si>
  <si>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</si>
  <si>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</si>
  <si>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</si>
  <si>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</si>
  <si>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</si>
  <si>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</si>
  <si>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</si>
  <si>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</si>
  <si>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</si>
  <si>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</si>
  <si>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</si>
  <si>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</si>
  <si>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</si>
  <si>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</si>
  <si>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</si>
  <si>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</si>
  <si>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</si>
  <si>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</si>
  <si>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</si>
  <si>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</si>
  <si>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</si>
  <si>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</si>
  <si>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</si>
  <si>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</si>
  <si>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</si>
  <si>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</si>
  <si>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</si>
  <si>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</si>
  <si>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</si>
  <si>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</si>
  <si>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</si>
  <si>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</si>
  <si>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</si>
  <si>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</si>
  <si>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</si>
  <si>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</si>
  <si>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</si>
  <si>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</si>
  <si>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</si>
  <si>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</si>
  <si>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</si>
  <si>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</si>
  <si>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</si>
  <si>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</si>
  <si>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</si>
  <si>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</si>
  <si>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</si>
  <si>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</si>
  <si>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</si>
  <si>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</si>
  <si>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</si>
  <si>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</si>
  <si>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</si>
  <si>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</si>
  <si>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</si>
  <si>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</si>
  <si>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</si>
  <si>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</si>
  <si>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</si>
  <si>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</si>
  <si>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</si>
  <si>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</si>
  <si>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</si>
  <si>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</si>
  <si>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</si>
  <si>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</si>
  <si>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</si>
  <si>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</si>
  <si>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</si>
  <si>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</si>
  <si>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</si>
  <si>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</si>
  <si>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</si>
  <si>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</si>
  <si>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</si>
  <si>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</si>
  <si>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</si>
  <si>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</si>
  <si>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</si>
  <si>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</si>
  <si>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</si>
  <si>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</si>
  <si>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</si>
  <si>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</si>
  <si>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</si>
  <si>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</si>
  <si>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</si>
  <si>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</si>
  <si>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</si>
  <si>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</si>
  <si>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</si>
  <si>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</si>
  <si>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</si>
  <si>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</si>
  <si>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</si>
  <si>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</si>
  <si>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</si>
  <si>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</si>
  <si>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</si>
  <si>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</si>
  <si>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</si>
  <si>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</si>
  <si>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</si>
  <si>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</si>
  <si>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</si>
  <si>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</si>
  <si>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</si>
  <si>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</si>
  <si>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</si>
  <si>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</si>
  <si>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</si>
  <si>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</si>
  <si>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</si>
  <si>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</si>
  <si>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</si>
  <si>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</si>
  <si>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</si>
  <si>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</si>
  <si>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</si>
  <si>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</si>
  <si>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</si>
  <si>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</si>
  <si>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</si>
  <si>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</si>
  <si>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</si>
  <si>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</si>
  <si>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</si>
  <si>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</si>
  <si>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</si>
  <si>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</si>
  <si>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</si>
  <si>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</si>
  <si>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</si>
  <si>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</si>
  <si>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</si>
  <si>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</si>
  <si>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</si>
  <si>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</si>
  <si>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</si>
  <si>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</si>
  <si>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</si>
  <si>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</si>
  <si>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</si>
  <si>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</si>
  <si>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</si>
  <si>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</si>
  <si>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</si>
  <si>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</si>
  <si>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</si>
  <si>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</si>
  <si>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</si>
  <si>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</si>
  <si>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</si>
  <si>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</si>
  <si>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</si>
  <si>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</si>
  <si>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</si>
  <si>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</si>
  <si>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</si>
  <si>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</si>
  <si>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</si>
  <si>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</si>
  <si>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</si>
  <si>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</si>
  <si>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</si>
  <si>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</si>
  <si>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</si>
  <si>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</si>
  <si>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</si>
  <si>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</si>
  <si>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</si>
  <si>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</si>
  <si>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</si>
  <si>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</si>
  <si>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</si>
  <si>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</si>
  <si>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</si>
  <si>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</si>
  <si>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</si>
  <si>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</si>
  <si>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</si>
  <si>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</si>
  <si>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</si>
  <si>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</si>
  <si>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</si>
  <si>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</si>
  <si>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</si>
  <si>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</si>
  <si>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</si>
  <si>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</si>
  <si>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</si>
  <si>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</si>
  <si>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</si>
  <si>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</si>
  <si>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</si>
  <si>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</si>
  <si>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</si>
  <si>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</si>
  <si>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</si>
  <si>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</si>
  <si>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</si>
  <si>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</si>
  <si>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</si>
  <si>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</si>
  <si>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</si>
  <si>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</si>
  <si>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</si>
  <si>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</si>
  <si>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</si>
  <si>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</si>
  <si>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</si>
  <si>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</si>
  <si>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</si>
  <si>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</si>
  <si>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</si>
  <si>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</si>
  <si>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</si>
  <si>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</si>
  <si>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</si>
  <si>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</si>
  <si>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</si>
  <si>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</si>
  <si>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</si>
  <si>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</si>
  <si>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</si>
  <si>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</si>
  <si>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</si>
  <si>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</si>
  <si>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</si>
  <si>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</si>
  <si>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</si>
  <si>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</si>
  <si>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</si>
  <si>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</si>
  <si>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</si>
  <si>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</si>
  <si>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</si>
  <si>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</si>
  <si>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</si>
  <si>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</si>
  <si>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</si>
  <si>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</si>
  <si>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</si>
  <si>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</si>
  <si>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</si>
  <si>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</si>
  <si>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</si>
  <si>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</si>
  <si>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</si>
  <si>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</si>
  <si>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</si>
  <si>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</si>
  <si>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</si>
  <si>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</si>
  <si>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</si>
  <si>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</si>
  <si>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</si>
  <si>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</si>
  <si>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</si>
  <si>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</si>
  <si>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</si>
  <si>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</si>
  <si>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</si>
  <si>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</si>
  <si>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</si>
  <si>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</si>
  <si>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</si>
  <si>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</si>
  <si>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</si>
  <si>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</si>
  <si>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</si>
  <si>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</si>
  <si>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</si>
  <si>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</si>
  <si>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</si>
  <si>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</si>
  <si>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</si>
  <si>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</si>
  <si>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</si>
  <si>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</si>
  <si>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</si>
  <si>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</si>
  <si>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</si>
  <si>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</si>
  <si>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</si>
  <si>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</si>
  <si>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</si>
  <si>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</si>
  <si>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</si>
  <si>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</si>
  <si>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</si>
  <si>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</si>
  <si>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</si>
  <si>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</si>
  <si>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</si>
  <si>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</si>
  <si>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</si>
  <si>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</si>
  <si>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</si>
  <si>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</si>
  <si>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</si>
  <si>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</si>
  <si>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</si>
  <si>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</si>
  <si>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</si>
  <si>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</si>
  <si>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</si>
  <si>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</si>
  <si>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</si>
  <si>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</si>
  <si>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</si>
  <si>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</si>
  <si>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</si>
  <si>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</si>
  <si>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</si>
  <si>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</si>
  <si>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</si>
  <si>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</si>
  <si>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</si>
  <si>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</si>
  <si>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</si>
  <si>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</si>
  <si>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</si>
  <si>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</si>
  <si>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</si>
  <si>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</si>
  <si>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</si>
  <si>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</si>
  <si>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</si>
  <si>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</si>
  <si>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</si>
  <si>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</si>
  <si>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</si>
  <si>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</si>
  <si>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</si>
  <si>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</si>
  <si>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</si>
  <si>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</si>
  <si>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</si>
  <si>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</si>
  <si>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</si>
  <si>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</si>
  <si>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</si>
  <si>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</si>
  <si>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</si>
  <si>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</si>
  <si>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</si>
  <si>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</si>
  <si>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</si>
  <si>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</si>
  <si>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</si>
  <si>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</si>
  <si>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</si>
  <si>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</si>
  <si>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</si>
  <si>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</si>
  <si>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</si>
  <si>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</si>
  <si>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</si>
  <si>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</si>
  <si>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</si>
  <si>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</si>
  <si>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</si>
  <si>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</si>
  <si>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</si>
  <si>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</si>
  <si>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</si>
  <si>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</si>
  <si>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</si>
  <si>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</si>
  <si>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</si>
  <si>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</si>
  <si>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</si>
  <si>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</si>
  <si>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</si>
  <si>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</si>
  <si>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</si>
  <si>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</si>
  <si>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</si>
  <si>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</si>
  <si>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</si>
  <si>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</si>
  <si>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</si>
  <si>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</si>
  <si>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</si>
  <si>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</si>
  <si>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</si>
  <si>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</si>
  <si>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</si>
  <si>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</si>
  <si>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</si>
  <si>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</si>
  <si>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</si>
  <si>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</si>
  <si>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</si>
  <si>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</si>
  <si>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</si>
  <si>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</si>
  <si>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</si>
  <si>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</si>
  <si>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</si>
  <si>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</si>
  <si>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</si>
  <si>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</si>
  <si>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</si>
  <si>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</si>
  <si>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</si>
  <si>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</si>
  <si>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</si>
  <si>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</si>
  <si>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</si>
  <si>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</si>
  <si>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</si>
  <si>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</si>
  <si>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</si>
  <si>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</si>
  <si>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</si>
  <si>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</si>
  <si>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</si>
  <si>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</si>
  <si>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</si>
  <si>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</si>
  <si>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</si>
  <si>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</si>
  <si>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</si>
  <si>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</si>
  <si>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</si>
  <si>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</si>
  <si>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</si>
  <si>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</si>
  <si>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</si>
  <si>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</si>
  <si>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</si>
  <si>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</si>
  <si>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</si>
  <si>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</si>
  <si>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</si>
  <si>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</si>
  <si>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</si>
  <si>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</si>
  <si>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</si>
  <si>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</si>
  <si>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</si>
  <si>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</si>
  <si>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</si>
  <si>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</si>
  <si>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</si>
  <si>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</si>
  <si>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</si>
  <si>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</si>
  <si>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</si>
  <si>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</si>
  <si>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</si>
  <si>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</si>
  <si>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</si>
  <si>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</si>
  <si>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</si>
  <si>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</si>
  <si>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</si>
  <si>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</si>
  <si>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</si>
  <si>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</si>
  <si>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</si>
  <si>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</si>
  <si>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</si>
  <si>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</si>
  <si>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</si>
  <si>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</si>
  <si>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</si>
  <si>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</si>
  <si>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</si>
  <si>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</si>
  <si>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</si>
  <si>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</si>
  <si>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</si>
  <si>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</si>
  <si>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</si>
  <si>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</si>
  <si>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</si>
  <si>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</si>
  <si>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</si>
  <si>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</si>
  <si>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</si>
  <si>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</si>
  <si>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</si>
  <si>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</si>
  <si>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</si>
  <si>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</si>
  <si>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</si>
  <si>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</si>
  <si>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</si>
  <si>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</si>
  <si>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</si>
  <si>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</si>
  <si>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</si>
  <si>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</si>
  <si>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</si>
  <si>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</si>
  <si>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</si>
  <si>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</si>
  <si>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</si>
  <si>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</si>
  <si>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</si>
  <si>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</si>
  <si>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</si>
  <si>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</si>
  <si>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</si>
  <si>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</si>
  <si>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</si>
  <si>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</si>
  <si>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</si>
  <si>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</si>
  <si>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</si>
  <si>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</si>
  <si>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</si>
  <si>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</si>
  <si>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</si>
  <si>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</si>
  <si>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</si>
  <si>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</si>
  <si>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</si>
  <si>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</si>
  <si>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</si>
  <si>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</si>
  <si>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</si>
  <si>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</si>
  <si>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</si>
  <si>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</si>
  <si>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</si>
  <si>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</si>
  <si>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</si>
  <si>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</si>
  <si>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</si>
  <si>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</si>
  <si>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</si>
  <si>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</si>
  <si>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</si>
  <si>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</si>
  <si>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</si>
  <si>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</si>
  <si>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</si>
  <si>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</si>
  <si>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</si>
  <si>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</si>
  <si>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</si>
  <si>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</si>
  <si>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</si>
  <si>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</si>
  <si>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</si>
  <si>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</si>
  <si>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</si>
  <si>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</si>
  <si>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</si>
  <si>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</si>
  <si>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</si>
  <si>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</si>
  <si>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</si>
  <si>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</si>
  <si>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</si>
  <si>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</si>
  <si>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</si>
  <si>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</si>
  <si>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</si>
  <si>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</si>
  <si>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</si>
  <si>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</si>
  <si>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</si>
  <si>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</si>
  <si>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</si>
  <si>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</si>
  <si>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</si>
  <si>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</si>
  <si>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</si>
  <si>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</si>
  <si>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</si>
  <si>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</si>
  <si>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</si>
  <si>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</si>
  <si>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</si>
  <si>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</si>
  <si>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</si>
  <si>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</si>
  <si>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</si>
  <si>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</si>
  <si>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</si>
  <si>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</si>
  <si>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</si>
  <si>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</si>
  <si>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</si>
  <si>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</si>
  <si>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</si>
  <si>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</si>
  <si>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</si>
  <si>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</si>
  <si>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</si>
  <si>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</si>
  <si>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</si>
  <si>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</si>
  <si>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</si>
  <si>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</si>
  <si>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</si>
  <si>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</si>
  <si>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</si>
  <si>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</si>
  <si>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</si>
  <si>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</si>
  <si>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</si>
  <si>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</si>
  <si>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</si>
  <si>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</si>
  <si>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</si>
  <si>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</si>
  <si>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</si>
  <si>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</si>
  <si>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</si>
  <si>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</si>
  <si>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</si>
  <si>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</si>
  <si>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</si>
  <si>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</si>
  <si>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</si>
  <si>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</si>
  <si>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</si>
  <si>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</si>
  <si>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</si>
  <si>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</si>
  <si>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</si>
  <si>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</si>
  <si>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</si>
  <si>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</si>
  <si>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</si>
  <si>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</si>
  <si>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</si>
  <si>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</si>
  <si>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</si>
  <si>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</si>
  <si>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</si>
  <si>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</si>
  <si>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</si>
  <si>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</si>
  <si>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</si>
  <si>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</si>
  <si>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</si>
  <si>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</si>
  <si>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</si>
  <si>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</si>
  <si>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</si>
  <si>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</si>
  <si>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</si>
  <si>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</si>
  <si>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</si>
  <si>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</si>
  <si>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</si>
  <si>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</si>
  <si>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</si>
  <si>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</si>
  <si>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</si>
  <si>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</si>
  <si>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</si>
  <si>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</si>
  <si>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</si>
  <si>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</si>
  <si>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</si>
  <si>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</si>
  <si>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</si>
  <si>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</si>
  <si>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</si>
  <si>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</si>
  <si>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</si>
  <si>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</si>
  <si>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</si>
  <si>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</si>
  <si>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</si>
  <si>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</si>
  <si>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</si>
  <si>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</si>
  <si>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</si>
  <si>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</si>
  <si>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</si>
  <si>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</si>
  <si>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</si>
  <si>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</si>
  <si>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</si>
  <si>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</si>
  <si>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</si>
  <si>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</si>
  <si>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</si>
  <si>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</si>
  <si>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</si>
  <si>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</si>
  <si>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</si>
  <si>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</si>
  <si>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</si>
  <si>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</si>
  <si>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</si>
  <si>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</si>
  <si>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</si>
  <si>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</si>
  <si>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</si>
  <si>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</si>
  <si>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</si>
  <si>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</si>
  <si>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</si>
  <si>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</si>
  <si>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</si>
  <si>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</si>
  <si>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</si>
  <si>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</si>
  <si>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</si>
  <si>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</si>
  <si>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</si>
  <si>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</si>
  <si>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</si>
  <si>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</si>
  <si>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</si>
  <si>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</si>
  <si>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</si>
  <si>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</si>
  <si>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</si>
  <si>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</si>
  <si>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</si>
  <si>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</si>
  <si>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</si>
  <si>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</si>
  <si>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</si>
  <si>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</si>
  <si>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</si>
  <si>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</si>
  <si>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</si>
  <si>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</si>
  <si>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</si>
  <si>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</si>
  <si>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</si>
  <si>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</si>
  <si>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</si>
  <si>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</si>
  <si>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</si>
  <si>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</si>
  <si>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</si>
  <si>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</si>
  <si>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</si>
  <si>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</si>
  <si>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</si>
  <si>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</si>
  <si>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</si>
  <si>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</si>
  <si>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</si>
  <si>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</si>
  <si>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</si>
  <si>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</si>
  <si>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</si>
  <si>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</si>
  <si>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</si>
  <si>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</si>
  <si>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</si>
  <si>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</si>
  <si>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</si>
  <si>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</si>
  <si>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</si>
  <si>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</si>
  <si>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</si>
  <si>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</si>
  <si>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</si>
  <si>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</si>
  <si>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</si>
  <si>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</si>
  <si>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</si>
  <si>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</si>
  <si>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</si>
  <si>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</si>
  <si>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</si>
  <si>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</si>
  <si>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</si>
  <si>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</si>
  <si>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</si>
  <si>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</si>
  <si>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</si>
  <si>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</si>
  <si>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</si>
  <si>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</si>
  <si>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</si>
  <si>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</si>
  <si>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</si>
  <si>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</si>
  <si>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</si>
  <si>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</si>
  <si>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</si>
  <si>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</si>
  <si>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</si>
  <si>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</si>
  <si>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</si>
  <si>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</si>
  <si>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</si>
  <si>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</si>
  <si>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</si>
  <si>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</si>
  <si>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</si>
  <si>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</si>
  <si>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</si>
  <si>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</si>
  <si>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</si>
  <si>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</si>
  <si>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</si>
  <si>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</si>
  <si>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</si>
  <si>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</si>
  <si>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</si>
  <si>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</si>
  <si>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</si>
  <si>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</si>
  <si>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2024年单价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</si>
</sst>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2025年3月3日（评估专业人员实地查勘之日）</v>
      </c>
    </row>
    <row r="13" spans="1:2" s="1201" customFormat="1">
      <c r="A13" s="1199" t="s">
        <v>529</v>
      </c>
      <c r="B13" s="1200"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45719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1.79</v>
      </c>
      <c r="D5" s="3023">
        <f>IF(ISERROR(ROUND(POWER(1+E5,A5-C5)*(POWER(1+E5,C5)-1)/(POWER(1+E5,A5)-1),3)),0,ROUND(POWER(1+E5,A5-C5)*(POWER(1+E5,C5)-1)/(POWER(1+E5,A5)-1),4))</f>
        <v>8.5599999999999996E-2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11.8</v>
      </c>
      <c r="D6" s="3023">
        <f>IF(ISERROR(ROUND(POWER(1+E6,A6-C6)*(POWER(1+E6,C6)-1)/(POWER(1+E6,A6)-1),3)),0,ROUND(POWER(1+E6,A6-C6)*(POWER(1+E6,C6)-1)/(POWER(1+E6,A6)-1),4))</f>
        <v>0.43120000000000003</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31.81</v>
      </c>
      <c r="D7" s="3023">
        <f>IF(ISERROR(ROUND(POWER(1+E7,A7-C7)*(POWER(1+E7,C7)-1)/(POWER(1+E7,A7)-1),3)),0,ROUND(POWER(1+E7,A7-C7)*(POWER(1+E7,C7)-1)/(POWER(1+E7,A7)-1),4))</f>
        <v>0.76170000000000004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45719</v>
      </c>
      <c r="C3" s="2372" t="s">
        <v>2170</v>
      </c>
      <c r="D3" s="2371">
        <f>B3</f>
        <v>45719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35.409999999999997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45719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35.409999999999997</v>
      </c>
      <c r="G6" s="65">
        <f>IF(ISERROR(ROUND(POWER(1+H6,D6-F6)*(POWER(1+H6,F6)-1)/(POWER(1+H6,D6)-1),3)),0,ROUND(POWER(1+H6,D6-F6)*(POWER(1+H6,F6)-1)/(POWER(1+H6,D6)-1),3))</f>
        <v>0.95799999999999996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35.409999999999997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26.883700000000001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0.95799999999999996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344.39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45719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971</v>
      </c>
      <c r="C5" s="2510" t="e">
        <f ca="1">IF(B5=D14,结果表!H102,ROUND(B5*10000/$B$1,0))</f>
        <v>#DIV/0!</v>
      </c>
      <c r="D5" s="2510" t="e">
        <f>ROUND(B5*10000/$B$2,0)</f>
        <v>#DIV/0!</v>
      </c>
      <c r="E5" s="2684"/>
      <c r="F5" s="2685"/>
      <c r="G5" s="2685"/>
      <c r="H5" s="2686"/>
      <c r="I5" s="2686"/>
      <c r="J5" s="2686"/>
      <c r="K5" s="2686"/>
    </row>
    <row r="6" spans="1:11" ht="16.5">
      <c r="A6" s="2510" t="s">
        <v>656</v>
      </c>
      <c r="B6" s="2510">
        <f>SUM(G14:G23)</f>
        <v>971</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v>1061.1600000000001</v>
      </c>
      <c r="I8" s="3450">
        <f>H8/D14</f>
        <v>1.0928527291452113</v>
      </c>
      <c r="J8" s="2686"/>
      <c r="K8" s="2686"/>
    </row>
    <row r="9" spans="1:11" ht="16.5">
      <c r="A9" s="2510" t="s">
        <v>655</v>
      </c>
      <c r="B9" s="2518"/>
      <c r="C9" s="2684"/>
      <c r="D9" s="2684"/>
      <c r="E9" s="2684"/>
      <c r="F9" s="2685"/>
      <c r="G9" s="2685" t="s">
        <v>3415</v>
      </c>
      <c r="H9" s="2686">
        <v>29199</v>
      </c>
      <c r="I9" s="2686"/>
      <c r="J9" s="2686"/>
      <c r="K9" s="2686"/>
    </row>
    <row r="10" spans="1:11" ht="16.5">
      <c r="A10" s="2510" t="s">
        <v>654</v>
      </c>
      <c r="B10" s="2510">
        <f>IF(E10="",0,ROUND(B1*(E10*365/G10)/10000,0))</f>
        <v>0</v>
      </c>
      <c r="C10" s="2510" t="s">
        <v>3359</v>
      </c>
      <c r="D10" s="2510" t="s">
        <v>3360</v>
      </c>
      <c r="E10" s="3439"/>
      <c r="F10" s="3443" t="s">
        <v>3361</v>
      </c>
      <c r="G10" s="3440"/>
      <c r="H10" s="2686">
        <f>H11</f>
        <v>30813</v>
      </c>
      <c r="I10" s="3450">
        <f>H11/E14</f>
        <v>1.0926595744680851</v>
      </c>
      <c r="J10" s="2686"/>
      <c r="K10" s="2686"/>
    </row>
    <row r="11" spans="1:11" ht="16.5">
      <c r="A11" s="2510" t="s">
        <v>670</v>
      </c>
      <c r="B11" s="2518"/>
      <c r="C11" s="2684"/>
      <c r="D11" s="2684"/>
      <c r="E11" s="2684"/>
      <c r="F11" s="2685"/>
      <c r="G11" s="2685" t="s">
        <v>3414</v>
      </c>
      <c r="H11" s="2686">
        <v>30813</v>
      </c>
      <c r="I11" s="2686">
        <f>H10/1.1</f>
        <v>28011.81818181818</v>
      </c>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344.39</v>
      </c>
      <c r="C14" s="2516"/>
      <c r="D14" s="2516">
        <f>ROUND(E14*B14/10000,0)</f>
        <v>971</v>
      </c>
      <c r="E14" s="2516">
        <v>28200</v>
      </c>
      <c r="F14" s="2516" t="e">
        <f>ROUND(D14*10000/C14,0)</f>
        <v>#DIV/0!</v>
      </c>
      <c r="G14" s="2516">
        <f>D14</f>
        <v>971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45719</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26.883700000000001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4936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26.883700000000001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45719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45719</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45719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45719</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45719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45719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45719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45719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35.409999999999997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26.883700000000001</v>
      </c>
      <c r="C2" s="1385" t="s">
        <v>879</v>
      </c>
      <c r="D2" s="1469">
        <f ca="1">C40+J29+L46</f>
        <v>268837</v>
      </c>
      <c r="E2" s="1386" t="s">
        <v>880</v>
      </c>
      <c r="F2" s="1387"/>
      <c r="G2" s="2704"/>
      <c r="H2" s="2693"/>
      <c r="I2" s="2693"/>
      <c r="J2" s="2693"/>
      <c r="K2" s="2694"/>
      <c r="L2" s="2693"/>
      <c r="M2" s="2693"/>
    </row>
    <row r="3" spans="1:37" ht="18" customHeight="1" thickBot="1">
      <c r="A3" s="1388" t="s">
        <v>881</v>
      </c>
      <c r="B3" s="1389">
        <f ca="1">IF(ISERROR(D2/F43),0,ROUND(D2/F43,0))</f>
        <v>4936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260353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35.409999999999997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4780</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-28.774799999999999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8484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260353</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35.409999999999997</v>
      </c>
      <c r="O48" s="1416" t="s">
        <v>404</v>
      </c>
      <c r="P48" s="1417" t="s">
        <v>821</v>
      </c>
      <c r="Q48" s="1418">
        <f ca="1">J60</f>
        <v>8484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35.409999999999997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35.409999999999997</v>
      </c>
      <c r="K53" s="3637" t="s">
        <v>837</v>
      </c>
      <c r="L53" s="3638"/>
      <c r="O53" s="1416" t="s">
        <v>409</v>
      </c>
      <c r="P53" s="1417" t="s">
        <v>838</v>
      </c>
      <c r="Q53" s="1418">
        <f ca="1">Q47+Q48</f>
        <v>268837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260353</v>
      </c>
      <c r="R56" s="1418" t="s">
        <v>818</v>
      </c>
    </row>
    <row r="57" spans="1:18" s="1382" customFormat="1" ht="24.75" thickBot="1">
      <c r="A57" s="1449"/>
      <c r="B57" s="948" t="s">
        <v>767</v>
      </c>
      <c r="C57" s="238">
        <f ca="1">C29</f>
        <v>274595</v>
      </c>
      <c r="D57" s="1450"/>
      <c r="E57" s="1451"/>
      <c r="F57" s="1452"/>
      <c r="I57" s="1453" t="s">
        <v>844</v>
      </c>
      <c r="J57" s="1454">
        <f ca="1">IF(OR(M47="住宅",J51&lt;L48,J56="是"),"——",J51-L48)</f>
        <v>21.590000000000003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8484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260353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260353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-27395</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35.409999999999997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-503</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260353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-2.2999999999999909E-2</v>
      </c>
    </row>
    <row r="83" spans="2:3">
      <c r="B83" s="273" t="s">
        <v>803</v>
      </c>
      <c r="C83" s="274">
        <f ca="1">ROUND(C13/C40,3)</f>
        <v>1.0229999999999999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45719</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45719</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45719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45734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2025-03-18T07:22:01Z</dcterms:modified>
</cp:coreProperties>
</file>