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95" windowWidth="10755" windowHeight="7455"/>
  </bookViews>
  <sheets>
    <sheet name="Sheet1" sheetId="1" r:id="rId1"/>
    <sheet name="地块指标20210118" sheetId="4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__xlfn.CUBEVALUE" hidden="1">#NAME?</definedName>
    <definedName name="__xlfn.SUMIFS" hidden="1">#NAME?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Code" hidden="1">#REF!</definedName>
    <definedName name="data1" hidden="1">#REF!</definedName>
    <definedName name="data2" hidden="1">#REF!</definedName>
    <definedName name="data3" hidden="1">#REF!</definedName>
    <definedName name="Discount" hidden="1">#REF!</definedName>
    <definedName name="display_area_2" hidden="1">#REF!</definedName>
    <definedName name="FCode" hidden="1">#REF!</definedName>
    <definedName name="HiddenRows" hidden="1">#REF!</definedName>
    <definedName name="OrderTable" hidden="1">#REF!</definedName>
    <definedName name="ProdForm" hidden="1">#REF!</definedName>
    <definedName name="Product" hidden="1">#REF!</definedName>
    <definedName name="RCArea" hidden="1">#REF!</definedName>
    <definedName name="SpecialPrice" hidden="1">#REF!</definedName>
    <definedName name="tbl_ProdInfo" hidden="1">#REF!</definedName>
    <definedName name="啊发生的" hidden="1">#REF!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初评" hidden="1">#REF!</definedName>
    <definedName name="单价内涵">[1]定义!$V$1:$V$3</definedName>
    <definedName name="地方" hidden="1">#REF!</definedName>
    <definedName name="地块一" hidden="1">#REF!</definedName>
    <definedName name="地类判定">[1]定义!$H$1:$H$9</definedName>
    <definedName name="二层商铺比较法" hidden="1">#REF!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净值表" hidden="1">#REF!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市场比较动漫" hidden="1">'[2]#REF!'!$A$2:$D$39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44525"/>
</workbook>
</file>

<file path=xl/calcChain.xml><?xml version="1.0" encoding="utf-8"?>
<calcChain xmlns="http://schemas.openxmlformats.org/spreadsheetml/2006/main">
  <c r="AL17" i="4" l="1"/>
  <c r="AM17" i="4" s="1"/>
  <c r="AJ17" i="4"/>
  <c r="AA17" i="4"/>
  <c r="U17" i="4"/>
  <c r="T17" i="4"/>
  <c r="AL16" i="4"/>
  <c r="AM16" i="4" s="1"/>
  <c r="AJ16" i="4"/>
  <c r="AA16" i="4"/>
  <c r="U16" i="4"/>
  <c r="T16" i="4"/>
  <c r="E16" i="4"/>
  <c r="AL15" i="4"/>
  <c r="AJ15" i="4"/>
  <c r="AA15" i="4"/>
  <c r="U15" i="4"/>
  <c r="T15" i="4"/>
  <c r="AL14" i="4"/>
  <c r="AJ14" i="4"/>
  <c r="AA14" i="4"/>
  <c r="U14" i="4"/>
  <c r="T14" i="4"/>
  <c r="E14" i="4"/>
  <c r="AL13" i="4"/>
  <c r="AJ13" i="4"/>
  <c r="AA13" i="4"/>
  <c r="U13" i="4"/>
  <c r="T13" i="4"/>
  <c r="D13" i="4"/>
  <c r="AL12" i="4"/>
  <c r="AJ12" i="4"/>
  <c r="AM12" i="4" s="1"/>
  <c r="AD12" i="4"/>
  <c r="AA12" i="4"/>
  <c r="G12" i="4"/>
  <c r="F12" i="4"/>
  <c r="U12" i="4" s="1"/>
  <c r="AL11" i="4"/>
  <c r="AJ11" i="4"/>
  <c r="AA11" i="4"/>
  <c r="U11" i="4"/>
  <c r="AB11" i="4" s="1"/>
  <c r="T11" i="4"/>
  <c r="E11" i="4"/>
  <c r="AL10" i="4"/>
  <c r="AJ10" i="4"/>
  <c r="AM10" i="4" s="1"/>
  <c r="AA10" i="4"/>
  <c r="U10" i="4"/>
  <c r="AB10" i="4" s="1"/>
  <c r="AN10" i="4" s="1"/>
  <c r="T10" i="4"/>
  <c r="AL9" i="4"/>
  <c r="AJ9" i="4"/>
  <c r="AA9" i="4"/>
  <c r="U9" i="4"/>
  <c r="T9" i="4"/>
  <c r="E9" i="4"/>
  <c r="D9" i="4"/>
  <c r="AL8" i="4"/>
  <c r="AJ8" i="4"/>
  <c r="AM8" i="4" s="1"/>
  <c r="AA8" i="4"/>
  <c r="U8" i="4"/>
  <c r="D8" i="4" s="1"/>
  <c r="T8" i="4"/>
  <c r="E8" i="4"/>
  <c r="T7" i="4"/>
  <c r="E7" i="4"/>
  <c r="T6" i="4"/>
  <c r="E6" i="4"/>
  <c r="F5" i="4"/>
  <c r="T5" i="4" s="1"/>
  <c r="E5" i="4"/>
  <c r="AA18" i="4" l="1"/>
  <c r="AM9" i="4"/>
  <c r="T12" i="4"/>
  <c r="AB13" i="4"/>
  <c r="AM14" i="4"/>
  <c r="AB15" i="4"/>
  <c r="AB17" i="4"/>
  <c r="AB9" i="4"/>
  <c r="D10" i="4"/>
  <c r="E13" i="4"/>
  <c r="AM13" i="4"/>
  <c r="AB14" i="4"/>
  <c r="AN14" i="4" s="1"/>
  <c r="E15" i="4"/>
  <c r="AM15" i="4"/>
  <c r="AB16" i="4"/>
  <c r="E17" i="4"/>
  <c r="U18" i="4"/>
  <c r="E10" i="4"/>
  <c r="AN16" i="4"/>
  <c r="AN17" i="4"/>
  <c r="AN11" i="4"/>
  <c r="AB12" i="4"/>
  <c r="E12" i="4"/>
  <c r="D12" i="4"/>
  <c r="AB8" i="4"/>
  <c r="AB18" i="4" s="1"/>
  <c r="AN9" i="4"/>
  <c r="AM11" i="4"/>
  <c r="AN12" i="4"/>
  <c r="AN13" i="4"/>
  <c r="AN15" i="4"/>
  <c r="AN8" i="4" l="1"/>
  <c r="C17" i="1"/>
  <c r="D17" i="1"/>
  <c r="B17" i="1"/>
  <c r="F17" i="1" l="1"/>
  <c r="G17" i="1"/>
  <c r="H17" i="1" s="1"/>
  <c r="I17" i="1" s="1"/>
  <c r="E17" i="1" l="1"/>
  <c r="J17" i="1" l="1"/>
</calcChain>
</file>

<file path=xl/comments1.xml><?xml version="1.0" encoding="utf-8"?>
<comments xmlns="http://schemas.openxmlformats.org/spreadsheetml/2006/main">
  <authors>
    <author>RD</author>
  </authors>
  <commentList>
    <comment ref="D16" authorId="0">
      <text>
        <r>
          <rPr>
            <b/>
            <sz val="9"/>
            <color indexed="81"/>
            <rFont val="宋体"/>
            <family val="3"/>
            <charset val="134"/>
          </rPr>
          <t>RD:</t>
        </r>
        <r>
          <rPr>
            <sz val="9"/>
            <color indexed="81"/>
            <rFont val="宋体"/>
            <family val="3"/>
            <charset val="134"/>
          </rPr>
          <t xml:space="preserve">
不含预留用地规划面积21244</t>
        </r>
      </text>
    </comment>
  </commentList>
</comments>
</file>

<file path=xl/sharedStrings.xml><?xml version="1.0" encoding="utf-8"?>
<sst xmlns="http://schemas.openxmlformats.org/spreadsheetml/2006/main" count="142" uniqueCount="92">
  <si>
    <t>办公</t>
    <phoneticPr fontId="1" type="noConversion"/>
  </si>
  <si>
    <t>总价
（万元）</t>
    <phoneticPr fontId="1" type="noConversion"/>
  </si>
  <si>
    <t>地面单价
（元/㎡）</t>
    <phoneticPr fontId="1" type="noConversion"/>
  </si>
  <si>
    <t>亩单价
（万元/亩）</t>
    <phoneticPr fontId="1" type="noConversion"/>
  </si>
  <si>
    <t>综合楼面单价
（元/㎡）</t>
    <phoneticPr fontId="1" type="noConversion"/>
  </si>
  <si>
    <t>地上规划建筑面积
（㎡）</t>
    <phoneticPr fontId="1" type="noConversion"/>
  </si>
  <si>
    <t>底商</t>
    <phoneticPr fontId="1" type="noConversion"/>
  </si>
  <si>
    <t>容积率</t>
    <phoneticPr fontId="1" type="noConversion"/>
  </si>
  <si>
    <t>建设用地面积（不含绿地、道路）
（㎡）</t>
    <phoneticPr fontId="1" type="noConversion"/>
  </si>
  <si>
    <t>建设用地面积（㎡）</t>
    <phoneticPr fontId="1" type="noConversion"/>
  </si>
  <si>
    <t>集中商业</t>
    <phoneticPr fontId="1" type="noConversion"/>
  </si>
  <si>
    <t>宗地号</t>
    <phoneticPr fontId="1" type="noConversion"/>
  </si>
  <si>
    <t>公寓（40年）</t>
    <phoneticPr fontId="1" type="noConversion"/>
  </si>
  <si>
    <t>RX02-04</t>
    <phoneticPr fontId="1" type="noConversion"/>
  </si>
  <si>
    <t>RX02-06</t>
    <phoneticPr fontId="1" type="noConversion"/>
  </si>
  <si>
    <t>RX03-08</t>
    <phoneticPr fontId="1" type="noConversion"/>
  </si>
  <si>
    <t>RX03-09</t>
    <phoneticPr fontId="1" type="noConversion"/>
  </si>
  <si>
    <t>安置房</t>
    <phoneticPr fontId="1" type="noConversion"/>
  </si>
  <si>
    <t>——</t>
  </si>
  <si>
    <t>鹏信</t>
    <phoneticPr fontId="1" type="noConversion"/>
  </si>
  <si>
    <t>仁达</t>
    <phoneticPr fontId="1" type="noConversion"/>
  </si>
  <si>
    <t>——</t>
    <phoneticPr fontId="1" type="noConversion"/>
  </si>
  <si>
    <t>RX01-01</t>
  </si>
  <si>
    <t>RX01-02</t>
  </si>
  <si>
    <t>RX01-03</t>
  </si>
  <si>
    <t>RX02-02</t>
  </si>
  <si>
    <t>RX02-03</t>
  </si>
  <si>
    <t>RX02-05</t>
  </si>
  <si>
    <t>RX03-05</t>
  </si>
  <si>
    <t>评估机构</t>
    <phoneticPr fontId="1" type="noConversion"/>
  </si>
  <si>
    <t>康正</t>
    <phoneticPr fontId="1" type="noConversion"/>
  </si>
  <si>
    <t>酒店</t>
    <phoneticPr fontId="1" type="noConversion"/>
  </si>
  <si>
    <t>RX02-01A</t>
  </si>
  <si>
    <t>RX02-01B</t>
  </si>
  <si>
    <t>合计</t>
    <phoneticPr fontId="1" type="noConversion"/>
  </si>
  <si>
    <t>容西安置房项目地价一览表</t>
    <phoneticPr fontId="1" type="noConversion"/>
  </si>
  <si>
    <t>分用途楼面单价</t>
    <phoneticPr fontId="1" type="noConversion"/>
  </si>
  <si>
    <t>地上可收益规划建筑面积
（㎡）</t>
    <phoneticPr fontId="1" type="noConversion"/>
  </si>
  <si>
    <t>序号</t>
    <phoneticPr fontId="13" type="noConversion"/>
  </si>
  <si>
    <t>宗地编号</t>
    <phoneticPr fontId="13" type="noConversion"/>
  </si>
  <si>
    <t>土地面积（㎡）</t>
    <phoneticPr fontId="13" type="noConversion"/>
  </si>
  <si>
    <t>规划容积率</t>
    <phoneticPr fontId="13" type="noConversion"/>
  </si>
  <si>
    <r>
      <rPr>
        <b/>
        <sz val="11"/>
        <color rgb="FF000000"/>
        <rFont val="Arial"/>
        <family val="2"/>
      </rPr>
      <t>地上</t>
    </r>
    <phoneticPr fontId="13" type="noConversion"/>
  </si>
  <si>
    <t>地下</t>
    <phoneticPr fontId="13" type="noConversion"/>
  </si>
  <si>
    <t>合计（不含人防）</t>
    <phoneticPr fontId="13" type="noConversion"/>
  </si>
  <si>
    <t>计容（㎡）</t>
    <phoneticPr fontId="13" type="noConversion"/>
  </si>
  <si>
    <t>小计</t>
    <phoneticPr fontId="13" type="noConversion"/>
  </si>
  <si>
    <t>非计容（㎡）</t>
    <phoneticPr fontId="13" type="noConversion"/>
  </si>
  <si>
    <t>合计</t>
    <phoneticPr fontId="13" type="noConversion"/>
  </si>
  <si>
    <t>地下车位（非人防）</t>
    <phoneticPr fontId="13" type="noConversion"/>
  </si>
  <si>
    <t>地下商业（经营性面积）</t>
    <phoneticPr fontId="13" type="noConversion"/>
  </si>
  <si>
    <t>地下办公
（经营性面积）</t>
    <phoneticPr fontId="13" type="noConversion"/>
  </si>
  <si>
    <t>储藏间</t>
    <phoneticPr fontId="13" type="noConversion"/>
  </si>
  <si>
    <t>设备用房</t>
    <phoneticPr fontId="13" type="noConversion"/>
  </si>
  <si>
    <t>自行车库</t>
    <phoneticPr fontId="13" type="noConversion"/>
  </si>
  <si>
    <t>人防
（㎡）</t>
    <phoneticPr fontId="13" type="noConversion"/>
  </si>
  <si>
    <t>安置房</t>
    <phoneticPr fontId="13" type="noConversion"/>
  </si>
  <si>
    <t>底商</t>
    <phoneticPr fontId="13" type="noConversion"/>
  </si>
  <si>
    <t>独立商业</t>
    <phoneticPr fontId="13" type="noConversion"/>
  </si>
  <si>
    <t>办公</t>
    <phoneticPr fontId="13" type="noConversion"/>
  </si>
  <si>
    <t>酒店</t>
    <phoneticPr fontId="13" type="noConversion"/>
  </si>
  <si>
    <t>公寓</t>
    <phoneticPr fontId="13" type="noConversion"/>
  </si>
  <si>
    <t>其他配套设施（㎡）</t>
    <phoneticPr fontId="13" type="noConversion"/>
  </si>
  <si>
    <t>地库出入口（含人防）</t>
    <phoneticPr fontId="13" type="noConversion"/>
  </si>
  <si>
    <t>汽车坡道以及自行车坡道</t>
    <phoneticPr fontId="13" type="noConversion"/>
  </si>
  <si>
    <t>屋顶水箱间等纵向凸出物</t>
    <phoneticPr fontId="13" type="noConversion"/>
  </si>
  <si>
    <t>闷顶面积</t>
    <phoneticPr fontId="13" type="noConversion"/>
  </si>
  <si>
    <t>首层架空面积</t>
    <phoneticPr fontId="13" type="noConversion"/>
  </si>
  <si>
    <t>1层临主街底商</t>
    <phoneticPr fontId="13" type="noConversion"/>
  </si>
  <si>
    <t>1层临小区内街底商</t>
    <phoneticPr fontId="13" type="noConversion"/>
  </si>
  <si>
    <t>1-2层临主街底商</t>
    <phoneticPr fontId="13" type="noConversion"/>
  </si>
  <si>
    <t>1-2层临小区内街底商</t>
    <phoneticPr fontId="13" type="noConversion"/>
  </si>
  <si>
    <t>公服配套</t>
    <phoneticPr fontId="13" type="noConversion"/>
  </si>
  <si>
    <t>预留公服</t>
    <phoneticPr fontId="13" type="noConversion"/>
  </si>
  <si>
    <t>邻里中心（B单元2个，D单元1个）</t>
    <phoneticPr fontId="13" type="noConversion"/>
  </si>
  <si>
    <t>公共市政设施（开关站，公交场站）</t>
    <phoneticPr fontId="13" type="noConversion"/>
  </si>
  <si>
    <r>
      <rPr>
        <sz val="11"/>
        <rFont val="宋体"/>
        <family val="3"/>
        <charset val="134"/>
      </rPr>
      <t>5G宏基站</t>
    </r>
    <phoneticPr fontId="13" type="noConversion"/>
  </si>
  <si>
    <t>个数（个）</t>
    <phoneticPr fontId="13" type="noConversion"/>
  </si>
  <si>
    <t>规划建筑面积
（㎡）</t>
    <phoneticPr fontId="13" type="noConversion"/>
  </si>
  <si>
    <t>RX01-01</t>
    <phoneticPr fontId="13" type="noConversion"/>
  </si>
  <si>
    <t>RX01-02</t>
    <phoneticPr fontId="13" type="noConversion"/>
  </si>
  <si>
    <t>RX01-03</t>
    <phoneticPr fontId="13" type="noConversion"/>
  </si>
  <si>
    <t>RX02-01A</t>
    <phoneticPr fontId="13" type="noConversion"/>
  </si>
  <si>
    <t>RX02-01B</t>
    <phoneticPr fontId="13" type="noConversion"/>
  </si>
  <si>
    <t>RX02-02</t>
    <phoneticPr fontId="13" type="noConversion"/>
  </si>
  <si>
    <t>RX02-03</t>
    <phoneticPr fontId="13" type="noConversion"/>
  </si>
  <si>
    <t>RX02-04</t>
    <phoneticPr fontId="13" type="noConversion"/>
  </si>
  <si>
    <t>RX02-05</t>
    <phoneticPr fontId="13" type="noConversion"/>
  </si>
  <si>
    <t>RX02-06</t>
    <phoneticPr fontId="13" type="noConversion"/>
  </si>
  <si>
    <t>RX03-05</t>
    <phoneticPr fontId="13" type="noConversion"/>
  </si>
  <si>
    <t>RX03-08</t>
    <phoneticPr fontId="13" type="noConversion"/>
  </si>
  <si>
    <t>RX03-09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</si>
</sst>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_);[Red]\(0\)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1"/>
      <color rgb="FF000000"/>
      <name val="Arial"/>
      <family val="2"/>
    </font>
    <font>
      <b/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楷体_GB2312"/>
      <family val="2"/>
      <charset val="134"/>
    </font>
    <font>
      <sz val="11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"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/>
    <xf numFmtId="0" fontId="18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/>
    <xf numFmtId="0" fontId="20" fillId="0" borderId="0">
      <alignment vertical="center"/>
    </xf>
    <xf numFmtId="0" fontId="18" fillId="0" borderId="0"/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0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/>
    <xf numFmtId="43" fontId="2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2" applyNumberFormat="1" applyFont="1" applyBorder="1" applyAlignment="1">
      <alignment horizontal="center" vertical="center" wrapText="1"/>
    </xf>
    <xf numFmtId="0" fontId="11" fillId="0" borderId="0" xfId="2">
      <alignment vertical="center"/>
    </xf>
    <xf numFmtId="0" fontId="12" fillId="0" borderId="6" xfId="2" applyNumberFormat="1" applyFont="1" applyBorder="1" applyAlignment="1">
      <alignment horizontal="center" vertical="center" wrapText="1"/>
    </xf>
    <xf numFmtId="0" fontId="12" fillId="0" borderId="10" xfId="2" applyNumberFormat="1" applyFont="1" applyBorder="1" applyAlignment="1">
      <alignment horizontal="center" vertical="center" wrapText="1"/>
    </xf>
    <xf numFmtId="0" fontId="16" fillId="0" borderId="6" xfId="2" applyNumberFormat="1" applyFont="1" applyBorder="1" applyAlignment="1">
      <alignment horizontal="center" vertical="center" wrapText="1"/>
    </xf>
    <xf numFmtId="0" fontId="12" fillId="0" borderId="14" xfId="2" applyNumberFormat="1" applyFont="1" applyBorder="1" applyAlignment="1">
      <alignment horizontal="center" vertical="center" wrapText="1"/>
    </xf>
    <xf numFmtId="0" fontId="12" fillId="0" borderId="7" xfId="2" applyNumberFormat="1" applyFont="1" applyBorder="1" applyAlignment="1">
      <alignment horizontal="center" vertical="center" wrapText="1"/>
    </xf>
    <xf numFmtId="0" fontId="12" fillId="4" borderId="6" xfId="2" applyNumberFormat="1" applyFont="1" applyFill="1" applyBorder="1" applyAlignment="1">
      <alignment horizontal="center" vertical="center" wrapText="1"/>
    </xf>
    <xf numFmtId="0" fontId="12" fillId="4" borderId="0" xfId="2" applyNumberFormat="1" applyFont="1" applyFill="1" applyBorder="1" applyAlignment="1">
      <alignment horizontal="center" vertical="center" wrapText="1"/>
    </xf>
    <xf numFmtId="0" fontId="11" fillId="4" borderId="0" xfId="2" applyFill="1">
      <alignment vertical="center"/>
    </xf>
    <xf numFmtId="0" fontId="12" fillId="5" borderId="6" xfId="2" applyNumberFormat="1" applyFont="1" applyFill="1" applyBorder="1" applyAlignment="1">
      <alignment horizontal="center" vertical="center" wrapText="1"/>
    </xf>
    <xf numFmtId="0" fontId="12" fillId="5" borderId="0" xfId="2" applyNumberFormat="1" applyFont="1" applyFill="1" applyBorder="1" applyAlignment="1">
      <alignment horizontal="center" vertical="center" wrapText="1"/>
    </xf>
    <xf numFmtId="0" fontId="11" fillId="5" borderId="0" xfId="2" applyFill="1">
      <alignment vertical="center"/>
    </xf>
    <xf numFmtId="0" fontId="15" fillId="0" borderId="6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6" xfId="2" applyNumberFormat="1" applyFont="1" applyBorder="1" applyAlignment="1">
      <alignment horizontal="center" vertical="center" wrapText="1"/>
    </xf>
    <xf numFmtId="0" fontId="12" fillId="0" borderId="7" xfId="2" applyNumberFormat="1" applyFont="1" applyBorder="1" applyAlignment="1">
      <alignment horizontal="center" vertical="center" wrapText="1"/>
    </xf>
    <xf numFmtId="0" fontId="12" fillId="0" borderId="10" xfId="2" applyNumberFormat="1" applyFont="1" applyBorder="1" applyAlignment="1">
      <alignment horizontal="center" vertical="center" wrapText="1"/>
    </xf>
    <xf numFmtId="0" fontId="12" fillId="0" borderId="14" xfId="2" applyNumberFormat="1" applyFont="1" applyBorder="1" applyAlignment="1">
      <alignment horizontal="center" vertical="center" wrapText="1"/>
    </xf>
    <xf numFmtId="0" fontId="15" fillId="0" borderId="6" xfId="2" applyNumberFormat="1" applyFont="1" applyBorder="1" applyAlignment="1">
      <alignment horizontal="center" vertical="center" wrapText="1"/>
    </xf>
    <xf numFmtId="0" fontId="15" fillId="0" borderId="10" xfId="2" applyNumberFormat="1" applyFont="1" applyBorder="1" applyAlignment="1">
      <alignment horizontal="center" vertical="center" wrapText="1"/>
    </xf>
    <xf numFmtId="0" fontId="15" fillId="0" borderId="14" xfId="2" applyNumberFormat="1" applyFont="1" applyBorder="1" applyAlignment="1">
      <alignment horizontal="center" vertical="center" wrapText="1"/>
    </xf>
    <xf numFmtId="0" fontId="12" fillId="0" borderId="11" xfId="2" applyNumberFormat="1" applyFont="1" applyBorder="1" applyAlignment="1">
      <alignment horizontal="center" vertical="center" wrapText="1"/>
    </xf>
    <xf numFmtId="0" fontId="12" fillId="0" borderId="12" xfId="2" applyNumberFormat="1" applyFont="1" applyBorder="1" applyAlignment="1">
      <alignment horizontal="center" vertical="center" wrapText="1"/>
    </xf>
    <xf numFmtId="0" fontId="12" fillId="0" borderId="13" xfId="2" applyNumberFormat="1" applyFont="1" applyBorder="1" applyAlignment="1">
      <alignment horizontal="center" vertical="center" wrapText="1"/>
    </xf>
    <xf numFmtId="0" fontId="12" fillId="3" borderId="6" xfId="2" applyNumberFormat="1" applyFont="1" applyFill="1" applyBorder="1" applyAlignment="1">
      <alignment horizontal="center" vertical="center" wrapText="1"/>
    </xf>
    <xf numFmtId="0" fontId="14" fillId="0" borderId="6" xfId="2" applyNumberFormat="1" applyFont="1" applyBorder="1" applyAlignment="1">
      <alignment horizontal="center" vertical="center" wrapText="1"/>
    </xf>
    <xf numFmtId="0" fontId="15" fillId="0" borderId="8" xfId="2" applyNumberFormat="1" applyFont="1" applyBorder="1" applyAlignment="1">
      <alignment horizontal="center" vertical="center" wrapText="1"/>
    </xf>
    <xf numFmtId="0" fontId="15" fillId="0" borderId="9" xfId="2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28">
    <cellStyle name="百分比 2" xfId="3"/>
    <cellStyle name="常规" xfId="0" builtinId="0"/>
    <cellStyle name="常规 10" xfId="4"/>
    <cellStyle name="常规 10 2" xfId="5"/>
    <cellStyle name="常规 10 2 12" xfId="6"/>
    <cellStyle name="常规 11" xfId="7"/>
    <cellStyle name="常规 12" xfId="8"/>
    <cellStyle name="常规 13" xfId="2"/>
    <cellStyle name="常规 16" xfId="9"/>
    <cellStyle name="常规 162" xfId="10"/>
    <cellStyle name="常规 2" xfId="11"/>
    <cellStyle name="常规 2 2" xfId="12"/>
    <cellStyle name="常规 2 2 2 2 3" xfId="13"/>
    <cellStyle name="常规 2 23" xfId="14"/>
    <cellStyle name="常规 3" xfId="15"/>
    <cellStyle name="常规 3 2" xfId="16"/>
    <cellStyle name="常规 4" xfId="17"/>
    <cellStyle name="常规 45" xfId="1"/>
    <cellStyle name="常规 48" xfId="18"/>
    <cellStyle name="常规 5" xfId="19"/>
    <cellStyle name="常规 5 2" xfId="20"/>
    <cellStyle name="常规 6" xfId="21"/>
    <cellStyle name="常规 6 2" xfId="22"/>
    <cellStyle name="常规 6 2 2" xfId="23"/>
    <cellStyle name="常规 7" xfId="24"/>
    <cellStyle name="常规 8" xfId="25"/>
    <cellStyle name="常规 9" xfId="26"/>
    <cellStyle name="千位分隔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3433;&#32622;&#29255;&#21306;RX01-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04/&#29113;/WINDOWS/Desktop/05110547/&#35745;&#31639;&#65288;&#20113;&#26223;&#21517;&#3711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面积拆分"/>
      <sheetName val="地块指标20210118"/>
      <sheetName val="估价对象房地状况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酒店收入计算"/>
      <sheetName val="结果表"/>
      <sheetName val="成本逼近法"/>
      <sheetName val="剩余法-待开发"/>
      <sheetName val="不动产收益法-住宅"/>
      <sheetName val="剩余法-住宅"/>
      <sheetName val="剩余法-底商"/>
      <sheetName val="不动产收益法-底商"/>
      <sheetName val="不动产收益法-独商"/>
      <sheetName val="不动产收益法-办公"/>
      <sheetName val="不动产收益法-公寓"/>
      <sheetName val="不动产比较法-住宅"/>
      <sheetName val="不动产比较法-商业"/>
      <sheetName val="商业案例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住宅案例-天津"/>
      <sheetName val="办公案例"/>
      <sheetName val="表-彩色"/>
      <sheetName val="系统读取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不动产收益法-底商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不动产收益法-住宅</v>
          </cell>
        </row>
        <row r="22">
          <cell r="A22" t="str">
            <v>燃品库房</v>
          </cell>
          <cell r="B22" t="str">
            <v>不动产收益法-公寓</v>
          </cell>
        </row>
        <row r="23">
          <cell r="A23" t="str">
            <v>非燃品库房</v>
          </cell>
          <cell r="B23" t="str">
            <v>不动产收益法-独商</v>
          </cell>
        </row>
        <row r="24">
          <cell r="A24" t="str">
            <v>——</v>
          </cell>
          <cell r="B24" t="str">
            <v>剩余法底商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9">
          <cell r="C19" t="str">
            <v>住宅</v>
          </cell>
        </row>
        <row r="20">
          <cell r="C20" t="str">
            <v>商业（底商）</v>
          </cell>
        </row>
        <row r="21">
          <cell r="C21" t="str">
            <v>商业（独立）</v>
          </cell>
        </row>
        <row r="22">
          <cell r="C22" t="str">
            <v>办公</v>
          </cell>
        </row>
        <row r="23">
          <cell r="C23" t="str">
            <v>公寓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/>
      <sheetData sheetId="17"/>
      <sheetData sheetId="18">
        <row r="75">
          <cell r="A75" t="str">
            <v>交易情况</v>
          </cell>
          <cell r="C75" t="str">
            <v>正常</v>
          </cell>
        </row>
        <row r="77">
          <cell r="B77" t="str">
            <v>用途</v>
          </cell>
        </row>
        <row r="108">
          <cell r="B108" t="str">
            <v>毗邻道路的类型与等级</v>
          </cell>
        </row>
        <row r="110">
          <cell r="B110" t="str">
            <v>土地级别</v>
          </cell>
        </row>
        <row r="121">
          <cell r="B121" t="str">
            <v>宗地形状</v>
          </cell>
        </row>
        <row r="123">
          <cell r="B123" t="str">
            <v>临街宽度及深度</v>
          </cell>
        </row>
        <row r="125">
          <cell r="B125" t="str">
            <v>宗地开发程度</v>
          </cell>
        </row>
        <row r="127">
          <cell r="B127" t="str">
            <v>工程地质条件</v>
          </cell>
        </row>
      </sheetData>
      <sheetData sheetId="19">
        <row r="72">
          <cell r="B72" t="str">
            <v>用途</v>
          </cell>
        </row>
        <row r="99">
          <cell r="B99" t="str">
            <v>毗邻道路的类型与等级</v>
          </cell>
        </row>
        <row r="101">
          <cell r="B101" t="str">
            <v>土地级别</v>
          </cell>
        </row>
        <row r="112">
          <cell r="B112" t="str">
            <v>宗地形状</v>
          </cell>
        </row>
        <row r="114">
          <cell r="B114" t="str">
            <v>宗地开发程度</v>
          </cell>
        </row>
        <row r="116">
          <cell r="B116" t="str">
            <v>工程地质条件</v>
          </cell>
        </row>
      </sheetData>
      <sheetData sheetId="20"/>
      <sheetData sheetId="21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  <cell r="C100" t="str">
            <v>高层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  <cell r="C109" t="str">
            <v>精装修</v>
          </cell>
          <cell r="D109" t="str">
            <v>普通装修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  <cell r="C116" t="str">
            <v>七通</v>
          </cell>
        </row>
        <row r="118">
          <cell r="B118" t="str">
            <v>房型</v>
          </cell>
          <cell r="C118" t="str">
            <v>平层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40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商业</v>
          </cell>
        </row>
        <row r="86">
          <cell r="B86" t="str">
            <v>临街状况</v>
          </cell>
          <cell r="C86" t="str">
            <v>现状差，未来较好</v>
          </cell>
          <cell r="D86" t="str">
            <v>较好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  <cell r="C100" t="str">
            <v>独立商业</v>
          </cell>
          <cell r="D100" t="str">
            <v>住宅配套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  <cell r="C122" t="str">
            <v>简单装修</v>
          </cell>
          <cell r="D122" t="str">
            <v>毛坯</v>
          </cell>
        </row>
      </sheetData>
      <sheetData sheetId="41"/>
      <sheetData sheetId="42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 t="str">
            <v>商务办公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  <cell r="C101" t="str">
            <v>写字楼</v>
          </cell>
        </row>
        <row r="106">
          <cell r="B106" t="str">
            <v>建筑结构</v>
          </cell>
          <cell r="C106" t="str">
            <v>钢混</v>
          </cell>
        </row>
        <row r="108">
          <cell r="B108" t="str">
            <v>公共部分装修</v>
          </cell>
          <cell r="C108" t="str">
            <v>精装修</v>
          </cell>
          <cell r="D108" t="str">
            <v>普通装修</v>
          </cell>
          <cell r="E108" t="str">
            <v>简单装修</v>
          </cell>
          <cell r="F108" t="str">
            <v>毛坯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  <cell r="C119" t="str">
            <v>标准层高</v>
          </cell>
        </row>
        <row r="123">
          <cell r="B123" t="str">
            <v>内部装修</v>
          </cell>
          <cell r="C123" t="str">
            <v>精装修</v>
          </cell>
          <cell r="D123" t="str">
            <v>普通装修</v>
          </cell>
          <cell r="E123" t="str">
            <v>简单装修</v>
          </cell>
          <cell r="F123" t="str">
            <v>毛坯</v>
          </cell>
        </row>
      </sheetData>
      <sheetData sheetId="43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44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45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46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假设7"/>
      <sheetName val="假设8"/>
      <sheetName val="假设9"/>
      <sheetName val="假设10幢 "/>
      <sheetName val="假设11"/>
      <sheetName val="假设12"/>
      <sheetName val="住宅明细 "/>
      <sheetName val="修正（7.10）"/>
      <sheetName val="修正 (8.9.11.12)"/>
      <sheetName val="住宅明细表"/>
      <sheetName val="7、8"/>
      <sheetName val="9、10"/>
      <sheetName val="11、12"/>
      <sheetName val="修正 (2)"/>
      <sheetName val="#REF!"/>
      <sheetName val="#REF"/>
      <sheetName val="基本情况"/>
      <sheetName val="评估结论"/>
      <sheetName val="下拉选择字段"/>
      <sheetName val="财务费用"/>
      <sheetName val="管理费用"/>
      <sheetName val="表5_2_1固定资产—机器设备"/>
      <sheetName val="估价方法"/>
      <sheetName val="Collateral"/>
      <sheetName val="Disposition"/>
      <sheetName val="房地明细"/>
      <sheetName val="表5_1_1固定资产—房屋建筑物"/>
      <sheetName val="市价法2"/>
      <sheetName val="配置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7"/>
  <sheetViews>
    <sheetView tabSelected="1" zoomScaleNormal="100" workbookViewId="0">
      <selection activeCell="I13" sqref="I13"/>
    </sheetView>
  </sheetViews>
  <sheetFormatPr defaultColWidth="9" defaultRowHeight="12"/>
  <cols>
    <col min="1" max="2" width="11.125" style="1" customWidth="1"/>
    <col min="3" max="3" width="14.375" style="1" hidden="1" customWidth="1"/>
    <col min="4" max="4" width="16.625" style="1" customWidth="1"/>
    <col min="5" max="5" width="12.875" style="1" customWidth="1"/>
    <col min="6" max="6" width="6.75" style="1" bestFit="1" customWidth="1"/>
    <col min="7" max="7" width="12.625" style="1" customWidth="1"/>
    <col min="8" max="8" width="10.375" style="1" customWidth="1"/>
    <col min="9" max="10" width="12.375" style="1" customWidth="1"/>
    <col min="11" max="14" width="9.25" style="1" customWidth="1"/>
    <col min="15" max="15" width="12.5" style="1" bestFit="1" customWidth="1"/>
    <col min="16" max="16" width="9.25" style="1" customWidth="1"/>
    <col min="17" max="16384" width="9" style="1"/>
  </cols>
  <sheetData>
    <row r="1" spans="1:17" ht="24" customHeight="1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s="3" customFormat="1" ht="29.25" customHeight="1">
      <c r="A2" s="50" t="s">
        <v>11</v>
      </c>
      <c r="B2" s="51" t="s">
        <v>9</v>
      </c>
      <c r="C2" s="50" t="s">
        <v>8</v>
      </c>
      <c r="D2" s="50" t="s">
        <v>5</v>
      </c>
      <c r="E2" s="51" t="s">
        <v>37</v>
      </c>
      <c r="F2" s="51" t="s">
        <v>7</v>
      </c>
      <c r="G2" s="50" t="s">
        <v>1</v>
      </c>
      <c r="H2" s="50" t="s">
        <v>2</v>
      </c>
      <c r="I2" s="50" t="s">
        <v>3</v>
      </c>
      <c r="J2" s="50" t="s">
        <v>4</v>
      </c>
      <c r="K2" s="50" t="s">
        <v>36</v>
      </c>
      <c r="L2" s="50"/>
      <c r="M2" s="50"/>
      <c r="N2" s="50"/>
      <c r="O2" s="50"/>
      <c r="P2" s="50"/>
      <c r="Q2" s="50" t="s">
        <v>29</v>
      </c>
    </row>
    <row r="3" spans="1:17" s="3" customFormat="1" ht="15.75" customHeight="1">
      <c r="A3" s="50"/>
      <c r="B3" s="52"/>
      <c r="C3" s="50"/>
      <c r="D3" s="50"/>
      <c r="E3" s="52"/>
      <c r="F3" s="52"/>
      <c r="G3" s="50"/>
      <c r="H3" s="50"/>
      <c r="I3" s="50"/>
      <c r="J3" s="50"/>
      <c r="K3" s="7" t="s">
        <v>17</v>
      </c>
      <c r="L3" s="2" t="s">
        <v>0</v>
      </c>
      <c r="M3" s="7" t="s">
        <v>6</v>
      </c>
      <c r="N3" s="2" t="s">
        <v>10</v>
      </c>
      <c r="O3" s="2" t="s">
        <v>12</v>
      </c>
      <c r="P3" s="16" t="s">
        <v>31</v>
      </c>
      <c r="Q3" s="50"/>
    </row>
    <row r="4" spans="1:17" s="3" customFormat="1" ht="19.5" customHeight="1">
      <c r="A4" s="32" t="s">
        <v>22</v>
      </c>
      <c r="B4" s="9">
        <v>126990</v>
      </c>
      <c r="C4" s="9">
        <v>138535</v>
      </c>
      <c r="D4" s="9">
        <v>230360.55</v>
      </c>
      <c r="E4" s="9">
        <v>226090.01</v>
      </c>
      <c r="F4" s="5">
        <v>1.8</v>
      </c>
      <c r="G4" s="68">
        <v>20732</v>
      </c>
      <c r="H4" s="68">
        <v>1633</v>
      </c>
      <c r="I4" s="68">
        <v>109</v>
      </c>
      <c r="J4" s="69">
        <v>917</v>
      </c>
      <c r="K4" s="68">
        <v>896</v>
      </c>
      <c r="L4" s="68" t="s">
        <v>18</v>
      </c>
      <c r="M4" s="68">
        <v>3166</v>
      </c>
      <c r="N4" s="68" t="s">
        <v>18</v>
      </c>
      <c r="O4" s="68" t="s">
        <v>18</v>
      </c>
      <c r="P4" s="68" t="s">
        <v>18</v>
      </c>
      <c r="Q4" s="44" t="s">
        <v>30</v>
      </c>
    </row>
    <row r="5" spans="1:17" s="3" customFormat="1" ht="19.5" customHeight="1">
      <c r="A5" s="32" t="s">
        <v>23</v>
      </c>
      <c r="B5" s="9">
        <v>184023</v>
      </c>
      <c r="C5" s="9">
        <v>193011</v>
      </c>
      <c r="D5" s="11">
        <v>344554.13</v>
      </c>
      <c r="E5" s="11">
        <v>338847.5</v>
      </c>
      <c r="F5" s="5">
        <v>1.9</v>
      </c>
      <c r="G5" s="68">
        <v>31106</v>
      </c>
      <c r="H5" s="68">
        <v>1690</v>
      </c>
      <c r="I5" s="68">
        <v>113</v>
      </c>
      <c r="J5" s="69">
        <v>918</v>
      </c>
      <c r="K5" s="68">
        <v>904</v>
      </c>
      <c r="L5" s="68" t="s">
        <v>18</v>
      </c>
      <c r="M5" s="68">
        <v>3211</v>
      </c>
      <c r="N5" s="68">
        <v>2240</v>
      </c>
      <c r="O5" s="68" t="s">
        <v>18</v>
      </c>
      <c r="P5" s="68" t="s">
        <v>18</v>
      </c>
      <c r="Q5" s="45"/>
    </row>
    <row r="6" spans="1:17" s="3" customFormat="1" ht="19.5" customHeight="1">
      <c r="A6" s="32" t="s">
        <v>24</v>
      </c>
      <c r="B6" s="8">
        <v>115711</v>
      </c>
      <c r="C6" s="8">
        <v>139824</v>
      </c>
      <c r="D6" s="8">
        <v>218783.09</v>
      </c>
      <c r="E6" s="8">
        <v>214801.99</v>
      </c>
      <c r="F6" s="5">
        <v>1.9</v>
      </c>
      <c r="G6" s="68">
        <v>19740</v>
      </c>
      <c r="H6" s="68">
        <v>1706</v>
      </c>
      <c r="I6" s="68">
        <v>114</v>
      </c>
      <c r="J6" s="69">
        <v>919</v>
      </c>
      <c r="K6" s="70">
        <v>897</v>
      </c>
      <c r="L6" s="70" t="s">
        <v>18</v>
      </c>
      <c r="M6" s="70">
        <v>3194</v>
      </c>
      <c r="N6" s="70" t="s">
        <v>18</v>
      </c>
      <c r="O6" s="70" t="s">
        <v>18</v>
      </c>
      <c r="P6" s="70">
        <v>971</v>
      </c>
      <c r="Q6" s="45"/>
    </row>
    <row r="7" spans="1:17" s="3" customFormat="1" ht="19.5" customHeight="1">
      <c r="A7" s="32" t="s">
        <v>32</v>
      </c>
      <c r="B7" s="8">
        <v>153466</v>
      </c>
      <c r="C7" s="6">
        <v>274959</v>
      </c>
      <c r="D7" s="5">
        <v>294249.12</v>
      </c>
      <c r="E7" s="5">
        <v>286363.83</v>
      </c>
      <c r="F7" s="5">
        <v>1.9</v>
      </c>
      <c r="G7" s="68">
        <v>26288</v>
      </c>
      <c r="H7" s="68">
        <v>1713</v>
      </c>
      <c r="I7" s="68">
        <v>114</v>
      </c>
      <c r="J7" s="69">
        <v>918</v>
      </c>
      <c r="K7" s="68">
        <v>863</v>
      </c>
      <c r="L7" s="68" t="s">
        <v>18</v>
      </c>
      <c r="M7" s="68">
        <v>3167</v>
      </c>
      <c r="N7" s="68" t="s">
        <v>18</v>
      </c>
      <c r="O7" s="68" t="s">
        <v>18</v>
      </c>
      <c r="P7" s="68" t="s">
        <v>18</v>
      </c>
      <c r="Q7" s="45"/>
    </row>
    <row r="8" spans="1:17" s="3" customFormat="1" ht="19.5" customHeight="1">
      <c r="A8" s="32" t="s">
        <v>33</v>
      </c>
      <c r="B8" s="8">
        <v>120894</v>
      </c>
      <c r="C8" s="6"/>
      <c r="D8" s="5">
        <v>225144.38</v>
      </c>
      <c r="E8" s="5">
        <v>211879.88</v>
      </c>
      <c r="F8" s="5">
        <v>1.9</v>
      </c>
      <c r="G8" s="68">
        <v>17374</v>
      </c>
      <c r="H8" s="68">
        <v>1437</v>
      </c>
      <c r="I8" s="68">
        <v>96</v>
      </c>
      <c r="J8" s="69">
        <v>820</v>
      </c>
      <c r="K8" s="68">
        <v>727</v>
      </c>
      <c r="L8" s="68" t="s">
        <v>18</v>
      </c>
      <c r="M8" s="68">
        <v>2987</v>
      </c>
      <c r="N8" s="68" t="s">
        <v>18</v>
      </c>
      <c r="O8" s="68" t="s">
        <v>18</v>
      </c>
      <c r="P8" s="68" t="s">
        <v>18</v>
      </c>
      <c r="Q8" s="46"/>
    </row>
    <row r="9" spans="1:17" s="3" customFormat="1" ht="19.5" customHeight="1">
      <c r="A9" s="13" t="s">
        <v>25</v>
      </c>
      <c r="B9" s="10">
        <v>125785</v>
      </c>
      <c r="C9" s="10">
        <v>141005</v>
      </c>
      <c r="D9" s="10">
        <v>260100.27</v>
      </c>
      <c r="E9" s="10">
        <v>253617.61</v>
      </c>
      <c r="F9" s="10">
        <v>2.0699999999999998</v>
      </c>
      <c r="G9" s="10">
        <v>27010</v>
      </c>
      <c r="H9" s="10">
        <v>2150</v>
      </c>
      <c r="I9" s="10">
        <v>143</v>
      </c>
      <c r="J9" s="10">
        <v>1065</v>
      </c>
      <c r="K9" s="10">
        <v>863</v>
      </c>
      <c r="L9" s="10">
        <v>2384</v>
      </c>
      <c r="M9" s="10">
        <v>2791</v>
      </c>
      <c r="N9" s="10" t="s">
        <v>18</v>
      </c>
      <c r="O9" s="4" t="s">
        <v>18</v>
      </c>
      <c r="P9" s="4" t="s">
        <v>18</v>
      </c>
      <c r="Q9" s="44" t="s">
        <v>19</v>
      </c>
    </row>
    <row r="10" spans="1:17" s="3" customFormat="1" ht="19.5" customHeight="1">
      <c r="A10" s="13" t="s">
        <v>26</v>
      </c>
      <c r="B10" s="10">
        <v>134105</v>
      </c>
      <c r="C10" s="10">
        <v>132080</v>
      </c>
      <c r="D10" s="10">
        <v>254429.36</v>
      </c>
      <c r="E10" s="10">
        <v>239597.22</v>
      </c>
      <c r="F10" s="10">
        <v>1.9</v>
      </c>
      <c r="G10" s="10">
        <v>22070</v>
      </c>
      <c r="H10" s="10">
        <v>1650</v>
      </c>
      <c r="I10" s="10">
        <v>110</v>
      </c>
      <c r="J10" s="10">
        <v>921</v>
      </c>
      <c r="K10" s="10">
        <v>777</v>
      </c>
      <c r="L10" s="10" t="s">
        <v>18</v>
      </c>
      <c r="M10" s="10">
        <v>3159</v>
      </c>
      <c r="N10" s="10">
        <v>2248</v>
      </c>
      <c r="O10" s="4" t="s">
        <v>18</v>
      </c>
      <c r="P10" s="4" t="s">
        <v>18</v>
      </c>
      <c r="Q10" s="45"/>
    </row>
    <row r="11" spans="1:17" s="3" customFormat="1" ht="19.5" customHeight="1">
      <c r="A11" s="13" t="s">
        <v>27</v>
      </c>
      <c r="B11" s="10">
        <v>89942</v>
      </c>
      <c r="C11" s="10">
        <v>125751</v>
      </c>
      <c r="D11" s="10">
        <v>173559.26</v>
      </c>
      <c r="E11" s="10">
        <v>169278.07</v>
      </c>
      <c r="F11" s="10">
        <v>1.93</v>
      </c>
      <c r="G11" s="10">
        <v>16130</v>
      </c>
      <c r="H11" s="10">
        <v>1790</v>
      </c>
      <c r="I11" s="10">
        <v>119</v>
      </c>
      <c r="J11" s="10">
        <v>953</v>
      </c>
      <c r="K11" s="10">
        <v>877</v>
      </c>
      <c r="L11" s="10">
        <v>2265</v>
      </c>
      <c r="M11" s="10">
        <v>3159</v>
      </c>
      <c r="N11" s="10" t="s">
        <v>18</v>
      </c>
      <c r="O11" s="4" t="s">
        <v>18</v>
      </c>
      <c r="P11" s="4" t="s">
        <v>18</v>
      </c>
      <c r="Q11" s="45"/>
    </row>
    <row r="12" spans="1:17" s="3" customFormat="1" ht="19.5" customHeight="1">
      <c r="A12" s="13" t="s">
        <v>28</v>
      </c>
      <c r="B12" s="10">
        <v>139169</v>
      </c>
      <c r="C12" s="10">
        <v>172545</v>
      </c>
      <c r="D12" s="10">
        <v>267566.25</v>
      </c>
      <c r="E12" s="10">
        <v>257717.26</v>
      </c>
      <c r="F12" s="10">
        <v>1.92</v>
      </c>
      <c r="G12" s="10">
        <v>23090</v>
      </c>
      <c r="H12" s="10">
        <v>1660</v>
      </c>
      <c r="I12" s="10">
        <v>111</v>
      </c>
      <c r="J12" s="10">
        <v>896</v>
      </c>
      <c r="K12" s="10">
        <v>859</v>
      </c>
      <c r="L12" s="10" t="s">
        <v>18</v>
      </c>
      <c r="M12" s="10">
        <v>2666</v>
      </c>
      <c r="N12" s="10" t="s">
        <v>18</v>
      </c>
      <c r="O12" s="10">
        <v>2244</v>
      </c>
      <c r="P12" s="4" t="s">
        <v>18</v>
      </c>
      <c r="Q12" s="46"/>
    </row>
    <row r="13" spans="1:17" s="39" customFormat="1" ht="19.5" customHeight="1">
      <c r="A13" s="33" t="s">
        <v>13</v>
      </c>
      <c r="B13" s="34">
        <v>197616</v>
      </c>
      <c r="C13" s="34"/>
      <c r="D13" s="34">
        <v>384045.46000000008</v>
      </c>
      <c r="E13" s="34">
        <v>363090.29000000004</v>
      </c>
      <c r="F13" s="35">
        <v>1.89</v>
      </c>
      <c r="G13" s="36">
        <v>34658</v>
      </c>
      <c r="H13" s="37">
        <v>1754</v>
      </c>
      <c r="I13" s="37">
        <v>117</v>
      </c>
      <c r="J13" s="37">
        <v>955</v>
      </c>
      <c r="K13" s="38">
        <v>893</v>
      </c>
      <c r="L13" s="38" t="s">
        <v>18</v>
      </c>
      <c r="M13" s="38">
        <v>3205</v>
      </c>
      <c r="N13" s="38" t="s">
        <v>18</v>
      </c>
      <c r="O13" s="38" t="s">
        <v>18</v>
      </c>
      <c r="P13" s="38" t="s">
        <v>18</v>
      </c>
      <c r="Q13" s="47" t="s">
        <v>20</v>
      </c>
    </row>
    <row r="14" spans="1:17" s="39" customFormat="1" ht="19.5" customHeight="1">
      <c r="A14" s="33" t="s">
        <v>14</v>
      </c>
      <c r="B14" s="34">
        <v>186004</v>
      </c>
      <c r="C14" s="34"/>
      <c r="D14" s="34">
        <v>377951.23</v>
      </c>
      <c r="E14" s="34">
        <v>347267.48</v>
      </c>
      <c r="F14" s="35">
        <v>1.95</v>
      </c>
      <c r="G14" s="36">
        <v>33952</v>
      </c>
      <c r="H14" s="37">
        <v>1825</v>
      </c>
      <c r="I14" s="37">
        <v>122</v>
      </c>
      <c r="J14" s="37">
        <v>978</v>
      </c>
      <c r="K14" s="38">
        <v>850</v>
      </c>
      <c r="L14" s="38">
        <v>2781</v>
      </c>
      <c r="M14" s="38">
        <v>3021</v>
      </c>
      <c r="N14" s="38" t="s">
        <v>18</v>
      </c>
      <c r="O14" s="38" t="s">
        <v>18</v>
      </c>
      <c r="P14" s="38" t="s">
        <v>18</v>
      </c>
      <c r="Q14" s="48"/>
    </row>
    <row r="15" spans="1:17" s="39" customFormat="1" ht="19.5" customHeight="1">
      <c r="A15" s="33" t="s">
        <v>15</v>
      </c>
      <c r="B15" s="40">
        <v>152927</v>
      </c>
      <c r="C15" s="40"/>
      <c r="D15" s="40">
        <v>314293.74</v>
      </c>
      <c r="E15" s="34">
        <v>297554.12</v>
      </c>
      <c r="F15" s="35">
        <v>2</v>
      </c>
      <c r="G15" s="40">
        <v>29050</v>
      </c>
      <c r="H15" s="37">
        <v>1900</v>
      </c>
      <c r="I15" s="37">
        <v>127</v>
      </c>
      <c r="J15" s="37">
        <v>976</v>
      </c>
      <c r="K15" s="41">
        <v>897</v>
      </c>
      <c r="L15" s="41" t="s">
        <v>18</v>
      </c>
      <c r="M15" s="41">
        <v>3237</v>
      </c>
      <c r="N15" s="38" t="s">
        <v>18</v>
      </c>
      <c r="O15" s="38" t="s">
        <v>18</v>
      </c>
      <c r="P15" s="38" t="s">
        <v>18</v>
      </c>
      <c r="Q15" s="48"/>
    </row>
    <row r="16" spans="1:17" s="39" customFormat="1" ht="19.5" customHeight="1">
      <c r="A16" s="33" t="s">
        <v>16</v>
      </c>
      <c r="B16" s="40">
        <v>83969</v>
      </c>
      <c r="C16" s="42"/>
      <c r="D16" s="43">
        <v>164911.25</v>
      </c>
      <c r="E16" s="34">
        <v>150757.29</v>
      </c>
      <c r="F16" s="35">
        <v>1.9</v>
      </c>
      <c r="G16" s="38">
        <v>13481</v>
      </c>
      <c r="H16" s="37">
        <v>1605</v>
      </c>
      <c r="I16" s="37">
        <v>107</v>
      </c>
      <c r="J16" s="37">
        <v>894</v>
      </c>
      <c r="K16" s="38">
        <v>839</v>
      </c>
      <c r="L16" s="38" t="s">
        <v>18</v>
      </c>
      <c r="M16" s="38">
        <v>3214</v>
      </c>
      <c r="N16" s="38" t="s">
        <v>18</v>
      </c>
      <c r="O16" s="38" t="s">
        <v>18</v>
      </c>
      <c r="P16" s="38" t="s">
        <v>18</v>
      </c>
      <c r="Q16" s="49"/>
    </row>
    <row r="17" spans="1:17" s="3" customFormat="1" ht="19.5" customHeight="1">
      <c r="A17" s="13" t="s">
        <v>34</v>
      </c>
      <c r="B17" s="12">
        <f>SUM(B4:B16)</f>
        <v>1810601</v>
      </c>
      <c r="C17" s="12">
        <f t="shared" ref="C17:E17" si="0">SUM(C4:C16)</f>
        <v>1317710</v>
      </c>
      <c r="D17" s="12">
        <f t="shared" si="0"/>
        <v>3509948.09</v>
      </c>
      <c r="E17" s="12">
        <f t="shared" si="0"/>
        <v>3356862.5500000003</v>
      </c>
      <c r="F17" s="14">
        <f>ROUND(D17/B17,2)</f>
        <v>1.94</v>
      </c>
      <c r="G17" s="12">
        <f>SUM(G4:G16)</f>
        <v>314681</v>
      </c>
      <c r="H17" s="13">
        <f>ROUND(G17*10000/B17,0)</f>
        <v>1738</v>
      </c>
      <c r="I17" s="13">
        <f t="shared" ref="I17" si="1">ROUND(H17/15,0)</f>
        <v>116</v>
      </c>
      <c r="J17" s="13">
        <f>ROUND(G17*10000/E17,0)</f>
        <v>937</v>
      </c>
      <c r="K17" s="15">
        <v>862</v>
      </c>
      <c r="L17" s="15">
        <v>2504</v>
      </c>
      <c r="M17" s="15">
        <v>2944</v>
      </c>
      <c r="N17" s="15">
        <v>2214</v>
      </c>
      <c r="O17" s="15">
        <v>2244</v>
      </c>
      <c r="P17" s="17">
        <v>971</v>
      </c>
      <c r="Q17" s="4" t="s">
        <v>21</v>
      </c>
    </row>
  </sheetData>
  <mergeCells count="16">
    <mergeCell ref="E2:E3"/>
    <mergeCell ref="F2:F3"/>
    <mergeCell ref="Q4:Q8"/>
    <mergeCell ref="A1:Q1"/>
    <mergeCell ref="Q2:Q3"/>
    <mergeCell ref="A2:A3"/>
    <mergeCell ref="B2:B3"/>
    <mergeCell ref="C2:C3"/>
    <mergeCell ref="D2:D3"/>
    <mergeCell ref="G2:G3"/>
    <mergeCell ref="H2:H3"/>
    <mergeCell ref="Q9:Q12"/>
    <mergeCell ref="Q13:Q16"/>
    <mergeCell ref="I2:I3"/>
    <mergeCell ref="K2:P2"/>
    <mergeCell ref="J2:J3"/>
  </mergeCells>
  <phoneticPr fontId="1" type="noConversion"/>
  <pageMargins left="0.7" right="0.7" top="0.75" bottom="0.75" header="0.3" footer="0.3"/>
  <pageSetup paperSize="9" orientation="portrait" r:id="rId1"/>
  <ignoredErrors>
    <ignoredError sqref="F1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99"/>
  <sheetViews>
    <sheetView zoomScale="80" zoomScaleNormal="80" zoomScaleSheetLayoutView="100" workbookViewId="0">
      <pane xSplit="2" topLeftCell="C1" activePane="topRight" state="frozen"/>
      <selection pane="topRight" activeCell="F5" sqref="F5"/>
    </sheetView>
  </sheetViews>
  <sheetFormatPr defaultColWidth="8.75" defaultRowHeight="14.25"/>
  <cols>
    <col min="1" max="1" width="6.125" style="19" customWidth="1"/>
    <col min="2" max="2" width="13" style="19" customWidth="1"/>
    <col min="3" max="3" width="9.375" style="19" customWidth="1"/>
    <col min="4" max="4" width="10.75" style="19" hidden="1" customWidth="1"/>
    <col min="5" max="5" width="10.75" style="19" customWidth="1"/>
    <col min="6" max="6" width="11.375" style="19" customWidth="1"/>
    <col min="7" max="7" width="10.25" style="19" customWidth="1"/>
    <col min="8" max="8" width="11.25" style="19" customWidth="1"/>
    <col min="9" max="9" width="10.375" style="19" customWidth="1"/>
    <col min="10" max="10" width="11.375" style="19" customWidth="1"/>
    <col min="11" max="11" width="10.25" style="19" customWidth="1"/>
    <col min="12" max="12" width="7.875" style="19" customWidth="1"/>
    <col min="13" max="13" width="6.875" style="19" customWidth="1"/>
    <col min="14" max="14" width="8.375" style="19" customWidth="1"/>
    <col min="15" max="15" width="11.125" style="19" customWidth="1"/>
    <col min="16" max="16" width="10.75" style="19" customWidth="1"/>
    <col min="17" max="17" width="11.875" style="19" customWidth="1"/>
    <col min="18" max="18" width="13.25" style="19" customWidth="1"/>
    <col min="19" max="20" width="10.75" style="19" customWidth="1"/>
    <col min="21" max="21" width="10.375" style="19" customWidth="1"/>
    <col min="22" max="22" width="12.125" style="19" customWidth="1"/>
    <col min="23" max="23" width="13.5" style="19" customWidth="1"/>
    <col min="24" max="24" width="13.625" style="19" customWidth="1"/>
    <col min="25" max="25" width="11.5" style="19" customWidth="1"/>
    <col min="26" max="26" width="12.75" style="19" customWidth="1"/>
    <col min="27" max="27" width="9.625" style="19" customWidth="1"/>
    <col min="28" max="28" width="10" style="19" customWidth="1"/>
    <col min="29" max="29" width="8" style="19" hidden="1" customWidth="1"/>
    <col min="30" max="32" width="9.25" style="19" hidden="1" customWidth="1"/>
    <col min="33" max="33" width="7.75" style="19" hidden="1" customWidth="1"/>
    <col min="34" max="34" width="8.5" style="19" hidden="1" customWidth="1"/>
    <col min="35" max="35" width="7.75" style="19" hidden="1" customWidth="1"/>
    <col min="36" max="36" width="10.625" style="19" hidden="1" customWidth="1"/>
    <col min="37" max="37" width="10.125" style="19" hidden="1" customWidth="1"/>
    <col min="38" max="38" width="8.75" style="19" hidden="1" customWidth="1"/>
    <col min="39" max="39" width="11.5" style="19" hidden="1" customWidth="1"/>
    <col min="40" max="40" width="8.5" style="19" customWidth="1"/>
    <col min="41" max="45" width="9.25" style="19" customWidth="1"/>
    <col min="46" max="16384" width="8.75" style="19"/>
  </cols>
  <sheetData>
    <row r="1" spans="1:45" ht="27.75" customHeight="1">
      <c r="A1" s="54" t="s">
        <v>38</v>
      </c>
      <c r="B1" s="54" t="s">
        <v>39</v>
      </c>
      <c r="C1" s="54" t="s">
        <v>40</v>
      </c>
      <c r="D1" s="54" t="s">
        <v>41</v>
      </c>
      <c r="E1" s="55" t="s">
        <v>41</v>
      </c>
      <c r="F1" s="65" t="s">
        <v>42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7"/>
      <c r="AC1" s="58" t="s">
        <v>43</v>
      </c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 t="s">
        <v>44</v>
      </c>
      <c r="AO1" s="18"/>
      <c r="AP1" s="18"/>
      <c r="AQ1" s="18"/>
      <c r="AR1" s="18"/>
      <c r="AS1" s="18"/>
    </row>
    <row r="2" spans="1:45" ht="21.75" customHeight="1">
      <c r="A2" s="54"/>
      <c r="B2" s="54"/>
      <c r="C2" s="54"/>
      <c r="D2" s="54"/>
      <c r="E2" s="56"/>
      <c r="F2" s="54" t="s">
        <v>45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20"/>
      <c r="U2" s="58" t="s">
        <v>46</v>
      </c>
      <c r="V2" s="54" t="s">
        <v>47</v>
      </c>
      <c r="W2" s="54"/>
      <c r="X2" s="54"/>
      <c r="Y2" s="54"/>
      <c r="Z2" s="54"/>
      <c r="AA2" s="58" t="s">
        <v>46</v>
      </c>
      <c r="AB2" s="58" t="s">
        <v>48</v>
      </c>
      <c r="AC2" s="54" t="s">
        <v>49</v>
      </c>
      <c r="AD2" s="61"/>
      <c r="AE2" s="64" t="s">
        <v>50</v>
      </c>
      <c r="AF2" s="64" t="s">
        <v>51</v>
      </c>
      <c r="AG2" s="54" t="s">
        <v>52</v>
      </c>
      <c r="AH2" s="54" t="s">
        <v>53</v>
      </c>
      <c r="AI2" s="54" t="s">
        <v>54</v>
      </c>
      <c r="AJ2" s="58" t="s">
        <v>46</v>
      </c>
      <c r="AK2" s="54" t="s">
        <v>55</v>
      </c>
      <c r="AL2" s="58" t="s">
        <v>46</v>
      </c>
      <c r="AM2" s="58" t="s">
        <v>48</v>
      </c>
      <c r="AN2" s="58"/>
      <c r="AO2" s="18"/>
      <c r="AP2" s="18"/>
      <c r="AQ2" s="18"/>
      <c r="AR2" s="18"/>
      <c r="AS2" s="18"/>
    </row>
    <row r="3" spans="1:45">
      <c r="A3" s="54"/>
      <c r="B3" s="54"/>
      <c r="C3" s="54"/>
      <c r="D3" s="54"/>
      <c r="E3" s="56"/>
      <c r="F3" s="54" t="s">
        <v>56</v>
      </c>
      <c r="G3" s="54" t="s">
        <v>57</v>
      </c>
      <c r="H3" s="54"/>
      <c r="I3" s="54"/>
      <c r="J3" s="54"/>
      <c r="K3" s="54" t="s">
        <v>58</v>
      </c>
      <c r="L3" s="54" t="s">
        <v>59</v>
      </c>
      <c r="M3" s="54" t="s">
        <v>60</v>
      </c>
      <c r="N3" s="54" t="s">
        <v>61</v>
      </c>
      <c r="O3" s="54" t="s">
        <v>62</v>
      </c>
      <c r="P3" s="54"/>
      <c r="Q3" s="54"/>
      <c r="R3" s="54"/>
      <c r="S3" s="54"/>
      <c r="T3" s="21"/>
      <c r="U3" s="59"/>
      <c r="V3" s="64" t="s">
        <v>63</v>
      </c>
      <c r="W3" s="64" t="s">
        <v>64</v>
      </c>
      <c r="X3" s="64" t="s">
        <v>65</v>
      </c>
      <c r="Y3" s="64" t="s">
        <v>66</v>
      </c>
      <c r="Z3" s="64" t="s">
        <v>67</v>
      </c>
      <c r="AA3" s="58"/>
      <c r="AB3" s="59"/>
      <c r="AC3" s="62"/>
      <c r="AD3" s="63"/>
      <c r="AE3" s="64"/>
      <c r="AF3" s="64"/>
      <c r="AG3" s="54"/>
      <c r="AH3" s="56"/>
      <c r="AI3" s="56"/>
      <c r="AJ3" s="58"/>
      <c r="AK3" s="54"/>
      <c r="AL3" s="58"/>
      <c r="AM3" s="59"/>
      <c r="AN3" s="58"/>
      <c r="AO3" s="18"/>
      <c r="AP3" s="18"/>
      <c r="AQ3" s="18"/>
      <c r="AR3" s="18"/>
      <c r="AS3" s="18"/>
    </row>
    <row r="4" spans="1:45" ht="58.9" customHeight="1">
      <c r="A4" s="54"/>
      <c r="B4" s="54"/>
      <c r="C4" s="54"/>
      <c r="D4" s="54"/>
      <c r="E4" s="57"/>
      <c r="F4" s="54"/>
      <c r="G4" s="20" t="s">
        <v>68</v>
      </c>
      <c r="H4" s="20" t="s">
        <v>69</v>
      </c>
      <c r="I4" s="20" t="s">
        <v>70</v>
      </c>
      <c r="J4" s="20" t="s">
        <v>71</v>
      </c>
      <c r="K4" s="54"/>
      <c r="L4" s="54"/>
      <c r="M4" s="57"/>
      <c r="N4" s="54"/>
      <c r="O4" s="20" t="s">
        <v>72</v>
      </c>
      <c r="P4" s="20" t="s">
        <v>73</v>
      </c>
      <c r="Q4" s="20" t="s">
        <v>74</v>
      </c>
      <c r="R4" s="22" t="s">
        <v>75</v>
      </c>
      <c r="S4" s="20" t="s">
        <v>76</v>
      </c>
      <c r="T4" s="23"/>
      <c r="U4" s="60"/>
      <c r="V4" s="64"/>
      <c r="W4" s="64"/>
      <c r="X4" s="64"/>
      <c r="Y4" s="64"/>
      <c r="Z4" s="64"/>
      <c r="AA4" s="58"/>
      <c r="AB4" s="60"/>
      <c r="AC4" s="24" t="s">
        <v>77</v>
      </c>
      <c r="AD4" s="24" t="s">
        <v>78</v>
      </c>
      <c r="AE4" s="64"/>
      <c r="AF4" s="64"/>
      <c r="AG4" s="54"/>
      <c r="AH4" s="57"/>
      <c r="AI4" s="57"/>
      <c r="AJ4" s="58"/>
      <c r="AK4" s="54"/>
      <c r="AL4" s="58"/>
      <c r="AM4" s="60"/>
      <c r="AN4" s="58"/>
      <c r="AO4" s="18"/>
      <c r="AP4" s="18"/>
      <c r="AQ4" s="18"/>
      <c r="AR4" s="18"/>
      <c r="AS4" s="18"/>
    </row>
    <row r="5" spans="1:45" s="27" customFormat="1" ht="30" customHeight="1">
      <c r="A5" s="25">
        <v>1</v>
      </c>
      <c r="B5" s="25" t="s">
        <v>79</v>
      </c>
      <c r="C5" s="25">
        <v>126990</v>
      </c>
      <c r="D5" s="25">
        <v>1.8499258999999999</v>
      </c>
      <c r="E5" s="25">
        <f>U5/C5</f>
        <v>1.8034253878258131</v>
      </c>
      <c r="F5" s="25">
        <f>224051.6-S5-400</f>
        <v>223035.66</v>
      </c>
      <c r="G5" s="25">
        <v>1710.79</v>
      </c>
      <c r="H5" s="25">
        <v>1343.56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3254.6</v>
      </c>
      <c r="P5" s="25">
        <v>0</v>
      </c>
      <c r="Q5" s="25">
        <v>0</v>
      </c>
      <c r="R5" s="25">
        <v>400</v>
      </c>
      <c r="S5" s="25">
        <v>615.94000000000005</v>
      </c>
      <c r="T5" s="25">
        <f>S5+R5+Q5+P5+O5+N5+M5+L5+K5+J5+I5+H5+G5+F5</f>
        <v>230360.55000000002</v>
      </c>
      <c r="U5" s="25">
        <v>229016.99</v>
      </c>
      <c r="V5" s="25">
        <v>605.89</v>
      </c>
      <c r="W5" s="25">
        <v>861.05</v>
      </c>
      <c r="X5" s="25">
        <v>331.18</v>
      </c>
      <c r="Y5" s="25">
        <v>0</v>
      </c>
      <c r="Z5" s="25">
        <v>4106.9799999999996</v>
      </c>
      <c r="AA5" s="25">
        <v>5905.1</v>
      </c>
      <c r="AB5" s="25">
        <v>234922.09</v>
      </c>
      <c r="AC5" s="25">
        <v>1823</v>
      </c>
      <c r="AD5" s="25">
        <v>59784.6</v>
      </c>
      <c r="AE5" s="25">
        <v>0</v>
      </c>
      <c r="AF5" s="25">
        <v>0</v>
      </c>
      <c r="AG5" s="25">
        <v>40926.06</v>
      </c>
      <c r="AH5" s="25">
        <v>6047.39</v>
      </c>
      <c r="AI5" s="25">
        <v>2966.35</v>
      </c>
      <c r="AJ5" s="25">
        <v>109724.4</v>
      </c>
      <c r="AK5" s="25">
        <v>17051.32</v>
      </c>
      <c r="AL5" s="25">
        <v>17051.32</v>
      </c>
      <c r="AM5" s="25">
        <v>126775.72</v>
      </c>
      <c r="AN5" s="25">
        <v>344646.49</v>
      </c>
      <c r="AO5" s="26"/>
      <c r="AP5" s="26"/>
      <c r="AQ5" s="26"/>
      <c r="AR5" s="26"/>
      <c r="AS5" s="26"/>
    </row>
    <row r="6" spans="1:45" s="30" customFormat="1" ht="27" customHeight="1">
      <c r="A6" s="28">
        <v>2</v>
      </c>
      <c r="B6" s="28" t="s">
        <v>80</v>
      </c>
      <c r="C6" s="28">
        <v>184023</v>
      </c>
      <c r="D6" s="28">
        <v>1.87</v>
      </c>
      <c r="E6" s="28">
        <f t="shared" ref="E6:E17" si="0">U6/C6</f>
        <v>1.8723427506344317</v>
      </c>
      <c r="F6" s="28">
        <v>315282.06</v>
      </c>
      <c r="G6" s="28">
        <v>10247.93</v>
      </c>
      <c r="H6" s="28">
        <v>0</v>
      </c>
      <c r="I6" s="28">
        <v>2684.52</v>
      </c>
      <c r="J6" s="28">
        <v>0</v>
      </c>
      <c r="K6" s="28">
        <v>10632.99</v>
      </c>
      <c r="L6" s="28">
        <v>0</v>
      </c>
      <c r="M6" s="28">
        <v>0</v>
      </c>
      <c r="N6" s="28">
        <v>0</v>
      </c>
      <c r="O6" s="28">
        <v>3445.4</v>
      </c>
      <c r="P6" s="28">
        <v>0</v>
      </c>
      <c r="Q6" s="28">
        <v>0</v>
      </c>
      <c r="R6" s="28">
        <v>522.19000000000005</v>
      </c>
      <c r="S6" s="28">
        <v>1739.04</v>
      </c>
      <c r="T6" s="28">
        <f t="shared" ref="T6:T17" si="1">S6+R6+Q6+P6+O6+N6+M6+L6+K6+J6+I6+H6+G6+F6</f>
        <v>344554.13</v>
      </c>
      <c r="U6" s="28">
        <v>344554.13</v>
      </c>
      <c r="V6" s="28">
        <v>2142.64</v>
      </c>
      <c r="W6" s="28">
        <v>3437.01</v>
      </c>
      <c r="X6" s="28">
        <v>391.61</v>
      </c>
      <c r="Y6" s="28">
        <v>1096.92</v>
      </c>
      <c r="Z6" s="28">
        <v>5762.43</v>
      </c>
      <c r="AA6" s="28">
        <v>12830.61</v>
      </c>
      <c r="AB6" s="28">
        <v>357384.74</v>
      </c>
      <c r="AC6" s="28">
        <v>2472</v>
      </c>
      <c r="AD6" s="28">
        <v>72210.559999999998</v>
      </c>
      <c r="AE6" s="28">
        <v>280</v>
      </c>
      <c r="AF6" s="28">
        <v>0</v>
      </c>
      <c r="AG6" s="28">
        <v>53202.33</v>
      </c>
      <c r="AH6" s="28">
        <v>26875.53</v>
      </c>
      <c r="AI6" s="28">
        <v>0</v>
      </c>
      <c r="AJ6" s="28">
        <v>152568.42000000001</v>
      </c>
      <c r="AK6" s="28">
        <v>29318.52</v>
      </c>
      <c r="AL6" s="28">
        <v>29318.52</v>
      </c>
      <c r="AM6" s="28">
        <v>181886.94</v>
      </c>
      <c r="AN6" s="28">
        <v>509953.16</v>
      </c>
      <c r="AO6" s="29"/>
      <c r="AP6" s="29"/>
      <c r="AQ6" s="29"/>
      <c r="AR6" s="29"/>
      <c r="AS6" s="29"/>
    </row>
    <row r="7" spans="1:45" s="27" customFormat="1" ht="24" customHeight="1">
      <c r="A7" s="25">
        <v>3</v>
      </c>
      <c r="B7" s="25" t="s">
        <v>81</v>
      </c>
      <c r="C7" s="25">
        <v>115711</v>
      </c>
      <c r="D7" s="25">
        <v>1.8907717500000001</v>
      </c>
      <c r="E7" s="25">
        <f t="shared" si="0"/>
        <v>1.8907717503089594</v>
      </c>
      <c r="F7" s="25">
        <v>188616.68</v>
      </c>
      <c r="G7" s="25">
        <v>2387.0700000000002</v>
      </c>
      <c r="H7" s="25">
        <v>0</v>
      </c>
      <c r="I7" s="25">
        <v>1617.29</v>
      </c>
      <c r="J7" s="25">
        <v>0</v>
      </c>
      <c r="K7" s="25">
        <v>0</v>
      </c>
      <c r="L7" s="25">
        <v>0</v>
      </c>
      <c r="M7" s="25">
        <v>22180.95</v>
      </c>
      <c r="N7" s="25">
        <v>0</v>
      </c>
      <c r="O7" s="25">
        <v>3191.03</v>
      </c>
      <c r="P7" s="25">
        <v>0</v>
      </c>
      <c r="Q7" s="25">
        <v>0</v>
      </c>
      <c r="R7" s="25">
        <v>228.45</v>
      </c>
      <c r="S7" s="25">
        <v>561.62</v>
      </c>
      <c r="T7" s="25">
        <f t="shared" si="1"/>
        <v>218783.09</v>
      </c>
      <c r="U7" s="25">
        <v>218783.09</v>
      </c>
      <c r="V7" s="25">
        <v>1221.02</v>
      </c>
      <c r="W7" s="25">
        <v>1928.26</v>
      </c>
      <c r="X7" s="25">
        <v>400.72</v>
      </c>
      <c r="Y7" s="25">
        <v>0</v>
      </c>
      <c r="Z7" s="25">
        <v>3462.24</v>
      </c>
      <c r="AA7" s="25">
        <v>7012.24</v>
      </c>
      <c r="AB7" s="25">
        <v>225795.33</v>
      </c>
      <c r="AC7" s="25">
        <v>1658</v>
      </c>
      <c r="AD7" s="25">
        <v>63871.81</v>
      </c>
      <c r="AE7" s="25">
        <v>0</v>
      </c>
      <c r="AF7" s="25">
        <v>0</v>
      </c>
      <c r="AG7" s="25">
        <v>34018.44</v>
      </c>
      <c r="AH7" s="25">
        <v>4572</v>
      </c>
      <c r="AI7" s="25">
        <v>1957.63</v>
      </c>
      <c r="AJ7" s="25">
        <v>104419.88</v>
      </c>
      <c r="AK7" s="25">
        <v>18099</v>
      </c>
      <c r="AL7" s="25">
        <v>18099</v>
      </c>
      <c r="AM7" s="25">
        <v>122518.88</v>
      </c>
      <c r="AN7" s="25">
        <v>330215.21000000002</v>
      </c>
      <c r="AO7" s="26"/>
      <c r="AP7" s="26"/>
      <c r="AQ7" s="26"/>
      <c r="AR7" s="26"/>
      <c r="AS7" s="26"/>
    </row>
    <row r="8" spans="1:45" s="30" customFormat="1" ht="26.25" customHeight="1">
      <c r="A8" s="28">
        <v>4</v>
      </c>
      <c r="B8" s="28" t="s">
        <v>82</v>
      </c>
      <c r="C8" s="28">
        <v>153466</v>
      </c>
      <c r="D8" s="28">
        <f>U8/C8</f>
        <v>1.9173570693182855</v>
      </c>
      <c r="E8" s="28">
        <f t="shared" si="0"/>
        <v>1.9173570693182855</v>
      </c>
      <c r="F8" s="28">
        <v>278857.68</v>
      </c>
      <c r="G8" s="28">
        <v>1947.45</v>
      </c>
      <c r="H8" s="28">
        <v>5558.7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2209.04</v>
      </c>
      <c r="P8" s="28">
        <v>4079.54</v>
      </c>
      <c r="Q8" s="28">
        <v>0</v>
      </c>
      <c r="R8" s="28">
        <v>139.75</v>
      </c>
      <c r="S8" s="28">
        <v>1456.96</v>
      </c>
      <c r="T8" s="28">
        <f t="shared" si="1"/>
        <v>294249.12</v>
      </c>
      <c r="U8" s="28">
        <f t="shared" ref="U8:U17" si="2">SUM(F8:S8)</f>
        <v>294249.12</v>
      </c>
      <c r="V8" s="28">
        <v>922.28</v>
      </c>
      <c r="W8" s="28">
        <v>578.4</v>
      </c>
      <c r="X8" s="28">
        <v>72.84</v>
      </c>
      <c r="Y8" s="28">
        <v>5948.12</v>
      </c>
      <c r="Z8" s="28">
        <v>2133.2399999999998</v>
      </c>
      <c r="AA8" s="28">
        <f t="shared" ref="AA8:AA17" si="3">SUM(V8:Z8)</f>
        <v>9654.8799999999992</v>
      </c>
      <c r="AB8" s="28">
        <f t="shared" ref="AB8:AB17" si="4">U8+AA8</f>
        <v>303904</v>
      </c>
      <c r="AC8" s="28">
        <v>2818</v>
      </c>
      <c r="AD8" s="28">
        <v>96714.13</v>
      </c>
      <c r="AE8" s="28">
        <v>0</v>
      </c>
      <c r="AF8" s="28">
        <v>0</v>
      </c>
      <c r="AG8" s="28">
        <v>32211.5</v>
      </c>
      <c r="AH8" s="28">
        <v>12509.5</v>
      </c>
      <c r="AI8" s="28">
        <v>0</v>
      </c>
      <c r="AJ8" s="28">
        <f t="shared" ref="AJ8:AJ15" si="5">SUM(AD8:AI8)</f>
        <v>141435.13</v>
      </c>
      <c r="AK8" s="28">
        <v>24572.87</v>
      </c>
      <c r="AL8" s="28">
        <f t="shared" ref="AL8:AL17" si="6">AK8</f>
        <v>24572.87</v>
      </c>
      <c r="AM8" s="28">
        <f t="shared" ref="AM8:AM15" si="7">AJ8+AL8</f>
        <v>166008</v>
      </c>
      <c r="AN8" s="28">
        <f t="shared" ref="AN8:AN17" si="8">AJ8+AB8</f>
        <v>445339.13</v>
      </c>
      <c r="AO8" s="29"/>
      <c r="AP8" s="29"/>
      <c r="AQ8" s="29"/>
      <c r="AR8" s="29"/>
      <c r="AS8" s="29"/>
    </row>
    <row r="9" spans="1:45" s="27" customFormat="1" ht="24.75" customHeight="1">
      <c r="A9" s="25">
        <v>5</v>
      </c>
      <c r="B9" s="25" t="s">
        <v>83</v>
      </c>
      <c r="C9" s="25">
        <v>120894</v>
      </c>
      <c r="D9" s="25">
        <f>U9/C9</f>
        <v>1.8623288169801644</v>
      </c>
      <c r="E9" s="25">
        <f t="shared" si="0"/>
        <v>1.8623288169801644</v>
      </c>
      <c r="F9" s="25">
        <v>208686.48</v>
      </c>
      <c r="G9" s="25">
        <v>459.8</v>
      </c>
      <c r="H9" s="25">
        <v>2733.6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1904.3</v>
      </c>
      <c r="P9" s="25">
        <v>3243.7</v>
      </c>
      <c r="Q9" s="25">
        <v>6123.9</v>
      </c>
      <c r="R9" s="25">
        <v>583.5</v>
      </c>
      <c r="S9" s="25">
        <v>1409.1</v>
      </c>
      <c r="T9" s="25">
        <f t="shared" si="1"/>
        <v>225144.38</v>
      </c>
      <c r="U9" s="25">
        <f t="shared" si="2"/>
        <v>225144.38</v>
      </c>
      <c r="V9" s="25">
        <v>760.41</v>
      </c>
      <c r="W9" s="25">
        <v>547.02</v>
      </c>
      <c r="X9" s="25">
        <v>73.39</v>
      </c>
      <c r="Y9" s="25">
        <v>4670.2700000000004</v>
      </c>
      <c r="Z9" s="25">
        <v>1844.93</v>
      </c>
      <c r="AA9" s="25">
        <f t="shared" si="3"/>
        <v>7896.02</v>
      </c>
      <c r="AB9" s="25">
        <f t="shared" si="4"/>
        <v>233040.4</v>
      </c>
      <c r="AC9" s="25">
        <v>2157</v>
      </c>
      <c r="AD9" s="25">
        <v>53291.62</v>
      </c>
      <c r="AE9" s="25">
        <v>0</v>
      </c>
      <c r="AF9" s="25">
        <v>0</v>
      </c>
      <c r="AG9" s="25">
        <v>41337.64</v>
      </c>
      <c r="AH9" s="25">
        <v>16983</v>
      </c>
      <c r="AI9" s="25">
        <v>0</v>
      </c>
      <c r="AJ9" s="25">
        <f t="shared" si="5"/>
        <v>111612.26000000001</v>
      </c>
      <c r="AK9" s="25">
        <v>19357.29</v>
      </c>
      <c r="AL9" s="25">
        <f t="shared" si="6"/>
        <v>19357.29</v>
      </c>
      <c r="AM9" s="25">
        <f t="shared" si="7"/>
        <v>130969.55000000002</v>
      </c>
      <c r="AN9" s="25">
        <f t="shared" si="8"/>
        <v>344652.66000000003</v>
      </c>
      <c r="AO9" s="26"/>
      <c r="AP9" s="26"/>
      <c r="AQ9" s="26"/>
      <c r="AR9" s="26"/>
      <c r="AS9" s="26"/>
    </row>
    <row r="10" spans="1:45" ht="36.75" customHeight="1">
      <c r="A10" s="20">
        <v>6</v>
      </c>
      <c r="B10" s="20" t="s">
        <v>84</v>
      </c>
      <c r="C10" s="20">
        <v>125785</v>
      </c>
      <c r="D10" s="20">
        <f>U10/C10</f>
        <v>2.0678162738005321</v>
      </c>
      <c r="E10" s="20">
        <f t="shared" si="0"/>
        <v>2.0678162738005321</v>
      </c>
      <c r="F10" s="20">
        <v>215746.05499999999</v>
      </c>
      <c r="G10" s="20">
        <v>2927.3649999999998</v>
      </c>
      <c r="H10" s="20">
        <v>8160.09</v>
      </c>
      <c r="I10" s="20">
        <v>1617.38</v>
      </c>
      <c r="J10" s="20">
        <v>1278.46</v>
      </c>
      <c r="K10" s="20">
        <v>0</v>
      </c>
      <c r="L10" s="20">
        <v>23888.26</v>
      </c>
      <c r="M10" s="20">
        <v>0</v>
      </c>
      <c r="N10" s="20">
        <v>0</v>
      </c>
      <c r="O10" s="20">
        <v>2259.59</v>
      </c>
      <c r="P10" s="20">
        <v>959.94</v>
      </c>
      <c r="Q10" s="20">
        <v>0</v>
      </c>
      <c r="R10" s="20">
        <v>2202.83</v>
      </c>
      <c r="S10" s="20">
        <v>1060.3</v>
      </c>
      <c r="T10" s="20">
        <f t="shared" si="1"/>
        <v>260100.27</v>
      </c>
      <c r="U10" s="20">
        <f t="shared" si="2"/>
        <v>260100.26999999996</v>
      </c>
      <c r="V10" s="20">
        <v>426.88</v>
      </c>
      <c r="W10" s="20">
        <v>2114.42</v>
      </c>
      <c r="X10" s="20">
        <v>398.03</v>
      </c>
      <c r="Y10" s="20">
        <v>4060.7350000000001</v>
      </c>
      <c r="Z10" s="20">
        <v>3600.2849999999999</v>
      </c>
      <c r="AA10" s="20">
        <f t="shared" si="3"/>
        <v>10600.35</v>
      </c>
      <c r="AB10" s="20">
        <f t="shared" si="4"/>
        <v>270700.61999999994</v>
      </c>
      <c r="AC10" s="20">
        <v>2317</v>
      </c>
      <c r="AD10" s="20">
        <v>63071.79</v>
      </c>
      <c r="AE10" s="20">
        <v>0</v>
      </c>
      <c r="AF10" s="20">
        <v>0</v>
      </c>
      <c r="AG10" s="20">
        <v>44690.26</v>
      </c>
      <c r="AH10" s="20">
        <v>1828.07</v>
      </c>
      <c r="AI10" s="20">
        <v>4236.0600000000004</v>
      </c>
      <c r="AJ10" s="20">
        <f t="shared" si="5"/>
        <v>113826.18000000001</v>
      </c>
      <c r="AK10" s="20">
        <v>21711</v>
      </c>
      <c r="AL10" s="20">
        <f t="shared" si="6"/>
        <v>21711</v>
      </c>
      <c r="AM10" s="20">
        <f t="shared" si="7"/>
        <v>135537.18</v>
      </c>
      <c r="AN10" s="20">
        <f t="shared" si="8"/>
        <v>384526.79999999993</v>
      </c>
      <c r="AO10" s="18"/>
      <c r="AP10" s="18"/>
      <c r="AQ10" s="18"/>
      <c r="AR10" s="18"/>
      <c r="AS10" s="18"/>
    </row>
    <row r="11" spans="1:45" ht="24" customHeight="1">
      <c r="A11" s="20">
        <v>7</v>
      </c>
      <c r="B11" s="20" t="s">
        <v>85</v>
      </c>
      <c r="C11" s="20">
        <v>134105</v>
      </c>
      <c r="D11" s="20">
        <v>1.71</v>
      </c>
      <c r="E11" s="20">
        <f t="shared" si="0"/>
        <v>1.897239923940196</v>
      </c>
      <c r="F11" s="20">
        <v>221395.18</v>
      </c>
      <c r="G11" s="20">
        <v>6823.56</v>
      </c>
      <c r="H11" s="20">
        <v>0</v>
      </c>
      <c r="I11" s="20">
        <v>0</v>
      </c>
      <c r="J11" s="20">
        <v>0</v>
      </c>
      <c r="K11" s="20">
        <v>11378.48</v>
      </c>
      <c r="L11" s="20">
        <v>0</v>
      </c>
      <c r="M11" s="20">
        <v>0</v>
      </c>
      <c r="N11" s="20">
        <v>0</v>
      </c>
      <c r="O11" s="20">
        <v>3102.8</v>
      </c>
      <c r="P11" s="20">
        <v>2414.6</v>
      </c>
      <c r="Q11" s="20">
        <v>7151.94</v>
      </c>
      <c r="R11" s="20">
        <v>0</v>
      </c>
      <c r="S11" s="20">
        <v>2162.8000000000002</v>
      </c>
      <c r="T11" s="20">
        <f t="shared" si="1"/>
        <v>254429.36</v>
      </c>
      <c r="U11" s="20">
        <f t="shared" si="2"/>
        <v>254429.36</v>
      </c>
      <c r="V11" s="20">
        <v>533.14</v>
      </c>
      <c r="W11" s="20">
        <v>999.495</v>
      </c>
      <c r="X11" s="20">
        <v>442.88</v>
      </c>
      <c r="Y11" s="20">
        <v>3385.24</v>
      </c>
      <c r="Z11" s="20">
        <v>1879.52</v>
      </c>
      <c r="AA11" s="20">
        <f t="shared" si="3"/>
        <v>7240.2749999999996</v>
      </c>
      <c r="AB11" s="20">
        <f t="shared" si="4"/>
        <v>261669.63499999998</v>
      </c>
      <c r="AC11" s="20">
        <v>1905</v>
      </c>
      <c r="AD11" s="20">
        <v>94140</v>
      </c>
      <c r="AE11" s="20">
        <v>0</v>
      </c>
      <c r="AF11" s="20">
        <v>0</v>
      </c>
      <c r="AG11" s="20">
        <v>26394.47</v>
      </c>
      <c r="AH11" s="20">
        <v>11959.28</v>
      </c>
      <c r="AI11" s="20">
        <v>0</v>
      </c>
      <c r="AJ11" s="20">
        <f t="shared" si="5"/>
        <v>132493.75</v>
      </c>
      <c r="AK11" s="20">
        <v>23074.98</v>
      </c>
      <c r="AL11" s="20">
        <f t="shared" si="6"/>
        <v>23074.98</v>
      </c>
      <c r="AM11" s="20">
        <f t="shared" si="7"/>
        <v>155568.73000000001</v>
      </c>
      <c r="AN11" s="20">
        <f t="shared" si="8"/>
        <v>394163.38500000001</v>
      </c>
      <c r="AO11" s="18"/>
      <c r="AP11" s="18"/>
      <c r="AQ11" s="18"/>
      <c r="AR11" s="18"/>
      <c r="AS11" s="18"/>
    </row>
    <row r="12" spans="1:45" ht="23.25" customHeight="1">
      <c r="A12" s="20">
        <v>8</v>
      </c>
      <c r="B12" s="20" t="s">
        <v>86</v>
      </c>
      <c r="C12" s="20">
        <v>197616</v>
      </c>
      <c r="D12" s="20">
        <f>U12/C12</f>
        <v>1.8887976176018137</v>
      </c>
      <c r="E12" s="20">
        <f t="shared" si="0"/>
        <v>1.8887976176018137</v>
      </c>
      <c r="F12" s="20">
        <f>353392.83</f>
        <v>353392.83</v>
      </c>
      <c r="G12" s="20">
        <f>9697.46-I12</f>
        <v>5997.6299999999992</v>
      </c>
      <c r="H12" s="20">
        <v>0</v>
      </c>
      <c r="I12" s="20">
        <v>3699.83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954.98</v>
      </c>
      <c r="P12" s="20">
        <v>7149.97</v>
      </c>
      <c r="Q12" s="20">
        <v>0</v>
      </c>
      <c r="R12" s="20">
        <v>650.34</v>
      </c>
      <c r="S12" s="20">
        <v>1411.05</v>
      </c>
      <c r="T12" s="20">
        <f t="shared" si="1"/>
        <v>373256.63</v>
      </c>
      <c r="U12" s="20">
        <f t="shared" si="2"/>
        <v>373256.63</v>
      </c>
      <c r="V12" s="20">
        <v>300</v>
      </c>
      <c r="W12" s="20">
        <v>725</v>
      </c>
      <c r="X12" s="20">
        <v>1935.94</v>
      </c>
      <c r="Y12" s="20">
        <v>0</v>
      </c>
      <c r="Z12" s="20">
        <v>7827.89</v>
      </c>
      <c r="AA12" s="20">
        <f t="shared" si="3"/>
        <v>10788.83</v>
      </c>
      <c r="AB12" s="20">
        <f t="shared" si="4"/>
        <v>384045.46</v>
      </c>
      <c r="AC12" s="20">
        <v>2990</v>
      </c>
      <c r="AD12" s="20">
        <f>124862.31-AK12</f>
        <v>93600.31</v>
      </c>
      <c r="AE12" s="20">
        <v>0</v>
      </c>
      <c r="AF12" s="20">
        <v>0</v>
      </c>
      <c r="AG12" s="20">
        <v>69940.53</v>
      </c>
      <c r="AH12" s="20">
        <v>19855</v>
      </c>
      <c r="AI12" s="20">
        <v>0</v>
      </c>
      <c r="AJ12" s="20">
        <f t="shared" si="5"/>
        <v>183395.84</v>
      </c>
      <c r="AK12" s="20">
        <v>31262</v>
      </c>
      <c r="AL12" s="20">
        <f t="shared" si="6"/>
        <v>31262</v>
      </c>
      <c r="AM12" s="20">
        <f t="shared" si="7"/>
        <v>214657.84</v>
      </c>
      <c r="AN12" s="20">
        <f t="shared" si="8"/>
        <v>567441.30000000005</v>
      </c>
      <c r="AO12" s="18"/>
      <c r="AP12" s="18"/>
      <c r="AQ12" s="18"/>
      <c r="AR12" s="18"/>
      <c r="AS12" s="18"/>
    </row>
    <row r="13" spans="1:45" ht="24.75" customHeight="1">
      <c r="A13" s="20">
        <v>9</v>
      </c>
      <c r="B13" s="20" t="s">
        <v>87</v>
      </c>
      <c r="C13" s="20">
        <v>89942</v>
      </c>
      <c r="D13" s="20">
        <f>U13/C13</f>
        <v>1.9296797936447934</v>
      </c>
      <c r="E13" s="20">
        <f t="shared" si="0"/>
        <v>1.9296797936447934</v>
      </c>
      <c r="F13" s="20">
        <v>161561.04</v>
      </c>
      <c r="G13" s="20">
        <v>3230.81</v>
      </c>
      <c r="H13" s="20">
        <v>0</v>
      </c>
      <c r="I13" s="20">
        <v>0</v>
      </c>
      <c r="J13" s="20">
        <v>0</v>
      </c>
      <c r="K13" s="20">
        <v>0</v>
      </c>
      <c r="L13" s="20">
        <v>4486.22</v>
      </c>
      <c r="M13" s="20">
        <v>0</v>
      </c>
      <c r="N13" s="20">
        <v>0</v>
      </c>
      <c r="O13" s="20">
        <v>3787.28</v>
      </c>
      <c r="P13" s="20">
        <v>0</v>
      </c>
      <c r="Q13" s="20">
        <v>0</v>
      </c>
      <c r="R13" s="20">
        <v>0</v>
      </c>
      <c r="S13" s="20">
        <v>493.91</v>
      </c>
      <c r="T13" s="20">
        <f t="shared" si="1"/>
        <v>173559.26</v>
      </c>
      <c r="U13" s="20">
        <f t="shared" si="2"/>
        <v>173559.26</v>
      </c>
      <c r="V13" s="20">
        <v>73.599999999999994</v>
      </c>
      <c r="W13" s="20">
        <v>699.91</v>
      </c>
      <c r="X13" s="20">
        <v>1827.59</v>
      </c>
      <c r="Y13" s="20">
        <v>0</v>
      </c>
      <c r="Z13" s="20">
        <v>4198.87</v>
      </c>
      <c r="AA13" s="20">
        <f t="shared" si="3"/>
        <v>6799.9699999999993</v>
      </c>
      <c r="AB13" s="20">
        <f t="shared" si="4"/>
        <v>180359.23</v>
      </c>
      <c r="AC13" s="20">
        <v>1542</v>
      </c>
      <c r="AD13" s="20">
        <v>38684.699999999997</v>
      </c>
      <c r="AE13" s="20">
        <v>0</v>
      </c>
      <c r="AF13" s="20">
        <v>0</v>
      </c>
      <c r="AG13" s="20">
        <v>30066.98</v>
      </c>
      <c r="AH13" s="20">
        <v>13424.68</v>
      </c>
      <c r="AI13" s="20">
        <v>0</v>
      </c>
      <c r="AJ13" s="20">
        <f t="shared" si="5"/>
        <v>82176.359999999986</v>
      </c>
      <c r="AK13" s="20">
        <v>15014</v>
      </c>
      <c r="AL13" s="20">
        <f t="shared" si="6"/>
        <v>15014</v>
      </c>
      <c r="AM13" s="20">
        <f t="shared" si="7"/>
        <v>97190.359999999986</v>
      </c>
      <c r="AN13" s="20">
        <f t="shared" si="8"/>
        <v>262535.58999999997</v>
      </c>
      <c r="AO13" s="18"/>
      <c r="AP13" s="18"/>
      <c r="AQ13" s="18"/>
      <c r="AR13" s="18"/>
      <c r="AS13" s="18"/>
    </row>
    <row r="14" spans="1:45" ht="28.5" customHeight="1">
      <c r="A14" s="20">
        <v>10</v>
      </c>
      <c r="B14" s="20" t="s">
        <v>88</v>
      </c>
      <c r="C14" s="20">
        <v>186004</v>
      </c>
      <c r="D14" s="20">
        <v>1.96</v>
      </c>
      <c r="E14" s="20">
        <f t="shared" si="0"/>
        <v>1.9520311391152878</v>
      </c>
      <c r="F14" s="20">
        <v>325282.48</v>
      </c>
      <c r="G14" s="20">
        <v>4817.2299999999996</v>
      </c>
      <c r="H14" s="20">
        <v>0</v>
      </c>
      <c r="I14" s="20">
        <v>3303.77</v>
      </c>
      <c r="J14" s="20">
        <v>0</v>
      </c>
      <c r="K14" s="20">
        <v>0</v>
      </c>
      <c r="L14" s="20">
        <v>13864</v>
      </c>
      <c r="M14" s="20">
        <v>0</v>
      </c>
      <c r="N14" s="20">
        <v>0</v>
      </c>
      <c r="O14" s="20">
        <v>3081</v>
      </c>
      <c r="P14" s="20">
        <v>10551.46</v>
      </c>
      <c r="Q14" s="20">
        <v>0</v>
      </c>
      <c r="R14" s="20">
        <v>708.92</v>
      </c>
      <c r="S14" s="20">
        <v>1476.74</v>
      </c>
      <c r="T14" s="20">
        <f t="shared" si="1"/>
        <v>363085.6</v>
      </c>
      <c r="U14" s="20">
        <f t="shared" si="2"/>
        <v>363085.6</v>
      </c>
      <c r="V14" s="20">
        <v>2540</v>
      </c>
      <c r="W14" s="20">
        <v>706.02</v>
      </c>
      <c r="X14" s="20">
        <v>289.48</v>
      </c>
      <c r="Y14" s="20">
        <v>7284.15</v>
      </c>
      <c r="Z14" s="20">
        <v>4045.98</v>
      </c>
      <c r="AA14" s="20">
        <f t="shared" si="3"/>
        <v>14865.63</v>
      </c>
      <c r="AB14" s="20">
        <f t="shared" si="4"/>
        <v>377951.23</v>
      </c>
      <c r="AC14" s="20">
        <v>2696</v>
      </c>
      <c r="AD14" s="20">
        <v>102347.79</v>
      </c>
      <c r="AE14" s="20">
        <v>0</v>
      </c>
      <c r="AF14" s="20">
        <v>0</v>
      </c>
      <c r="AG14" s="20">
        <v>49983.98</v>
      </c>
      <c r="AH14" s="20">
        <v>21819.02</v>
      </c>
      <c r="AI14" s="20">
        <v>726.92</v>
      </c>
      <c r="AJ14" s="20">
        <f t="shared" si="5"/>
        <v>174877.71</v>
      </c>
      <c r="AK14" s="20">
        <v>28143.34</v>
      </c>
      <c r="AL14" s="20">
        <f t="shared" si="6"/>
        <v>28143.34</v>
      </c>
      <c r="AM14" s="20">
        <f t="shared" si="7"/>
        <v>203021.05</v>
      </c>
      <c r="AN14" s="20">
        <f t="shared" si="8"/>
        <v>552828.93999999994</v>
      </c>
      <c r="AO14" s="18"/>
      <c r="AP14" s="18"/>
      <c r="AQ14" s="18"/>
      <c r="AR14" s="18"/>
      <c r="AS14" s="18"/>
    </row>
    <row r="15" spans="1:45" ht="25.5" customHeight="1">
      <c r="A15" s="20">
        <v>11</v>
      </c>
      <c r="B15" s="20" t="s">
        <v>89</v>
      </c>
      <c r="C15" s="20">
        <v>139169</v>
      </c>
      <c r="D15" s="20">
        <v>1.92</v>
      </c>
      <c r="E15" s="20">
        <f t="shared" si="0"/>
        <v>1.9225995013257262</v>
      </c>
      <c r="F15" s="20">
        <v>253394.93</v>
      </c>
      <c r="G15" s="20">
        <v>0</v>
      </c>
      <c r="H15" s="20">
        <v>1238.52</v>
      </c>
      <c r="I15" s="20">
        <v>0</v>
      </c>
      <c r="J15" s="20">
        <v>415.08</v>
      </c>
      <c r="K15" s="20">
        <v>0</v>
      </c>
      <c r="L15" s="20">
        <v>0</v>
      </c>
      <c r="M15" s="20">
        <v>0</v>
      </c>
      <c r="N15" s="20">
        <v>2668.73</v>
      </c>
      <c r="O15" s="20">
        <v>1224.3800000000001</v>
      </c>
      <c r="P15" s="20">
        <v>0</v>
      </c>
      <c r="Q15" s="20">
        <v>5802.98</v>
      </c>
      <c r="R15" s="20">
        <v>1139.73</v>
      </c>
      <c r="S15" s="20">
        <v>1681.9</v>
      </c>
      <c r="T15" s="20">
        <f t="shared" si="1"/>
        <v>267566.25</v>
      </c>
      <c r="U15" s="20">
        <f t="shared" si="2"/>
        <v>267566.25</v>
      </c>
      <c r="V15" s="20">
        <v>641.57000000000005</v>
      </c>
      <c r="W15" s="20">
        <v>760.53</v>
      </c>
      <c r="X15" s="20">
        <v>418.06</v>
      </c>
      <c r="Y15" s="20">
        <v>3426.15</v>
      </c>
      <c r="Z15" s="20">
        <v>3724.94</v>
      </c>
      <c r="AA15" s="20">
        <f t="shared" si="3"/>
        <v>8971.25</v>
      </c>
      <c r="AB15" s="20">
        <f t="shared" si="4"/>
        <v>276537.5</v>
      </c>
      <c r="AC15" s="20">
        <v>2425</v>
      </c>
      <c r="AD15" s="20">
        <v>93944.27</v>
      </c>
      <c r="AE15" s="20"/>
      <c r="AF15" s="20"/>
      <c r="AG15" s="20">
        <v>56520.83</v>
      </c>
      <c r="AH15" s="20">
        <v>6656.39</v>
      </c>
      <c r="AI15" s="20">
        <v>0</v>
      </c>
      <c r="AJ15" s="20">
        <f t="shared" si="5"/>
        <v>157121.49000000002</v>
      </c>
      <c r="AK15" s="20">
        <v>17700.73</v>
      </c>
      <c r="AL15" s="20">
        <f t="shared" si="6"/>
        <v>17700.73</v>
      </c>
      <c r="AM15" s="20">
        <f t="shared" si="7"/>
        <v>174822.22000000003</v>
      </c>
      <c r="AN15" s="20">
        <f t="shared" si="8"/>
        <v>433658.99</v>
      </c>
      <c r="AO15" s="18"/>
      <c r="AP15" s="18"/>
      <c r="AQ15" s="18"/>
      <c r="AR15" s="18"/>
      <c r="AS15" s="18"/>
    </row>
    <row r="16" spans="1:45" ht="24" customHeight="1">
      <c r="A16" s="20">
        <v>12</v>
      </c>
      <c r="B16" s="20" t="s">
        <v>90</v>
      </c>
      <c r="C16" s="20">
        <v>152927</v>
      </c>
      <c r="D16" s="20">
        <v>2</v>
      </c>
      <c r="E16" s="20">
        <f t="shared" si="0"/>
        <v>2.0021815637526403</v>
      </c>
      <c r="F16" s="20">
        <v>287498.28000000003</v>
      </c>
      <c r="G16" s="20">
        <v>6852.12</v>
      </c>
      <c r="H16" s="20">
        <v>0</v>
      </c>
      <c r="I16" s="20">
        <v>3203.72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1640.36</v>
      </c>
      <c r="P16" s="20">
        <v>6035.96</v>
      </c>
      <c r="Q16" s="20">
        <v>0</v>
      </c>
      <c r="R16" s="20">
        <v>0</v>
      </c>
      <c r="S16" s="20">
        <v>957.18</v>
      </c>
      <c r="T16" s="20">
        <f t="shared" si="1"/>
        <v>306187.62000000005</v>
      </c>
      <c r="U16" s="20">
        <f t="shared" si="2"/>
        <v>306187.62</v>
      </c>
      <c r="V16" s="20">
        <v>1000</v>
      </c>
      <c r="W16" s="20">
        <v>1650</v>
      </c>
      <c r="X16" s="20">
        <v>0</v>
      </c>
      <c r="Y16" s="20">
        <v>1600</v>
      </c>
      <c r="Z16" s="20">
        <v>3856.12</v>
      </c>
      <c r="AA16" s="20">
        <f t="shared" si="3"/>
        <v>8106.12</v>
      </c>
      <c r="AB16" s="20">
        <f t="shared" si="4"/>
        <v>314293.74</v>
      </c>
      <c r="AC16" s="20">
        <v>3031</v>
      </c>
      <c r="AD16" s="20">
        <v>101311.2</v>
      </c>
      <c r="AE16" s="20">
        <v>0</v>
      </c>
      <c r="AF16" s="20">
        <v>0</v>
      </c>
      <c r="AG16" s="20">
        <v>56347.74</v>
      </c>
      <c r="AH16" s="20">
        <v>1500</v>
      </c>
      <c r="AI16" s="20">
        <v>2709.18</v>
      </c>
      <c r="AJ16" s="20">
        <f>AD16+AG16+AH16+AI16</f>
        <v>161868.12</v>
      </c>
      <c r="AK16" s="20">
        <v>25950</v>
      </c>
      <c r="AL16" s="20">
        <f t="shared" si="6"/>
        <v>25950</v>
      </c>
      <c r="AM16" s="20">
        <f>AL16+AJ16</f>
        <v>187818.12</v>
      </c>
      <c r="AN16" s="20">
        <f t="shared" si="8"/>
        <v>476161.86</v>
      </c>
      <c r="AO16" s="18"/>
      <c r="AP16" s="18"/>
      <c r="AQ16" s="18"/>
      <c r="AR16" s="18"/>
      <c r="AS16" s="18"/>
    </row>
    <row r="17" spans="1:45" ht="24.75" customHeight="1">
      <c r="A17" s="20">
        <v>13</v>
      </c>
      <c r="B17" s="20" t="s">
        <v>91</v>
      </c>
      <c r="C17" s="20">
        <v>83969</v>
      </c>
      <c r="D17" s="20">
        <v>1.9</v>
      </c>
      <c r="E17" s="20">
        <f t="shared" si="0"/>
        <v>1.8966251831032879</v>
      </c>
      <c r="F17" s="20">
        <v>147259.97</v>
      </c>
      <c r="G17" s="20">
        <v>3497.32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1339.55</v>
      </c>
      <c r="P17" s="20">
        <v>6225.55</v>
      </c>
      <c r="Q17" s="20">
        <v>0</v>
      </c>
      <c r="R17" s="20">
        <v>0</v>
      </c>
      <c r="S17" s="20">
        <v>935.33</v>
      </c>
      <c r="T17" s="20">
        <f t="shared" si="1"/>
        <v>159257.72</v>
      </c>
      <c r="U17" s="20">
        <f t="shared" si="2"/>
        <v>159257.71999999997</v>
      </c>
      <c r="V17" s="20">
        <v>600</v>
      </c>
      <c r="W17" s="20">
        <v>1050</v>
      </c>
      <c r="X17" s="20">
        <v>200</v>
      </c>
      <c r="Y17" s="20">
        <v>650</v>
      </c>
      <c r="Z17" s="20">
        <v>3153.53</v>
      </c>
      <c r="AA17" s="20">
        <f t="shared" si="3"/>
        <v>5653.5300000000007</v>
      </c>
      <c r="AB17" s="20">
        <f t="shared" si="4"/>
        <v>164911.24999999997</v>
      </c>
      <c r="AC17" s="20">
        <v>1655</v>
      </c>
      <c r="AD17" s="20">
        <v>48031.64</v>
      </c>
      <c r="AE17" s="20">
        <v>0</v>
      </c>
      <c r="AF17" s="20">
        <v>0</v>
      </c>
      <c r="AG17" s="20">
        <v>29888.26</v>
      </c>
      <c r="AH17" s="20">
        <v>750</v>
      </c>
      <c r="AI17" s="20">
        <v>1108.68</v>
      </c>
      <c r="AJ17" s="20">
        <f>AD17+AG17+AH17+AI17</f>
        <v>79778.579999999987</v>
      </c>
      <c r="AK17" s="20">
        <v>16449</v>
      </c>
      <c r="AL17" s="20">
        <f t="shared" si="6"/>
        <v>16449</v>
      </c>
      <c r="AM17" s="20">
        <f>AL17+AJ17</f>
        <v>96227.579999999987</v>
      </c>
      <c r="AN17" s="20">
        <f t="shared" si="8"/>
        <v>244689.82999999996</v>
      </c>
      <c r="AO17" s="18"/>
      <c r="AP17" s="18"/>
      <c r="AQ17" s="18"/>
      <c r="AR17" s="18"/>
      <c r="AS17" s="18"/>
    </row>
    <row r="18" spans="1:45">
      <c r="A18" s="31" t="s">
        <v>48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f>SUM(U5:U17)</f>
        <v>3469190.42</v>
      </c>
      <c r="V18" s="31"/>
      <c r="W18" s="31"/>
      <c r="X18" s="31"/>
      <c r="Y18" s="31"/>
      <c r="Z18" s="31"/>
      <c r="AA18" s="31">
        <f>SUM(AA5:AA17)</f>
        <v>116324.80499999999</v>
      </c>
      <c r="AB18" s="31">
        <f>SUM(AB5:AB17)</f>
        <v>3585515.2249999996</v>
      </c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18"/>
      <c r="AP18" s="18"/>
      <c r="AQ18" s="18"/>
      <c r="AR18" s="18"/>
      <c r="AS18" s="18"/>
    </row>
    <row r="19" spans="1:4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</row>
    <row r="20" spans="1:4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</row>
    <row r="21" spans="1:4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</row>
    <row r="22" spans="1:4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  <row r="23" spans="1:4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spans="1:4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4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</row>
    <row r="26" spans="1:4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</row>
    <row r="27" spans="1:4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4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spans="1:4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</row>
    <row r="30" spans="1:4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</row>
    <row r="31" spans="1:4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</row>
    <row r="32" spans="1:4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</row>
    <row r="33" spans="1:4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</row>
    <row r="34" spans="1: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</row>
    <row r="35" spans="1:4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</row>
    <row r="36" spans="1:4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</row>
    <row r="37" spans="1:4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</row>
    <row r="38" spans="1:4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</row>
    <row r="39" spans="1:4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</row>
    <row r="40" spans="1:4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</row>
    <row r="41" spans="1:4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</row>
    <row r="42" spans="1:4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</row>
    <row r="43" spans="1:4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</row>
    <row r="44" spans="1:4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</row>
    <row r="45" spans="1:4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</row>
    <row r="46" spans="1:4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</row>
    <row r="47" spans="1:4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</row>
    <row r="48" spans="1:4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</row>
    <row r="49" spans="1:4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</row>
    <row r="50" spans="1:4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</row>
    <row r="51" spans="1:4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</row>
    <row r="52" spans="1:4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</row>
    <row r="53" spans="1:4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</row>
    <row r="54" spans="1:4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</row>
    <row r="55" spans="1:4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</row>
    <row r="56" spans="1:4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</row>
    <row r="57" spans="1:4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</row>
    <row r="58" spans="1:4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</row>
    <row r="59" spans="1:4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</row>
    <row r="60" spans="1:4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</row>
    <row r="61" spans="1:4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</row>
    <row r="62" spans="1:4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</row>
    <row r="63" spans="1:4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</row>
    <row r="64" spans="1:4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</row>
    <row r="65" spans="1:4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</row>
    <row r="66" spans="1:4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</row>
    <row r="67" spans="1:4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</row>
    <row r="68" spans="1:4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</row>
    <row r="69" spans="1:4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</row>
    <row r="70" spans="1:4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</row>
    <row r="71" spans="1:4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</row>
    <row r="72" spans="1:4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</row>
    <row r="73" spans="1:4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</row>
    <row r="74" spans="1:4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</row>
    <row r="75" spans="1:4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</row>
    <row r="76" spans="1:4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</row>
    <row r="77" spans="1:4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</row>
    <row r="78" spans="1:4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</row>
    <row r="79" spans="1:4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</row>
    <row r="80" spans="1:4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</row>
    <row r="81" spans="1:4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</row>
    <row r="82" spans="1:4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</row>
    <row r="83" spans="1:4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</row>
    <row r="84" spans="1:4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</row>
    <row r="85" spans="1:4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</row>
    <row r="86" spans="1:4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</row>
    <row r="87" spans="1:4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</row>
    <row r="88" spans="1:4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</row>
    <row r="89" spans="1:4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</row>
    <row r="90" spans="1:4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</row>
    <row r="91" spans="1:4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</row>
    <row r="92" spans="1:4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</row>
    <row r="93" spans="1:4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</row>
    <row r="94" spans="1:4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</row>
    <row r="95" spans="1:4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</row>
    <row r="96" spans="1:4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</row>
    <row r="97" spans="1:4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</row>
    <row r="98" spans="1:4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</row>
    <row r="99" spans="1:4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</row>
    <row r="100" spans="1:4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</row>
    <row r="101" spans="1:4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</row>
    <row r="102" spans="1:4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</row>
    <row r="103" spans="1:4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</row>
    <row r="104" spans="1:4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</row>
    <row r="105" spans="1:4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</row>
    <row r="106" spans="1:4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</row>
    <row r="107" spans="1:4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</row>
    <row r="108" spans="1:4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</row>
    <row r="109" spans="1:4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</row>
    <row r="110" spans="1:4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</row>
    <row r="111" spans="1:4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</row>
    <row r="112" spans="1:4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</row>
    <row r="113" spans="1:4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</row>
    <row r="114" spans="1:4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</row>
    <row r="115" spans="1:4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</row>
    <row r="116" spans="1:4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</row>
    <row r="117" spans="1:4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</row>
    <row r="118" spans="1:4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</row>
    <row r="119" spans="1:4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</row>
    <row r="120" spans="1:4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</row>
    <row r="121" spans="1:4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</row>
    <row r="122" spans="1:4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</row>
    <row r="123" spans="1:4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</row>
    <row r="124" spans="1:4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</row>
    <row r="125" spans="1:4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</row>
    <row r="126" spans="1:4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</row>
    <row r="127" spans="1:4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</row>
    <row r="128" spans="1:4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</row>
    <row r="129" spans="1:4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</row>
    <row r="130" spans="1:4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</row>
    <row r="131" spans="1:4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</row>
    <row r="132" spans="1:4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</row>
    <row r="133" spans="1:4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</row>
    <row r="134" spans="1:4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</row>
    <row r="135" spans="1:4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</row>
    <row r="136" spans="1:4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</row>
    <row r="137" spans="1:4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</row>
    <row r="138" spans="1:4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</row>
    <row r="139" spans="1:4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</row>
    <row r="140" spans="1:4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</row>
    <row r="141" spans="1:4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</row>
    <row r="142" spans="1:4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</row>
    <row r="143" spans="1:4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</row>
    <row r="144" spans="1:4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</row>
    <row r="145" spans="1:4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</row>
    <row r="146" spans="1:4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</row>
    <row r="147" spans="1:4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</row>
    <row r="148" spans="1:4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</row>
    <row r="149" spans="1:4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</row>
    <row r="150" spans="1:4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</row>
    <row r="151" spans="1:4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</row>
    <row r="152" spans="1:4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</row>
    <row r="153" spans="1:4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</row>
    <row r="154" spans="1:4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</row>
    <row r="155" spans="1:4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</row>
    <row r="156" spans="1:4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</row>
    <row r="157" spans="1:4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</row>
    <row r="158" spans="1:4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</row>
    <row r="159" spans="1:4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</row>
    <row r="160" spans="1:4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</row>
    <row r="161" spans="1:4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</row>
    <row r="162" spans="1:4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</row>
    <row r="163" spans="1:4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</row>
    <row r="164" spans="1:4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</row>
    <row r="165" spans="1:4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</row>
    <row r="166" spans="1:4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</row>
    <row r="167" spans="1:4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</row>
    <row r="168" spans="1:4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</row>
    <row r="169" spans="1:4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</row>
    <row r="170" spans="1:4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</row>
    <row r="171" spans="1:4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</row>
    <row r="172" spans="1:4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</row>
    <row r="173" spans="1:4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</row>
    <row r="174" spans="1:4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</row>
    <row r="175" spans="1:4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</row>
    <row r="176" spans="1:4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</row>
    <row r="177" spans="1:4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</row>
    <row r="178" spans="1:4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</row>
    <row r="179" spans="1:4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</row>
    <row r="180" spans="1:4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</row>
    <row r="181" spans="1:4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</row>
    <row r="182" spans="1:4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</row>
    <row r="183" spans="1:4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</row>
    <row r="184" spans="1:4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</row>
    <row r="185" spans="1:4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</row>
    <row r="186" spans="1:4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</row>
    <row r="187" spans="1:4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</row>
    <row r="188" spans="1:4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</row>
    <row r="189" spans="1:4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</row>
    <row r="190" spans="1:4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</row>
    <row r="191" spans="1:4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</row>
    <row r="192" spans="1:4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</row>
    <row r="193" spans="1:4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</row>
    <row r="194" spans="1:4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</row>
    <row r="195" spans="1:4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</row>
    <row r="196" spans="1:4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</row>
    <row r="197" spans="1:4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</row>
    <row r="198" spans="1:4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</row>
    <row r="199" spans="1:4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</row>
  </sheetData>
  <mergeCells count="35">
    <mergeCell ref="AI2:AI4"/>
    <mergeCell ref="AJ2:AJ4"/>
    <mergeCell ref="AK2:AK4"/>
    <mergeCell ref="AL2:AL4"/>
    <mergeCell ref="O3:S3"/>
    <mergeCell ref="V3:V4"/>
    <mergeCell ref="W3:W4"/>
    <mergeCell ref="AG2:AG4"/>
    <mergeCell ref="AH2:AH4"/>
    <mergeCell ref="G3:J3"/>
    <mergeCell ref="K3:K4"/>
    <mergeCell ref="L3:L4"/>
    <mergeCell ref="M3:M4"/>
    <mergeCell ref="N3:N4"/>
    <mergeCell ref="AC1:AM1"/>
    <mergeCell ref="AN1:AN4"/>
    <mergeCell ref="F2:S2"/>
    <mergeCell ref="U2:U4"/>
    <mergeCell ref="V2:Z2"/>
    <mergeCell ref="AA2:AA4"/>
    <mergeCell ref="AB2:AB4"/>
    <mergeCell ref="AC2:AD3"/>
    <mergeCell ref="AE2:AE4"/>
    <mergeCell ref="AF2:AF4"/>
    <mergeCell ref="F1:AB1"/>
    <mergeCell ref="X3:X4"/>
    <mergeCell ref="Y3:Y4"/>
    <mergeCell ref="Z3:Z4"/>
    <mergeCell ref="AM2:AM4"/>
    <mergeCell ref="F3:F4"/>
    <mergeCell ref="A1:A4"/>
    <mergeCell ref="B1:B4"/>
    <mergeCell ref="C1:C4"/>
    <mergeCell ref="D1:D4"/>
    <mergeCell ref="E1:E4"/>
  </mergeCells>
  <phoneticPr fontId="1" type="noConversion"/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地块指标20210118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renda</dc:creator>
  <cp:lastModifiedBy>kg</cp:lastModifiedBy>
  <dcterms:created xsi:type="dcterms:W3CDTF">2020-06-28T07:44:57Z</dcterms:created>
  <dcterms:modified xsi:type="dcterms:W3CDTF">2021-01-26T09:02:13Z</dcterms:modified>
</cp:coreProperties>
</file>