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/>
  <bookViews>
    <workbookView xWindow="10740" yWindow="120" windowWidth="8865" windowHeight="11640" firstSheet="2" activeTab="7"/>
  </bookViews>
  <sheets>
    <sheet name="城研厂洼" sheetId="16" r:id="rId1"/>
    <sheet name="城研崇文门东大街" sheetId="39" r:id="rId2"/>
    <sheet name="测算表" sheetId="52" r:id="rId3"/>
    <sheet name="位置图" sheetId="53" r:id="rId4"/>
    <sheet name="30号院" sheetId="55" r:id="rId5"/>
    <sheet name="63号院" sheetId="56" r:id="rId6"/>
    <sheet name="2号院" sheetId="57" r:id="rId7"/>
    <sheet name="系统读取表" sheetId="58" r:id="rId8"/>
  </sheets>
  <externalReferences>
    <externalReference r:id="rId9"/>
  </externalReferences>
  <calcPr calcId="144525"/>
</workbook>
</file>

<file path=xl/calcChain.xml><?xml version="1.0" encoding="utf-8"?>
<calcChain xmlns="http://schemas.openxmlformats.org/spreadsheetml/2006/main">
  <c r="B10" i="58" l="1"/>
  <c r="F23" i="58"/>
  <c r="E23" i="58"/>
  <c r="F22" i="58"/>
  <c r="E22" i="58"/>
  <c r="F21" i="58"/>
  <c r="E21" i="58"/>
  <c r="F20" i="58"/>
  <c r="E20" i="58"/>
  <c r="F19" i="58"/>
  <c r="E19" i="58"/>
  <c r="F18" i="58"/>
  <c r="E18" i="58"/>
  <c r="F17" i="58"/>
  <c r="E17" i="58"/>
  <c r="F16" i="58"/>
  <c r="E16" i="58"/>
  <c r="F15" i="58"/>
  <c r="E15" i="58"/>
  <c r="I14" i="58"/>
  <c r="B8" i="58" s="1"/>
  <c r="H14" i="58"/>
  <c r="C14" i="58"/>
  <c r="B14" i="58"/>
  <c r="D14" i="58" s="1"/>
  <c r="B7" i="58"/>
  <c r="C7" i="58" s="1"/>
  <c r="C6" i="58"/>
  <c r="B2" i="58"/>
  <c r="D6" i="58" s="1"/>
  <c r="D8" i="58" l="1"/>
  <c r="C8" i="58"/>
  <c r="F14" i="58"/>
  <c r="B5" i="58"/>
  <c r="D7" i="58"/>
  <c r="D2" i="57"/>
  <c r="D3" i="57"/>
  <c r="D4" i="57"/>
  <c r="D5" i="57"/>
  <c r="D6" i="57"/>
  <c r="D7" i="57"/>
  <c r="D8" i="57"/>
  <c r="D9" i="57"/>
  <c r="D10" i="57"/>
  <c r="D11" i="57"/>
  <c r="D12" i="57"/>
  <c r="D13" i="57"/>
  <c r="D14" i="57"/>
  <c r="D15" i="57"/>
  <c r="D16" i="57"/>
  <c r="D17" i="57"/>
  <c r="D18" i="57"/>
  <c r="D19" i="57"/>
  <c r="D20" i="57"/>
  <c r="D21" i="57"/>
  <c r="D22" i="57"/>
  <c r="D1" i="57"/>
  <c r="D5" i="58" l="1"/>
  <c r="C5" i="58"/>
  <c r="F13" i="56"/>
  <c r="F12" i="56"/>
  <c r="F11" i="56"/>
  <c r="F10" i="56"/>
  <c r="F9" i="56"/>
  <c r="F8" i="56"/>
  <c r="F7" i="56"/>
  <c r="F6" i="56"/>
  <c r="F5" i="56"/>
  <c r="F4" i="56"/>
  <c r="F3" i="56"/>
  <c r="F2" i="56"/>
  <c r="F1" i="56"/>
  <c r="E2" i="55"/>
  <c r="E3" i="55"/>
  <c r="E4" i="55"/>
  <c r="E5" i="55"/>
  <c r="E6" i="55"/>
  <c r="E7" i="55"/>
  <c r="E8" i="55"/>
  <c r="E9" i="55"/>
  <c r="E10" i="55"/>
  <c r="E11" i="55"/>
  <c r="E12" i="55"/>
  <c r="E13" i="55"/>
  <c r="E14" i="55"/>
  <c r="E15" i="55"/>
  <c r="E16" i="55"/>
  <c r="E17" i="55"/>
  <c r="E18" i="55"/>
  <c r="E19" i="55"/>
  <c r="E1" i="55"/>
  <c r="L17" i="53" l="1"/>
  <c r="L16" i="53"/>
  <c r="I16" i="52" l="1"/>
  <c r="C16" i="52"/>
  <c r="D16" i="52"/>
  <c r="E16" i="52"/>
  <c r="F16" i="52"/>
  <c r="G16" i="52"/>
  <c r="H16" i="52"/>
  <c r="J16" i="52"/>
  <c r="K16" i="52"/>
  <c r="L16" i="52"/>
  <c r="G17" i="52" l="1"/>
  <c r="C17" i="52"/>
  <c r="K17" i="52"/>
  <c r="I17" i="52"/>
  <c r="E17" i="52"/>
  <c r="U2" i="52"/>
  <c r="W2" i="52"/>
  <c r="S2" i="52"/>
  <c r="X5" i="52"/>
  <c r="V5" i="52"/>
  <c r="B18" i="52" l="1"/>
  <c r="U3" i="52"/>
  <c r="U23" i="52" s="1"/>
  <c r="U24" i="52" s="1"/>
  <c r="W3" i="52"/>
  <c r="W23" i="52" s="1"/>
  <c r="W24" i="52" s="1"/>
  <c r="S3" i="52"/>
  <c r="S23" i="52" s="1"/>
  <c r="S24" i="52" s="1"/>
  <c r="O25" i="52" l="1"/>
</calcChain>
</file>

<file path=xl/sharedStrings.xml><?xml version="1.0" encoding="utf-8"?>
<sst xmlns="http://schemas.openxmlformats.org/spreadsheetml/2006/main" count="291" uniqueCount="116">
  <si>
    <t>海淀区</t>
  </si>
  <si>
    <t>东城区</t>
  </si>
  <si>
    <t>崇文门东大街</t>
  </si>
  <si>
    <t>调整区县</t>
  </si>
  <si>
    <t>监测区域</t>
  </si>
  <si>
    <t>标准项目名</t>
  </si>
  <si>
    <t>年度</t>
  </si>
  <si>
    <t>月度</t>
  </si>
  <si>
    <t>套数</t>
  </si>
  <si>
    <t>平均租金</t>
  </si>
  <si>
    <t>万柳</t>
  </si>
  <si>
    <t>厂洼小区</t>
  </si>
  <si>
    <t>花市、前门</t>
  </si>
  <si>
    <t>时间</t>
  </si>
  <si>
    <t>平均</t>
    <phoneticPr fontId="1" type="noConversion"/>
  </si>
  <si>
    <t>我司监测数据</t>
    <phoneticPr fontId="1" type="noConversion"/>
  </si>
  <si>
    <t>城研中心提供数据</t>
    <phoneticPr fontId="1" type="noConversion"/>
  </si>
  <si>
    <t>平均租金（元/平方米/月）</t>
    <phoneticPr fontId="1" type="noConversion"/>
  </si>
  <si>
    <t>项目</t>
    <phoneticPr fontId="6" type="noConversion"/>
  </si>
  <si>
    <t>小区名称</t>
    <phoneticPr fontId="6" type="noConversion"/>
  </si>
  <si>
    <t>平均租金（元/平方米·月）</t>
    <phoneticPr fontId="6" type="noConversion"/>
  </si>
  <si>
    <t>交易时间</t>
  </si>
  <si>
    <t>交易情况</t>
  </si>
  <si>
    <t>区域状况</t>
    <phoneticPr fontId="6" type="noConversion"/>
  </si>
  <si>
    <t>交通便捷度</t>
  </si>
  <si>
    <t>较好</t>
    <phoneticPr fontId="6" type="noConversion"/>
  </si>
  <si>
    <t>商业繁华度</t>
    <phoneticPr fontId="6" type="noConversion"/>
  </si>
  <si>
    <t>一般</t>
    <phoneticPr fontId="6" type="noConversion"/>
  </si>
  <si>
    <t>自然环境与景观</t>
    <phoneticPr fontId="6" type="noConversion"/>
  </si>
  <si>
    <t>区域配套设施</t>
    <phoneticPr fontId="6" type="noConversion"/>
  </si>
  <si>
    <t>区域内银行、超市、中小学校、餐饮、医院等公共配套设施较齐全</t>
    <phoneticPr fontId="6" type="noConversion"/>
  </si>
  <si>
    <t>实物状况</t>
    <phoneticPr fontId="6" type="noConversion"/>
  </si>
  <si>
    <t>楼型</t>
    <phoneticPr fontId="6" type="noConversion"/>
  </si>
  <si>
    <t>板楼</t>
    <phoneticPr fontId="6" type="noConversion"/>
  </si>
  <si>
    <t>住宅套型</t>
    <phoneticPr fontId="6" type="noConversion"/>
  </si>
  <si>
    <t>主力户型为二居，住宅套型较好</t>
    <phoneticPr fontId="6" type="noConversion"/>
  </si>
  <si>
    <t>装饰装修</t>
    <phoneticPr fontId="6" type="noConversion"/>
  </si>
  <si>
    <t>装修用材环保，经过精心设计，提升居住体验，好</t>
    <phoneticPr fontId="6" type="noConversion"/>
  </si>
  <si>
    <t>该小区装修为基本装修，未对居住产生不良影响，一般</t>
    <phoneticPr fontId="6" type="noConversion"/>
  </si>
  <si>
    <t>朝向、采光、通风</t>
    <phoneticPr fontId="6" type="noConversion"/>
  </si>
  <si>
    <t>朝向较好，能保证较长时间的采光，通风较好，较好</t>
    <phoneticPr fontId="6" type="noConversion"/>
  </si>
  <si>
    <t>使用新著名品牌家具、家电；功能与居住相适应；质量有可靠保证，好</t>
    <phoneticPr fontId="6" type="noConversion"/>
  </si>
  <si>
    <t>使用品牌家具、家电；程度较新；功能正常，质量有保证，较好</t>
    <phoneticPr fontId="6" type="noConversion"/>
  </si>
  <si>
    <t>空间功能布局</t>
    <phoneticPr fontId="6" type="noConversion"/>
  </si>
  <si>
    <t>空间布局与居住功能适宜；休息、学习与活动空间影响不大，较好</t>
    <phoneticPr fontId="6" type="noConversion"/>
  </si>
  <si>
    <t>宜居状况</t>
    <phoneticPr fontId="6" type="noConversion"/>
  </si>
  <si>
    <t>物业服务保障</t>
    <phoneticPr fontId="6" type="noConversion"/>
  </si>
  <si>
    <t>有专业物业公司，物业服务保障好</t>
    <phoneticPr fontId="6" type="noConversion"/>
  </si>
  <si>
    <t>管员人员配置</t>
    <phoneticPr fontId="6" type="noConversion"/>
  </si>
  <si>
    <t>出租稳定性</t>
    <phoneticPr fontId="6" type="noConversion"/>
  </si>
  <si>
    <t>出租稳定性好</t>
    <phoneticPr fontId="6" type="noConversion"/>
  </si>
  <si>
    <t>住户的构成</t>
    <phoneticPr fontId="6" type="noConversion"/>
  </si>
  <si>
    <t>出租房屋住户均有备案，居住安全性好</t>
    <phoneticPr fontId="6" type="noConversion"/>
  </si>
  <si>
    <t>出租房屋住户备案较少，居住安全性一般</t>
    <phoneticPr fontId="6" type="noConversion"/>
  </si>
  <si>
    <t>安全监控系统</t>
    <phoneticPr fontId="6" type="noConversion"/>
  </si>
  <si>
    <t>设有小区监控，门禁及呼叫系统</t>
    <phoneticPr fontId="6" type="noConversion"/>
  </si>
  <si>
    <t>设有小区监控，门禁及呼叫系统</t>
  </si>
  <si>
    <t>绿化环境</t>
    <phoneticPr fontId="6" type="noConversion"/>
  </si>
  <si>
    <t>绿化率约为30%，好</t>
    <phoneticPr fontId="6" type="noConversion"/>
  </si>
  <si>
    <t>配套设施</t>
    <phoneticPr fontId="6" type="noConversion"/>
  </si>
  <si>
    <t>配备活动站、医疗站</t>
    <phoneticPr fontId="6" type="noConversion"/>
  </si>
  <si>
    <t>配备活动站，无医疗站</t>
    <phoneticPr fontId="6" type="noConversion"/>
  </si>
  <si>
    <t>成交单价（元/平米）</t>
  </si>
  <si>
    <t>_____</t>
  </si>
  <si>
    <t>比较价值（元/平米）</t>
  </si>
  <si>
    <t>家具家电配置</t>
    <phoneticPr fontId="6" type="noConversion"/>
  </si>
  <si>
    <t>朝向较好，不能保证采光时间，通风较好，较差</t>
    <phoneticPr fontId="6" type="noConversion"/>
  </si>
  <si>
    <t>好</t>
    <phoneticPr fontId="6" type="noConversion"/>
  </si>
  <si>
    <t>朝阳区祁东家园</t>
    <phoneticPr fontId="6" type="noConversion"/>
  </si>
  <si>
    <t>估价对象</t>
  </si>
  <si>
    <t>可比案例1</t>
    <phoneticPr fontId="6" type="noConversion"/>
  </si>
  <si>
    <t>可比案例2</t>
    <phoneticPr fontId="6" type="noConversion"/>
  </si>
  <si>
    <t>可比案例3</t>
    <phoneticPr fontId="6" type="noConversion"/>
  </si>
  <si>
    <t>待估</t>
    <phoneticPr fontId="6" type="noConversion"/>
  </si>
  <si>
    <t>于价值时点过去12个月</t>
    <phoneticPr fontId="6" type="noConversion"/>
  </si>
  <si>
    <t>正常</t>
  </si>
  <si>
    <t>配备管理人员</t>
    <phoneticPr fontId="6" type="noConversion"/>
  </si>
  <si>
    <t>——</t>
    <phoneticPr fontId="1" type="noConversion"/>
  </si>
  <si>
    <t>北蜂窝中路2号院</t>
    <phoneticPr fontId="1" type="noConversion"/>
  </si>
  <si>
    <t>——</t>
    <phoneticPr fontId="1" type="noConversion"/>
  </si>
  <si>
    <t>北蜂窝30号院</t>
    <phoneticPr fontId="1" type="noConversion"/>
  </si>
  <si>
    <t>——</t>
    <phoneticPr fontId="1" type="noConversion"/>
  </si>
  <si>
    <t>北蜂窝15号院</t>
    <phoneticPr fontId="1" type="noConversion"/>
  </si>
  <si>
    <t>北蜂窝63号院</t>
    <phoneticPr fontId="1" type="noConversion"/>
  </si>
  <si>
    <t>北蜂窝中路甲8号院</t>
    <phoneticPr fontId="1" type="noConversion"/>
  </si>
  <si>
    <t>——</t>
    <phoneticPr fontId="1" type="noConversion"/>
  </si>
  <si>
    <t>无</t>
    <phoneticPr fontId="1" type="noConversion"/>
  </si>
  <si>
    <r>
      <rPr>
        <sz val="11"/>
        <color rgb="FF666666"/>
        <rFont val="微软雅黑"/>
        <family val="2"/>
        <charset val="134"/>
      </rP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</si>
  <si>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r>
      <rPr>
        <sz val="11"/>
        <color rgb="FF666666"/>
        <rFont val="微软雅黑"/>
        <family val="2"/>
        <charset val="134"/>
      </rP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</si>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</sst>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"/>
    <numFmt numFmtId="177" formatCode="yyyy&quot;年&quot;m&quot;月&quot;;@"/>
    <numFmt numFmtId="178" formatCode="yyyy&quot;年&quot;m&quot;月&quot;d&quot;日&quot;;@"/>
    <numFmt numFmtId="179" formatCode="0.0%"/>
  </numFmts>
  <fonts count="14" x14ac:knownFonts="1">
    <font>
      <sz val="11"/>
      <color theme="1"/>
      <name val="宋体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name val="宋体"/>
      <family val="2"/>
      <charset val="134"/>
      <scheme val="minor"/>
    </font>
    <font>
      <sz val="8"/>
      <name val="华文细黑"/>
      <family val="3"/>
      <charset val="134"/>
    </font>
    <font>
      <sz val="8"/>
      <color theme="1"/>
      <name val="华文细黑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5" fillId="0" borderId="0"/>
    <xf numFmtId="0" fontId="3" fillId="0" borderId="0"/>
  </cellStyleXfs>
  <cellXfs count="5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78" fontId="7" fillId="0" borderId="1" xfId="1" applyNumberFormat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vertical="center" wrapText="1"/>
    </xf>
    <xf numFmtId="179" fontId="7" fillId="0" borderId="1" xfId="1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/>
    </xf>
    <xf numFmtId="0" fontId="0" fillId="0" borderId="1" xfId="0" applyBorder="1">
      <alignment vertical="center"/>
    </xf>
    <xf numFmtId="0" fontId="0" fillId="0" borderId="1" xfId="0" applyBorder="1" applyAlignment="1">
      <alignment horizontal="center" vertical="center"/>
    </xf>
    <xf numFmtId="14" fontId="0" fillId="0" borderId="0" xfId="0" applyNumberFormat="1">
      <alignment vertical="center"/>
    </xf>
    <xf numFmtId="58" fontId="0" fillId="0" borderId="0" xfId="0" applyNumberFormat="1">
      <alignment vertical="center"/>
    </xf>
    <xf numFmtId="0" fontId="8" fillId="0" borderId="1" xfId="0" applyFont="1" applyBorder="1" applyAlignment="1">
      <alignment horizontal="center" vertical="center"/>
    </xf>
    <xf numFmtId="0" fontId="7" fillId="0" borderId="1" xfId="1" applyFont="1" applyFill="1" applyBorder="1" applyAlignment="1">
      <alignment vertical="center" wrapText="1"/>
    </xf>
    <xf numFmtId="0" fontId="7" fillId="0" borderId="1" xfId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left"/>
    </xf>
    <xf numFmtId="2" fontId="7" fillId="0" borderId="1" xfId="1" applyNumberFormat="1" applyFont="1" applyFill="1" applyBorder="1" applyAlignment="1">
      <alignment horizontal="center" vertical="center" wrapText="1"/>
    </xf>
    <xf numFmtId="4" fontId="7" fillId="0" borderId="1" xfId="1" applyNumberFormat="1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2" fontId="4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7" fillId="0" borderId="5" xfId="1" applyFont="1" applyFill="1" applyBorder="1" applyAlignment="1">
      <alignment horizontal="center" vertical="center" wrapText="1"/>
    </xf>
    <xf numFmtId="0" fontId="7" fillId="0" borderId="6" xfId="1" applyFont="1" applyFill="1" applyBorder="1" applyAlignment="1">
      <alignment horizontal="center" vertical="center" wrapText="1"/>
    </xf>
    <xf numFmtId="2" fontId="7" fillId="0" borderId="5" xfId="1" applyNumberFormat="1" applyFont="1" applyFill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11" fillId="3" borderId="1" xfId="2" applyFont="1" applyFill="1" applyBorder="1" applyAlignment="1" applyProtection="1">
      <alignment horizontal="left" vertical="center" wrapText="1"/>
    </xf>
    <xf numFmtId="0" fontId="11" fillId="4" borderId="0" xfId="2" applyFont="1" applyFill="1" applyBorder="1" applyAlignment="1" applyProtection="1">
      <alignment horizontal="left" vertical="center" wrapText="1"/>
      <protection locked="0"/>
    </xf>
    <xf numFmtId="0" fontId="3" fillId="4" borderId="0" xfId="2" applyFill="1" applyBorder="1" applyAlignment="1" applyProtection="1">
      <alignment horizontal="left"/>
      <protection locked="0"/>
    </xf>
    <xf numFmtId="0" fontId="3" fillId="4" borderId="0" xfId="2" applyFill="1" applyAlignment="1" applyProtection="1">
      <alignment horizontal="left"/>
      <protection locked="0"/>
    </xf>
    <xf numFmtId="0" fontId="3" fillId="0" borderId="0" xfId="2" applyAlignment="1" applyProtection="1">
      <alignment horizontal="left"/>
      <protection locked="0"/>
    </xf>
    <xf numFmtId="14" fontId="11" fillId="3" borderId="1" xfId="2" applyNumberFormat="1" applyFont="1" applyFill="1" applyBorder="1" applyAlignment="1" applyProtection="1">
      <alignment horizontal="left" vertical="center" wrapText="1"/>
    </xf>
    <xf numFmtId="0" fontId="11" fillId="0" borderId="1" xfId="2" applyFont="1" applyFill="1" applyBorder="1" applyAlignment="1" applyProtection="1">
      <alignment horizontal="left" vertical="center" wrapText="1"/>
      <protection locked="0"/>
    </xf>
    <xf numFmtId="4" fontId="11" fillId="0" borderId="1" xfId="2" applyNumberFormat="1" applyFont="1" applyFill="1" applyBorder="1" applyAlignment="1" applyProtection="1">
      <alignment horizontal="left" vertical="center" wrapText="1"/>
      <protection locked="0"/>
    </xf>
    <xf numFmtId="0" fontId="3" fillId="3" borderId="1" xfId="2" applyFill="1" applyBorder="1" applyAlignment="1" applyProtection="1">
      <alignment horizontal="left" vertical="center"/>
    </xf>
    <xf numFmtId="0" fontId="11" fillId="3" borderId="2" xfId="2" applyFont="1" applyFill="1" applyBorder="1" applyAlignment="1" applyProtection="1">
      <alignment horizontal="left" vertical="center" wrapText="1"/>
    </xf>
    <xf numFmtId="0" fontId="0" fillId="0" borderId="1" xfId="2" applyFont="1" applyFill="1" applyBorder="1" applyAlignment="1" applyProtection="1">
      <alignment horizontal="left"/>
      <protection locked="0"/>
    </xf>
    <xf numFmtId="0" fontId="11" fillId="0" borderId="2" xfId="2" applyFont="1" applyFill="1" applyBorder="1" applyAlignment="1" applyProtection="1">
      <alignment horizontal="left" vertical="center" wrapText="1"/>
      <protection locked="0"/>
    </xf>
    <xf numFmtId="0" fontId="3" fillId="0" borderId="1" xfId="2" applyBorder="1" applyAlignment="1" applyProtection="1">
      <alignment horizontal="left"/>
      <protection locked="0"/>
    </xf>
    <xf numFmtId="0" fontId="11" fillId="0" borderId="1" xfId="2" applyFont="1" applyBorder="1" applyAlignment="1" applyProtection="1">
      <alignment horizontal="left" vertical="center" wrapText="1"/>
      <protection locked="0"/>
    </xf>
  </cellXfs>
  <cellStyles count="3">
    <cellStyle name="常规" xfId="0" builtinId="0"/>
    <cellStyle name="常规 3" xfId="1"/>
    <cellStyle name="常规 9" xfId="2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3</xdr:row>
      <xdr:rowOff>0</xdr:rowOff>
    </xdr:from>
    <xdr:to>
      <xdr:col>16</xdr:col>
      <xdr:colOff>8927</xdr:colOff>
      <xdr:row>4</xdr:row>
      <xdr:rowOff>152360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0" y="514350"/>
          <a:ext cx="4790477" cy="32381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10</xdr:col>
      <xdr:colOff>380267</xdr:colOff>
      <xdr:row>28</xdr:row>
      <xdr:rowOff>151824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71600" y="342900"/>
          <a:ext cx="5866667" cy="46095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0849;&#20139;&#25991;&#20214;&#22841;/&#30005;&#23376;&#29256;&#27979;&#31639;&#34920;/&#22269;&#31649;&#23616;&#21644;&#24179;&#37324;/&#21644;&#24179;&#37324;&#31199;&#37329;--&#31199;&#37329;&#35843;&#25972;&#21450;&#31995;&#25968;&#35843;&#25972;--&#19968;&#2345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面积表"/>
      <sheetName val="结果一览表-铂郡"/>
      <sheetName val="比较法-商业铂郡"/>
      <sheetName val="比较法-商业铂郡租金"/>
      <sheetName val="Sheet6"/>
      <sheetName val="结果一览表-商业"/>
      <sheetName val="假设开发法"/>
      <sheetName val="收益法 (元)"/>
      <sheetName val="收益法（汇总）"/>
      <sheetName val="酒店收入计算"/>
      <sheetName val="比较法-住宅"/>
      <sheetName val="比较法-商业售价"/>
      <sheetName val="比较法-办公"/>
      <sheetName val="比较法-工业"/>
      <sheetName val="比较法-车位"/>
      <sheetName val="最终结果"/>
      <sheetName val="比较法-商业租金"/>
      <sheetName val="成本法"/>
      <sheetName val="土地比较法-住宅、综合"/>
      <sheetName val="土地比较法-工业"/>
      <sheetName val="基准地价修正"/>
      <sheetName val="修正"/>
      <sheetName val="容积率修正"/>
      <sheetName val="基准地价（汇总）"/>
      <sheetName val="租金案例"/>
      <sheetName val="地价"/>
      <sheetName val="典型户型修正"/>
      <sheetName val="高租金"/>
      <sheetName val="收益法倒推租金"/>
      <sheetName val="Sheet1"/>
      <sheetName val="成本法（废）"/>
      <sheetName val="区片价"/>
      <sheetName val="因素修正幅度"/>
      <sheetName val="存贷款利率"/>
      <sheetName val="区片价（范围）"/>
      <sheetName val="收益法"/>
      <sheetName val="售价案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18">
          <cell r="C118">
            <v>0</v>
          </cell>
        </row>
        <row r="124">
          <cell r="D124" t="str">
            <v>——</v>
          </cell>
        </row>
        <row r="126">
          <cell r="D126" t="str">
            <v>——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H13"/>
  <sheetViews>
    <sheetView workbookViewId="0">
      <selection activeCell="H2" sqref="H2"/>
    </sheetView>
  </sheetViews>
  <sheetFormatPr defaultRowHeight="13.5" x14ac:dyDescent="0.15"/>
  <cols>
    <col min="3" max="3" width="19.5" customWidth="1"/>
  </cols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0</v>
      </c>
      <c r="B2" s="1" t="s">
        <v>10</v>
      </c>
      <c r="C2" s="1" t="s">
        <v>11</v>
      </c>
      <c r="D2" s="1">
        <v>2019</v>
      </c>
      <c r="E2" s="1">
        <v>6</v>
      </c>
      <c r="F2" s="1">
        <v>20</v>
      </c>
      <c r="G2" s="2">
        <v>124.928926222737</v>
      </c>
      <c r="H2" s="3">
        <v>129</v>
      </c>
    </row>
    <row r="3" spans="1:8" x14ac:dyDescent="0.15">
      <c r="A3" s="1" t="s">
        <v>0</v>
      </c>
      <c r="B3" s="1" t="s">
        <v>10</v>
      </c>
      <c r="C3" s="1" t="s">
        <v>11</v>
      </c>
      <c r="D3" s="1">
        <v>2019</v>
      </c>
      <c r="E3" s="1">
        <v>7</v>
      </c>
      <c r="F3" s="1">
        <v>11</v>
      </c>
      <c r="G3" s="2">
        <v>127.97743418303401</v>
      </c>
    </row>
    <row r="4" spans="1:8" x14ac:dyDescent="0.15">
      <c r="A4" s="1" t="s">
        <v>0</v>
      </c>
      <c r="B4" s="1" t="s">
        <v>10</v>
      </c>
      <c r="C4" s="1" t="s">
        <v>11</v>
      </c>
      <c r="D4" s="1">
        <v>2019</v>
      </c>
      <c r="E4" s="1">
        <v>8</v>
      </c>
      <c r="F4" s="1">
        <v>20</v>
      </c>
      <c r="G4" s="2">
        <v>132.51778828954201</v>
      </c>
    </row>
    <row r="5" spans="1:8" x14ac:dyDescent="0.15">
      <c r="A5" s="1" t="s">
        <v>0</v>
      </c>
      <c r="B5" s="1" t="s">
        <v>10</v>
      </c>
      <c r="C5" s="1" t="s">
        <v>11</v>
      </c>
      <c r="D5" s="1">
        <v>2019</v>
      </c>
      <c r="E5" s="1">
        <v>9</v>
      </c>
      <c r="F5" s="1">
        <v>14</v>
      </c>
      <c r="G5" s="2">
        <v>133.98066064938399</v>
      </c>
    </row>
    <row r="6" spans="1:8" x14ac:dyDescent="0.15">
      <c r="A6" s="1" t="s">
        <v>0</v>
      </c>
      <c r="B6" s="1" t="s">
        <v>10</v>
      </c>
      <c r="C6" s="1" t="s">
        <v>11</v>
      </c>
      <c r="D6" s="1">
        <v>2019</v>
      </c>
      <c r="E6" s="1">
        <v>10</v>
      </c>
      <c r="F6" s="1">
        <v>9</v>
      </c>
      <c r="G6" s="2">
        <v>123.36308666858601</v>
      </c>
    </row>
    <row r="7" spans="1:8" x14ac:dyDescent="0.15">
      <c r="A7" s="1" t="s">
        <v>0</v>
      </c>
      <c r="B7" s="1" t="s">
        <v>10</v>
      </c>
      <c r="C7" s="1" t="s">
        <v>11</v>
      </c>
      <c r="D7" s="1">
        <v>2019</v>
      </c>
      <c r="E7" s="1">
        <v>11</v>
      </c>
      <c r="F7" s="1">
        <v>13</v>
      </c>
      <c r="G7" s="2">
        <v>134.23605497170601</v>
      </c>
    </row>
    <row r="8" spans="1:8" x14ac:dyDescent="0.15">
      <c r="A8" s="1" t="s">
        <v>0</v>
      </c>
      <c r="B8" s="1" t="s">
        <v>10</v>
      </c>
      <c r="C8" s="1" t="s">
        <v>11</v>
      </c>
      <c r="D8" s="1">
        <v>2019</v>
      </c>
      <c r="E8" s="1">
        <v>12</v>
      </c>
      <c r="F8" s="1">
        <v>9</v>
      </c>
      <c r="G8" s="2">
        <v>125.138204844708</v>
      </c>
    </row>
    <row r="9" spans="1:8" x14ac:dyDescent="0.15">
      <c r="A9" s="1" t="s">
        <v>0</v>
      </c>
      <c r="B9" s="1" t="s">
        <v>10</v>
      </c>
      <c r="C9" s="1" t="s">
        <v>11</v>
      </c>
      <c r="D9" s="1">
        <v>2020</v>
      </c>
      <c r="E9" s="1">
        <v>1</v>
      </c>
      <c r="F9" s="1">
        <v>8</v>
      </c>
      <c r="G9" s="2">
        <v>125.33699709664</v>
      </c>
    </row>
    <row r="10" spans="1:8" x14ac:dyDescent="0.15">
      <c r="A10" s="1" t="s">
        <v>0</v>
      </c>
      <c r="B10" s="1" t="s">
        <v>10</v>
      </c>
      <c r="C10" s="1" t="s">
        <v>11</v>
      </c>
      <c r="D10" s="1">
        <v>2020</v>
      </c>
      <c r="E10" s="1">
        <v>2</v>
      </c>
      <c r="F10" s="1">
        <v>1</v>
      </c>
      <c r="G10" s="2">
        <v>130.794701986755</v>
      </c>
    </row>
    <row r="11" spans="1:8" x14ac:dyDescent="0.15">
      <c r="A11" s="1" t="s">
        <v>0</v>
      </c>
      <c r="B11" s="1" t="s">
        <v>10</v>
      </c>
      <c r="C11" s="1" t="s">
        <v>11</v>
      </c>
      <c r="D11" s="1">
        <v>2020</v>
      </c>
      <c r="E11" s="1">
        <v>3</v>
      </c>
      <c r="F11" s="1">
        <v>7</v>
      </c>
      <c r="G11" s="2">
        <v>133.23824034752201</v>
      </c>
    </row>
    <row r="12" spans="1:8" x14ac:dyDescent="0.15">
      <c r="A12" s="1" t="s">
        <v>0</v>
      </c>
      <c r="B12" s="1" t="s">
        <v>10</v>
      </c>
      <c r="C12" s="1" t="s">
        <v>11</v>
      </c>
      <c r="D12" s="1">
        <v>2020</v>
      </c>
      <c r="E12" s="1">
        <v>4</v>
      </c>
      <c r="F12" s="1">
        <v>14</v>
      </c>
      <c r="G12" s="2">
        <v>120.511933586994</v>
      </c>
    </row>
    <row r="13" spans="1:8" x14ac:dyDescent="0.15">
      <c r="A13" s="1" t="s">
        <v>0</v>
      </c>
      <c r="B13" s="1" t="s">
        <v>10</v>
      </c>
      <c r="C13" s="1" t="s">
        <v>11</v>
      </c>
      <c r="D13" s="1">
        <v>2020</v>
      </c>
      <c r="E13" s="1">
        <v>5</v>
      </c>
      <c r="F13" s="1">
        <v>18</v>
      </c>
      <c r="G13" s="2">
        <v>130.05986013986001</v>
      </c>
    </row>
  </sheetData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12"/>
  <sheetViews>
    <sheetView workbookViewId="0">
      <selection activeCell="H2" sqref="H2"/>
    </sheetView>
  </sheetViews>
  <sheetFormatPr defaultRowHeight="13.5" x14ac:dyDescent="0.15"/>
  <sheetData>
    <row r="1" spans="1:8" x14ac:dyDescent="0.15">
      <c r="A1" s="1" t="s">
        <v>3</v>
      </c>
      <c r="B1" s="1" t="s">
        <v>4</v>
      </c>
      <c r="C1" s="1" t="s">
        <v>5</v>
      </c>
      <c r="D1" s="1" t="s">
        <v>6</v>
      </c>
      <c r="E1" s="1" t="s">
        <v>7</v>
      </c>
      <c r="F1" s="1" t="s">
        <v>8</v>
      </c>
      <c r="G1" s="2" t="s">
        <v>9</v>
      </c>
    </row>
    <row r="2" spans="1:8" x14ac:dyDescent="0.15">
      <c r="A2" s="1" t="s">
        <v>1</v>
      </c>
      <c r="B2" s="1" t="s">
        <v>12</v>
      </c>
      <c r="C2" s="1" t="s">
        <v>2</v>
      </c>
      <c r="D2" s="1">
        <v>2019</v>
      </c>
      <c r="E2" s="1">
        <v>6</v>
      </c>
      <c r="F2" s="1">
        <v>9</v>
      </c>
      <c r="G2" s="2">
        <v>130.17494046528699</v>
      </c>
      <c r="H2" s="3">
        <v>126</v>
      </c>
    </row>
    <row r="3" spans="1:8" x14ac:dyDescent="0.15">
      <c r="A3" s="1" t="s">
        <v>1</v>
      </c>
      <c r="B3" s="1" t="s">
        <v>12</v>
      </c>
      <c r="C3" s="1" t="s">
        <v>2</v>
      </c>
      <c r="D3" s="1">
        <v>2019</v>
      </c>
      <c r="E3" s="1">
        <v>7</v>
      </c>
      <c r="F3" s="1">
        <v>4</v>
      </c>
      <c r="G3" s="2">
        <v>136.10652839971701</v>
      </c>
    </row>
    <row r="4" spans="1:8" x14ac:dyDescent="0.15">
      <c r="A4" s="1" t="s">
        <v>1</v>
      </c>
      <c r="B4" s="1" t="s">
        <v>12</v>
      </c>
      <c r="C4" s="1" t="s">
        <v>2</v>
      </c>
      <c r="D4" s="1">
        <v>2019</v>
      </c>
      <c r="E4" s="1">
        <v>8</v>
      </c>
      <c r="F4" s="1">
        <v>11</v>
      </c>
      <c r="G4" s="2">
        <v>127.044295835265</v>
      </c>
    </row>
    <row r="5" spans="1:8" x14ac:dyDescent="0.15">
      <c r="A5" s="1" t="s">
        <v>1</v>
      </c>
      <c r="B5" s="1" t="s">
        <v>12</v>
      </c>
      <c r="C5" s="1" t="s">
        <v>2</v>
      </c>
      <c r="D5" s="1">
        <v>2019</v>
      </c>
      <c r="E5" s="1">
        <v>9</v>
      </c>
      <c r="F5" s="1">
        <v>5</v>
      </c>
      <c r="G5" s="2">
        <v>131.21070776718699</v>
      </c>
    </row>
    <row r="6" spans="1:8" x14ac:dyDescent="0.15">
      <c r="A6" s="1" t="s">
        <v>1</v>
      </c>
      <c r="B6" s="1" t="s">
        <v>12</v>
      </c>
      <c r="C6" s="1" t="s">
        <v>2</v>
      </c>
      <c r="D6" s="1">
        <v>2019</v>
      </c>
      <c r="E6" s="1">
        <v>10</v>
      </c>
      <c r="F6" s="1">
        <v>9</v>
      </c>
      <c r="G6" s="2">
        <v>143.323957643944</v>
      </c>
    </row>
    <row r="7" spans="1:8" x14ac:dyDescent="0.15">
      <c r="A7" s="1" t="s">
        <v>1</v>
      </c>
      <c r="B7" s="1" t="s">
        <v>12</v>
      </c>
      <c r="C7" s="1" t="s">
        <v>2</v>
      </c>
      <c r="D7" s="1">
        <v>2019</v>
      </c>
      <c r="E7" s="1">
        <v>11</v>
      </c>
      <c r="F7" s="1">
        <v>8</v>
      </c>
      <c r="G7" s="2">
        <v>136.67295705381099</v>
      </c>
    </row>
    <row r="8" spans="1:8" x14ac:dyDescent="0.15">
      <c r="A8" s="1" t="s">
        <v>1</v>
      </c>
      <c r="B8" s="1" t="s">
        <v>12</v>
      </c>
      <c r="C8" s="1" t="s">
        <v>2</v>
      </c>
      <c r="D8" s="1">
        <v>2019</v>
      </c>
      <c r="E8" s="1">
        <v>12</v>
      </c>
      <c r="F8" s="1">
        <v>3</v>
      </c>
      <c r="G8" s="2">
        <v>128.32903780068699</v>
      </c>
    </row>
    <row r="9" spans="1:8" x14ac:dyDescent="0.15">
      <c r="A9" s="1" t="s">
        <v>1</v>
      </c>
      <c r="B9" s="1" t="s">
        <v>12</v>
      </c>
      <c r="C9" s="1" t="s">
        <v>2</v>
      </c>
      <c r="D9" s="1">
        <v>2020</v>
      </c>
      <c r="E9" s="1">
        <v>1</v>
      </c>
      <c r="F9" s="1">
        <v>4</v>
      </c>
      <c r="G9" s="2">
        <v>106.44317136997</v>
      </c>
    </row>
    <row r="10" spans="1:8" x14ac:dyDescent="0.15">
      <c r="A10" s="1" t="s">
        <v>1</v>
      </c>
      <c r="B10" s="1" t="s">
        <v>12</v>
      </c>
      <c r="C10" s="1" t="s">
        <v>2</v>
      </c>
      <c r="D10" s="1">
        <v>2020</v>
      </c>
      <c r="E10" s="1">
        <v>3</v>
      </c>
      <c r="F10" s="1">
        <v>5</v>
      </c>
      <c r="G10" s="2">
        <v>115.592456071288</v>
      </c>
    </row>
    <row r="11" spans="1:8" x14ac:dyDescent="0.15">
      <c r="A11" s="1" t="s">
        <v>1</v>
      </c>
      <c r="B11" s="1" t="s">
        <v>12</v>
      </c>
      <c r="C11" s="1" t="s">
        <v>2</v>
      </c>
      <c r="D11" s="1">
        <v>2020</v>
      </c>
      <c r="E11" s="1">
        <v>4</v>
      </c>
      <c r="F11" s="1">
        <v>6</v>
      </c>
      <c r="G11" s="2">
        <v>109.551944854751</v>
      </c>
    </row>
    <row r="12" spans="1:8" x14ac:dyDescent="0.15">
      <c r="A12" s="1" t="s">
        <v>1</v>
      </c>
      <c r="B12" s="1" t="s">
        <v>12</v>
      </c>
      <c r="C12" s="1" t="s">
        <v>2</v>
      </c>
      <c r="D12" s="1">
        <v>2020</v>
      </c>
      <c r="E12" s="1">
        <v>5</v>
      </c>
      <c r="F12" s="1">
        <v>2</v>
      </c>
      <c r="G12" s="2">
        <v>117.91044776119401</v>
      </c>
    </row>
  </sheetData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X25"/>
  <sheetViews>
    <sheetView topLeftCell="A13" workbookViewId="0">
      <selection activeCell="F20" sqref="F20"/>
    </sheetView>
  </sheetViews>
  <sheetFormatPr defaultRowHeight="13.5" x14ac:dyDescent="0.15"/>
  <cols>
    <col min="2" max="2" width="11.75" customWidth="1"/>
    <col min="3" max="12" width="7.75" customWidth="1"/>
  </cols>
  <sheetData>
    <row r="1" spans="2:24" x14ac:dyDescent="0.15">
      <c r="B1" s="31" t="s">
        <v>13</v>
      </c>
      <c r="C1" s="28" t="s">
        <v>17</v>
      </c>
      <c r="D1" s="28"/>
      <c r="E1" s="28"/>
      <c r="F1" s="28"/>
      <c r="G1" s="28"/>
      <c r="H1" s="28"/>
      <c r="I1" s="28"/>
      <c r="J1" s="28"/>
      <c r="K1" s="28"/>
      <c r="L1" s="28"/>
      <c r="O1" s="21" t="s">
        <v>18</v>
      </c>
      <c r="P1" s="21"/>
      <c r="Q1" s="22" t="s">
        <v>69</v>
      </c>
      <c r="R1" s="22"/>
      <c r="S1" s="22" t="s">
        <v>70</v>
      </c>
      <c r="T1" s="22"/>
      <c r="U1" s="22" t="s">
        <v>71</v>
      </c>
      <c r="V1" s="22"/>
      <c r="W1" s="22" t="s">
        <v>72</v>
      </c>
      <c r="X1" s="22"/>
    </row>
    <row r="2" spans="2:24" x14ac:dyDescent="0.15">
      <c r="B2" s="32"/>
      <c r="C2" s="37" t="s">
        <v>84</v>
      </c>
      <c r="D2" s="38"/>
      <c r="E2" s="28" t="s">
        <v>78</v>
      </c>
      <c r="F2" s="28"/>
      <c r="G2" s="26" t="s">
        <v>82</v>
      </c>
      <c r="H2" s="27"/>
      <c r="I2" s="26" t="s">
        <v>80</v>
      </c>
      <c r="J2" s="27"/>
      <c r="K2" s="26" t="s">
        <v>83</v>
      </c>
      <c r="L2" s="27"/>
      <c r="O2" s="21" t="s">
        <v>19</v>
      </c>
      <c r="P2" s="21"/>
      <c r="Q2" s="34" t="s">
        <v>68</v>
      </c>
      <c r="R2" s="35"/>
      <c r="S2" s="36" t="str">
        <f>C2</f>
        <v>北蜂窝中路甲8号院</v>
      </c>
      <c r="T2" s="35"/>
      <c r="U2" s="36" t="str">
        <f t="shared" ref="U2" si="0">I2</f>
        <v>北蜂窝30号院</v>
      </c>
      <c r="V2" s="35"/>
      <c r="W2" s="36" t="str">
        <f t="shared" ref="W2" si="1">K2</f>
        <v>北蜂窝63号院</v>
      </c>
      <c r="X2" s="35"/>
    </row>
    <row r="3" spans="2:24" ht="45" customHeight="1" x14ac:dyDescent="0.15">
      <c r="B3" s="33"/>
      <c r="C3" s="4" t="s">
        <v>15</v>
      </c>
      <c r="D3" s="4" t="s">
        <v>16</v>
      </c>
      <c r="E3" s="14" t="s">
        <v>15</v>
      </c>
      <c r="F3" s="14" t="s">
        <v>16</v>
      </c>
      <c r="G3" s="14" t="s">
        <v>15</v>
      </c>
      <c r="H3" s="14" t="s">
        <v>16</v>
      </c>
      <c r="I3" s="4" t="s">
        <v>15</v>
      </c>
      <c r="J3" s="4" t="s">
        <v>16</v>
      </c>
      <c r="K3" s="4" t="s">
        <v>15</v>
      </c>
      <c r="L3" s="4" t="s">
        <v>16</v>
      </c>
      <c r="O3" s="21" t="s">
        <v>20</v>
      </c>
      <c r="P3" s="21"/>
      <c r="Q3" s="34" t="s">
        <v>73</v>
      </c>
      <c r="R3" s="35"/>
      <c r="S3" s="36">
        <f>C17</f>
        <v>102.37</v>
      </c>
      <c r="T3" s="35"/>
      <c r="U3" s="36">
        <f>I17</f>
        <v>107.26</v>
      </c>
      <c r="V3" s="35"/>
      <c r="W3" s="36">
        <f>K17</f>
        <v>100.5</v>
      </c>
      <c r="X3" s="35"/>
    </row>
    <row r="4" spans="2:24" ht="24" x14ac:dyDescent="0.15">
      <c r="B4" s="5">
        <v>43709</v>
      </c>
      <c r="C4" s="17">
        <v>108.11</v>
      </c>
      <c r="D4" s="17">
        <v>105.22</v>
      </c>
      <c r="E4" s="17">
        <v>111.23</v>
      </c>
      <c r="F4" s="17">
        <v>115.66</v>
      </c>
      <c r="G4" s="17" t="s">
        <v>79</v>
      </c>
      <c r="H4" s="17">
        <v>111.93</v>
      </c>
      <c r="I4" s="16">
        <v>100</v>
      </c>
      <c r="J4" s="6">
        <v>119.88</v>
      </c>
      <c r="K4" s="16">
        <v>95.24</v>
      </c>
      <c r="L4" s="8">
        <v>95.24</v>
      </c>
      <c r="O4" s="21" t="s">
        <v>21</v>
      </c>
      <c r="P4" s="21"/>
      <c r="Q4" s="9" t="s">
        <v>74</v>
      </c>
      <c r="R4" s="10">
        <v>100</v>
      </c>
      <c r="S4" s="9" t="s">
        <v>74</v>
      </c>
      <c r="T4" s="10">
        <v>100</v>
      </c>
      <c r="U4" s="9" t="s">
        <v>74</v>
      </c>
      <c r="V4" s="10">
        <v>100</v>
      </c>
      <c r="W4" s="9" t="s">
        <v>74</v>
      </c>
      <c r="X4" s="10">
        <v>100</v>
      </c>
    </row>
    <row r="5" spans="2:24" x14ac:dyDescent="0.15">
      <c r="B5" s="5">
        <v>43739</v>
      </c>
      <c r="C5" s="17">
        <v>107.26</v>
      </c>
      <c r="D5" s="17">
        <v>102.7</v>
      </c>
      <c r="E5" s="17" t="s">
        <v>79</v>
      </c>
      <c r="F5" s="17">
        <v>107.76</v>
      </c>
      <c r="G5" s="17">
        <v>112.9</v>
      </c>
      <c r="H5" s="17">
        <v>113.54</v>
      </c>
      <c r="I5" s="17" t="s">
        <v>79</v>
      </c>
      <c r="J5" s="6">
        <v>106.66</v>
      </c>
      <c r="K5" s="8" t="s">
        <v>79</v>
      </c>
      <c r="L5" s="8" t="s">
        <v>79</v>
      </c>
      <c r="O5" s="21" t="s">
        <v>22</v>
      </c>
      <c r="P5" s="21"/>
      <c r="Q5" s="11" t="s">
        <v>75</v>
      </c>
      <c r="R5" s="11">
        <v>100</v>
      </c>
      <c r="S5" s="11" t="s">
        <v>75</v>
      </c>
      <c r="T5" s="11">
        <v>100</v>
      </c>
      <c r="U5" s="11" t="s">
        <v>75</v>
      </c>
      <c r="V5" s="11">
        <f>IF(U5=Q5,100,"请调整")</f>
        <v>100</v>
      </c>
      <c r="W5" s="11" t="s">
        <v>75</v>
      </c>
      <c r="X5" s="11">
        <f>IF(W5=Q5,100,"请调整")</f>
        <v>100</v>
      </c>
    </row>
    <row r="6" spans="2:24" x14ac:dyDescent="0.15">
      <c r="B6" s="5">
        <v>43770</v>
      </c>
      <c r="C6" s="17">
        <v>101.41</v>
      </c>
      <c r="D6" s="17">
        <v>85.52</v>
      </c>
      <c r="E6" s="17">
        <v>99.16</v>
      </c>
      <c r="F6" s="17" t="s">
        <v>79</v>
      </c>
      <c r="G6" s="17">
        <v>105.65</v>
      </c>
      <c r="H6" s="17">
        <v>112.34</v>
      </c>
      <c r="I6" s="17" t="s">
        <v>79</v>
      </c>
      <c r="J6" s="6">
        <v>111</v>
      </c>
      <c r="K6" s="8" t="s">
        <v>79</v>
      </c>
      <c r="L6" s="8" t="s">
        <v>79</v>
      </c>
      <c r="O6" s="20" t="s">
        <v>23</v>
      </c>
      <c r="P6" s="12" t="s">
        <v>24</v>
      </c>
      <c r="Q6" s="11" t="s">
        <v>25</v>
      </c>
      <c r="R6" s="11">
        <v>100</v>
      </c>
      <c r="S6" s="11" t="s">
        <v>67</v>
      </c>
      <c r="T6" s="11">
        <v>105</v>
      </c>
      <c r="U6" s="11" t="s">
        <v>67</v>
      </c>
      <c r="V6" s="11">
        <v>105</v>
      </c>
      <c r="W6" s="11" t="s">
        <v>67</v>
      </c>
      <c r="X6" s="11">
        <v>105</v>
      </c>
    </row>
    <row r="7" spans="2:24" x14ac:dyDescent="0.15">
      <c r="B7" s="5">
        <v>43800</v>
      </c>
      <c r="C7" s="17" t="s">
        <v>79</v>
      </c>
      <c r="D7" s="17">
        <v>102.84</v>
      </c>
      <c r="E7" s="17" t="s">
        <v>79</v>
      </c>
      <c r="F7" s="17">
        <v>120.48</v>
      </c>
      <c r="G7" s="17">
        <v>106.44</v>
      </c>
      <c r="H7" s="17">
        <v>130.16999999999999</v>
      </c>
      <c r="I7" s="17" t="s">
        <v>79</v>
      </c>
      <c r="J7" s="6">
        <v>117.9</v>
      </c>
      <c r="K7" s="16">
        <v>104.62</v>
      </c>
      <c r="L7" s="6">
        <v>101.34</v>
      </c>
      <c r="O7" s="20"/>
      <c r="P7" s="12" t="s">
        <v>26</v>
      </c>
      <c r="Q7" s="11" t="s">
        <v>27</v>
      </c>
      <c r="R7" s="11">
        <v>100</v>
      </c>
      <c r="S7" s="11" t="s">
        <v>27</v>
      </c>
      <c r="T7" s="11">
        <v>100</v>
      </c>
      <c r="U7" s="11" t="s">
        <v>27</v>
      </c>
      <c r="V7" s="11">
        <v>100</v>
      </c>
      <c r="W7" s="11" t="s">
        <v>27</v>
      </c>
      <c r="X7" s="11">
        <v>100</v>
      </c>
    </row>
    <row r="8" spans="2:24" ht="24" x14ac:dyDescent="0.15">
      <c r="B8" s="5">
        <v>43831</v>
      </c>
      <c r="C8" s="17">
        <v>94.88</v>
      </c>
      <c r="D8" s="17" t="s">
        <v>77</v>
      </c>
      <c r="E8" s="17" t="s">
        <v>79</v>
      </c>
      <c r="F8" s="17" t="s">
        <v>79</v>
      </c>
      <c r="G8" s="17">
        <v>111.83</v>
      </c>
      <c r="H8" s="17">
        <v>83.33</v>
      </c>
      <c r="I8" s="17" t="s">
        <v>79</v>
      </c>
      <c r="J8" s="6">
        <v>119.27</v>
      </c>
      <c r="K8" s="8" t="s">
        <v>79</v>
      </c>
      <c r="L8" s="8" t="s">
        <v>81</v>
      </c>
      <c r="O8" s="20"/>
      <c r="P8" s="12" t="s">
        <v>28</v>
      </c>
      <c r="Q8" s="11" t="s">
        <v>27</v>
      </c>
      <c r="R8" s="11">
        <v>100</v>
      </c>
      <c r="S8" s="11" t="s">
        <v>27</v>
      </c>
      <c r="T8" s="11">
        <v>100</v>
      </c>
      <c r="U8" s="11" t="s">
        <v>27</v>
      </c>
      <c r="V8" s="11">
        <v>100</v>
      </c>
      <c r="W8" s="11" t="s">
        <v>27</v>
      </c>
      <c r="X8" s="11">
        <v>100</v>
      </c>
    </row>
    <row r="9" spans="2:24" ht="60" x14ac:dyDescent="0.15">
      <c r="B9" s="5">
        <v>43862</v>
      </c>
      <c r="C9" s="17">
        <v>97.36</v>
      </c>
      <c r="D9" s="17" t="s">
        <v>77</v>
      </c>
      <c r="E9" s="17" t="s">
        <v>79</v>
      </c>
      <c r="F9" s="17" t="s">
        <v>79</v>
      </c>
      <c r="G9" s="17" t="s">
        <v>79</v>
      </c>
      <c r="H9" s="17" t="s">
        <v>79</v>
      </c>
      <c r="I9" s="17" t="s">
        <v>79</v>
      </c>
      <c r="J9" s="17" t="s">
        <v>79</v>
      </c>
      <c r="K9" s="8" t="s">
        <v>79</v>
      </c>
      <c r="L9" s="8" t="s">
        <v>79</v>
      </c>
      <c r="O9" s="20"/>
      <c r="P9" s="12" t="s">
        <v>29</v>
      </c>
      <c r="Q9" s="11" t="s">
        <v>30</v>
      </c>
      <c r="R9" s="11">
        <v>100</v>
      </c>
      <c r="S9" s="11" t="s">
        <v>30</v>
      </c>
      <c r="T9" s="11">
        <v>100</v>
      </c>
      <c r="U9" s="11" t="s">
        <v>30</v>
      </c>
      <c r="V9" s="11">
        <v>100</v>
      </c>
      <c r="W9" s="11" t="s">
        <v>30</v>
      </c>
      <c r="X9" s="11">
        <v>100</v>
      </c>
    </row>
    <row r="10" spans="2:24" x14ac:dyDescent="0.15">
      <c r="B10" s="5">
        <v>43891</v>
      </c>
      <c r="C10" s="17">
        <v>103.07</v>
      </c>
      <c r="D10" s="17" t="s">
        <v>77</v>
      </c>
      <c r="E10" s="17" t="s">
        <v>79</v>
      </c>
      <c r="F10" s="17">
        <v>87.67</v>
      </c>
      <c r="G10" s="17" t="s">
        <v>79</v>
      </c>
      <c r="H10" s="17" t="s">
        <v>79</v>
      </c>
      <c r="I10" s="17" t="s">
        <v>79</v>
      </c>
      <c r="J10" s="17" t="s">
        <v>79</v>
      </c>
      <c r="K10" s="16">
        <v>96.92</v>
      </c>
      <c r="L10" s="8" t="s">
        <v>79</v>
      </c>
      <c r="O10" s="20" t="s">
        <v>31</v>
      </c>
      <c r="P10" s="12" t="s">
        <v>32</v>
      </c>
      <c r="Q10" s="11" t="s">
        <v>33</v>
      </c>
      <c r="R10" s="11">
        <v>100</v>
      </c>
      <c r="S10" s="11" t="s">
        <v>33</v>
      </c>
      <c r="T10" s="11">
        <v>100</v>
      </c>
      <c r="U10" s="11" t="s">
        <v>33</v>
      </c>
      <c r="V10" s="11">
        <v>100</v>
      </c>
      <c r="W10" s="11" t="s">
        <v>33</v>
      </c>
      <c r="X10" s="11">
        <v>100</v>
      </c>
    </row>
    <row r="11" spans="2:24" ht="36" x14ac:dyDescent="0.15">
      <c r="B11" s="5">
        <v>43922</v>
      </c>
      <c r="C11" s="17">
        <v>108.62</v>
      </c>
      <c r="D11" s="17" t="s">
        <v>77</v>
      </c>
      <c r="E11" s="17">
        <v>131.47999999999999</v>
      </c>
      <c r="F11" s="17">
        <v>89.23</v>
      </c>
      <c r="G11" s="17">
        <v>112.23</v>
      </c>
      <c r="H11" s="17" t="s">
        <v>79</v>
      </c>
      <c r="I11" s="17" t="s">
        <v>79</v>
      </c>
      <c r="J11" s="6">
        <v>95.4</v>
      </c>
      <c r="K11" s="8" t="s">
        <v>79</v>
      </c>
      <c r="L11" s="6">
        <v>97.09</v>
      </c>
      <c r="O11" s="20"/>
      <c r="P11" s="12" t="s">
        <v>34</v>
      </c>
      <c r="Q11" s="11" t="s">
        <v>35</v>
      </c>
      <c r="R11" s="11">
        <v>100</v>
      </c>
      <c r="S11" s="11" t="s">
        <v>35</v>
      </c>
      <c r="T11" s="11">
        <v>100</v>
      </c>
      <c r="U11" s="11" t="s">
        <v>35</v>
      </c>
      <c r="V11" s="11">
        <v>100</v>
      </c>
      <c r="W11" s="11" t="s">
        <v>35</v>
      </c>
      <c r="X11" s="11">
        <v>100</v>
      </c>
    </row>
    <row r="12" spans="2:24" ht="48" x14ac:dyDescent="0.15">
      <c r="B12" s="5">
        <v>43952</v>
      </c>
      <c r="C12" s="17">
        <v>108.08</v>
      </c>
      <c r="D12" s="17">
        <v>102.3</v>
      </c>
      <c r="E12" s="17">
        <v>111.28</v>
      </c>
      <c r="F12" s="17">
        <v>116.71</v>
      </c>
      <c r="G12" s="17">
        <v>143.65</v>
      </c>
      <c r="H12" s="17">
        <v>110.27</v>
      </c>
      <c r="I12" s="17" t="s">
        <v>79</v>
      </c>
      <c r="J12" s="6">
        <v>113.1</v>
      </c>
      <c r="K12" s="16">
        <v>106.5</v>
      </c>
      <c r="L12" s="6">
        <v>106.35</v>
      </c>
      <c r="O12" s="20"/>
      <c r="P12" s="12" t="s">
        <v>36</v>
      </c>
      <c r="Q12" s="11" t="s">
        <v>37</v>
      </c>
      <c r="R12" s="11">
        <v>100</v>
      </c>
      <c r="S12" s="11" t="s">
        <v>38</v>
      </c>
      <c r="T12" s="11">
        <v>100</v>
      </c>
      <c r="U12" s="11" t="s">
        <v>38</v>
      </c>
      <c r="V12" s="11">
        <v>100</v>
      </c>
      <c r="W12" s="11" t="s">
        <v>38</v>
      </c>
      <c r="X12" s="11">
        <v>100</v>
      </c>
    </row>
    <row r="13" spans="2:24" ht="48" x14ac:dyDescent="0.15">
      <c r="B13" s="5">
        <v>43983</v>
      </c>
      <c r="C13" s="17">
        <v>110.09</v>
      </c>
      <c r="D13" s="17"/>
      <c r="E13" s="17">
        <v>110.34</v>
      </c>
      <c r="F13" s="17"/>
      <c r="G13" s="17" t="s">
        <v>77</v>
      </c>
      <c r="H13" s="17"/>
      <c r="I13" s="17">
        <v>103.39</v>
      </c>
      <c r="J13" s="17"/>
      <c r="K13" s="16" t="s">
        <v>85</v>
      </c>
      <c r="L13" s="8"/>
      <c r="O13" s="20"/>
      <c r="P13" s="12" t="s">
        <v>39</v>
      </c>
      <c r="Q13" s="11" t="s">
        <v>40</v>
      </c>
      <c r="R13" s="11">
        <v>100</v>
      </c>
      <c r="S13" s="11" t="s">
        <v>66</v>
      </c>
      <c r="T13" s="11">
        <v>110</v>
      </c>
      <c r="U13" s="11" t="s">
        <v>66</v>
      </c>
      <c r="V13" s="11">
        <v>110</v>
      </c>
      <c r="W13" s="11" t="s">
        <v>66</v>
      </c>
      <c r="X13" s="11">
        <v>110</v>
      </c>
    </row>
    <row r="14" spans="2:24" ht="72" x14ac:dyDescent="0.15">
      <c r="B14" s="5">
        <v>44013</v>
      </c>
      <c r="C14" s="17">
        <v>112.89</v>
      </c>
      <c r="D14" s="17"/>
      <c r="E14" s="17">
        <v>107.94</v>
      </c>
      <c r="F14" s="17"/>
      <c r="G14" s="17" t="s">
        <v>77</v>
      </c>
      <c r="H14" s="17"/>
      <c r="I14" s="17">
        <v>95.07</v>
      </c>
      <c r="J14" s="6"/>
      <c r="K14" s="8">
        <v>84.62</v>
      </c>
      <c r="L14" s="6"/>
      <c r="O14" s="20"/>
      <c r="P14" s="12" t="s">
        <v>65</v>
      </c>
      <c r="Q14" s="11" t="s">
        <v>41</v>
      </c>
      <c r="R14" s="11">
        <v>100</v>
      </c>
      <c r="S14" s="11" t="s">
        <v>42</v>
      </c>
      <c r="T14" s="11">
        <v>99</v>
      </c>
      <c r="U14" s="11" t="s">
        <v>42</v>
      </c>
      <c r="V14" s="11">
        <v>99</v>
      </c>
      <c r="W14" s="11" t="s">
        <v>42</v>
      </c>
      <c r="X14" s="11">
        <v>99</v>
      </c>
    </row>
    <row r="15" spans="2:24" ht="60" x14ac:dyDescent="0.15">
      <c r="B15" s="5">
        <v>44044</v>
      </c>
      <c r="C15" s="17">
        <v>103.52</v>
      </c>
      <c r="D15" s="17"/>
      <c r="E15" s="17">
        <v>96</v>
      </c>
      <c r="F15" s="17"/>
      <c r="G15" s="17" t="s">
        <v>77</v>
      </c>
      <c r="H15" s="17"/>
      <c r="I15" s="17">
        <v>112.09</v>
      </c>
      <c r="J15" s="6"/>
      <c r="K15" s="16">
        <v>118.1</v>
      </c>
      <c r="L15" s="6"/>
      <c r="O15" s="20"/>
      <c r="P15" s="12" t="s">
        <v>43</v>
      </c>
      <c r="Q15" s="11" t="s">
        <v>44</v>
      </c>
      <c r="R15" s="11">
        <v>100</v>
      </c>
      <c r="S15" s="11" t="s">
        <v>44</v>
      </c>
      <c r="T15" s="11">
        <v>100</v>
      </c>
      <c r="U15" s="11" t="s">
        <v>44</v>
      </c>
      <c r="V15" s="11">
        <v>100</v>
      </c>
      <c r="W15" s="11" t="s">
        <v>44</v>
      </c>
      <c r="X15" s="11">
        <v>100</v>
      </c>
    </row>
    <row r="16" spans="2:24" ht="36" x14ac:dyDescent="0.15">
      <c r="B16" s="29" t="s">
        <v>14</v>
      </c>
      <c r="C16" s="7">
        <f>AVERAGE(C4:C15)</f>
        <v>105.02636363636363</v>
      </c>
      <c r="D16" s="7">
        <f>AVERAGE(D4:D15)</f>
        <v>99.715999999999994</v>
      </c>
      <c r="E16" s="15">
        <f t="shared" ref="E16:F16" si="2">AVERAGE(E4:E15)</f>
        <v>109.63285714285715</v>
      </c>
      <c r="F16" s="15">
        <f t="shared" si="2"/>
        <v>106.25166666666668</v>
      </c>
      <c r="G16" s="15">
        <f t="shared" ref="G16:L16" si="3">AVERAGE(G4:G15)</f>
        <v>115.44999999999999</v>
      </c>
      <c r="H16" s="15">
        <f t="shared" si="3"/>
        <v>110.26333333333334</v>
      </c>
      <c r="I16" s="15">
        <f t="shared" si="3"/>
        <v>102.63749999999999</v>
      </c>
      <c r="J16" s="7">
        <f t="shared" si="3"/>
        <v>111.88714285714285</v>
      </c>
      <c r="K16" s="7">
        <f t="shared" si="3"/>
        <v>101</v>
      </c>
      <c r="L16" s="15">
        <f t="shared" si="3"/>
        <v>100.005</v>
      </c>
      <c r="O16" s="20" t="s">
        <v>45</v>
      </c>
      <c r="P16" s="12" t="s">
        <v>46</v>
      </c>
      <c r="Q16" s="11" t="s">
        <v>47</v>
      </c>
      <c r="R16" s="11">
        <v>100</v>
      </c>
      <c r="S16" s="11" t="s">
        <v>47</v>
      </c>
      <c r="T16" s="11">
        <v>100</v>
      </c>
      <c r="U16" s="11" t="s">
        <v>47</v>
      </c>
      <c r="V16" s="11">
        <v>100</v>
      </c>
      <c r="W16" s="11" t="s">
        <v>47</v>
      </c>
      <c r="X16" s="11">
        <v>100</v>
      </c>
    </row>
    <row r="17" spans="2:24" x14ac:dyDescent="0.15">
      <c r="B17" s="29"/>
      <c r="C17" s="30">
        <f>ROUND(AVERAGE(C16:D16),2)</f>
        <v>102.37</v>
      </c>
      <c r="D17" s="29"/>
      <c r="E17" s="30">
        <f>ROUND(AVERAGE(E16:F16),2)</f>
        <v>107.94</v>
      </c>
      <c r="F17" s="29"/>
      <c r="G17" s="30">
        <f>ROUND(AVERAGE(G16:H16),2)</f>
        <v>112.86</v>
      </c>
      <c r="H17" s="29"/>
      <c r="I17" s="30">
        <f>ROUND(AVERAGE(I16:J16),2)</f>
        <v>107.26</v>
      </c>
      <c r="J17" s="29"/>
      <c r="K17" s="30">
        <f>ROUND(AVERAGE(K16:L16),2)</f>
        <v>100.5</v>
      </c>
      <c r="L17" s="29"/>
      <c r="O17" s="20"/>
      <c r="P17" s="12" t="s">
        <v>48</v>
      </c>
      <c r="Q17" s="13" t="s">
        <v>76</v>
      </c>
      <c r="R17" s="11">
        <v>100</v>
      </c>
      <c r="S17" s="13" t="s">
        <v>76</v>
      </c>
      <c r="T17" s="11">
        <v>100</v>
      </c>
      <c r="U17" s="13" t="s">
        <v>76</v>
      </c>
      <c r="V17" s="11">
        <v>100</v>
      </c>
      <c r="W17" s="13" t="s">
        <v>76</v>
      </c>
      <c r="X17" s="11">
        <v>100</v>
      </c>
    </row>
    <row r="18" spans="2:24" x14ac:dyDescent="0.2">
      <c r="B18" s="23" t="str">
        <f>CONCATENATE("估价对象比较价值=(",TEXT(C17,"G/通用格式"),"+",TEXT(E17,"G/通用格式"),"+",TEXT(G17,"G/通用格式"),"+",TEXT(I17,"G/通用格式"),"+",TEXT(K17,"G/通用格式"),")","/",5,"=",ROUND((C17+E17+G17+I17+K17)/5,0))</f>
        <v>估价对象比较价值=(102.37+107.94+112.86+107.26+100.5)/5=106</v>
      </c>
      <c r="C18" s="23"/>
      <c r="D18" s="23"/>
      <c r="E18" s="23"/>
      <c r="F18" s="23"/>
      <c r="G18" s="23"/>
      <c r="O18" s="20"/>
      <c r="P18" s="12" t="s">
        <v>49</v>
      </c>
      <c r="Q18" s="11" t="s">
        <v>50</v>
      </c>
      <c r="R18" s="11">
        <v>100</v>
      </c>
      <c r="S18" s="11" t="s">
        <v>50</v>
      </c>
      <c r="T18" s="11">
        <v>100</v>
      </c>
      <c r="U18" s="11" t="s">
        <v>50</v>
      </c>
      <c r="V18" s="11">
        <v>100</v>
      </c>
      <c r="W18" s="11" t="s">
        <v>50</v>
      </c>
      <c r="X18" s="11">
        <v>100</v>
      </c>
    </row>
    <row r="19" spans="2:24" ht="36" x14ac:dyDescent="0.15">
      <c r="O19" s="20"/>
      <c r="P19" s="12" t="s">
        <v>51</v>
      </c>
      <c r="Q19" s="11" t="s">
        <v>52</v>
      </c>
      <c r="R19" s="11">
        <v>100</v>
      </c>
      <c r="S19" s="11" t="s">
        <v>53</v>
      </c>
      <c r="T19" s="11">
        <v>99</v>
      </c>
      <c r="U19" s="11" t="s">
        <v>53</v>
      </c>
      <c r="V19" s="11">
        <v>99</v>
      </c>
      <c r="W19" s="11" t="s">
        <v>53</v>
      </c>
      <c r="X19" s="11">
        <v>99</v>
      </c>
    </row>
    <row r="20" spans="2:24" ht="36" x14ac:dyDescent="0.15">
      <c r="C20">
        <v>98.09</v>
      </c>
      <c r="E20">
        <v>106.05</v>
      </c>
      <c r="G20">
        <v>97.85</v>
      </c>
      <c r="I20" s="17" t="s">
        <v>77</v>
      </c>
      <c r="K20" s="17" t="s">
        <v>77</v>
      </c>
      <c r="O20" s="20"/>
      <c r="P20" s="12" t="s">
        <v>54</v>
      </c>
      <c r="Q20" s="11" t="s">
        <v>55</v>
      </c>
      <c r="R20" s="11">
        <v>100</v>
      </c>
      <c r="S20" s="11" t="s">
        <v>55</v>
      </c>
      <c r="T20" s="11">
        <v>100</v>
      </c>
      <c r="U20" s="11" t="s">
        <v>55</v>
      </c>
      <c r="V20" s="11">
        <v>100</v>
      </c>
      <c r="W20" s="11" t="s">
        <v>56</v>
      </c>
      <c r="X20" s="11">
        <v>100</v>
      </c>
    </row>
    <row r="21" spans="2:24" ht="24" x14ac:dyDescent="0.15">
      <c r="O21" s="20"/>
      <c r="P21" s="12" t="s">
        <v>57</v>
      </c>
      <c r="Q21" s="11" t="s">
        <v>58</v>
      </c>
      <c r="R21" s="11">
        <v>100</v>
      </c>
      <c r="S21" s="11" t="s">
        <v>58</v>
      </c>
      <c r="T21" s="11">
        <v>100</v>
      </c>
      <c r="U21" s="11" t="s">
        <v>58</v>
      </c>
      <c r="V21" s="11">
        <v>100</v>
      </c>
      <c r="W21" s="11" t="s">
        <v>58</v>
      </c>
      <c r="X21" s="11">
        <v>100</v>
      </c>
    </row>
    <row r="22" spans="2:24" ht="24" x14ac:dyDescent="0.15">
      <c r="O22" s="20"/>
      <c r="P22" s="12" t="s">
        <v>59</v>
      </c>
      <c r="Q22" s="11" t="s">
        <v>60</v>
      </c>
      <c r="R22" s="11">
        <v>100</v>
      </c>
      <c r="S22" s="11" t="s">
        <v>61</v>
      </c>
      <c r="T22" s="11">
        <v>99</v>
      </c>
      <c r="U22" s="11" t="s">
        <v>61</v>
      </c>
      <c r="V22" s="11">
        <v>99</v>
      </c>
      <c r="W22" s="11" t="s">
        <v>61</v>
      </c>
      <c r="X22" s="11">
        <v>99</v>
      </c>
    </row>
    <row r="23" spans="2:24" x14ac:dyDescent="0.15">
      <c r="O23" s="21" t="s">
        <v>62</v>
      </c>
      <c r="P23" s="21"/>
      <c r="Q23" s="22" t="s">
        <v>63</v>
      </c>
      <c r="R23" s="22"/>
      <c r="S23" s="24">
        <f>S3</f>
        <v>102.37</v>
      </c>
      <c r="T23" s="24"/>
      <c r="U23" s="24">
        <f>U3</f>
        <v>107.26</v>
      </c>
      <c r="V23" s="24"/>
      <c r="W23" s="24">
        <f t="shared" ref="W23" si="4">W3</f>
        <v>100.5</v>
      </c>
      <c r="X23" s="24"/>
    </row>
    <row r="24" spans="2:24" x14ac:dyDescent="0.15">
      <c r="O24" s="21" t="s">
        <v>64</v>
      </c>
      <c r="P24" s="21"/>
      <c r="Q24" s="22" t="s">
        <v>63</v>
      </c>
      <c r="R24" s="22"/>
      <c r="S24" s="25">
        <f>ROUND(S23*POWER(100,COUNT(T4:T22))/PRODUCT(T4:T22),2)</f>
        <v>91.35</v>
      </c>
      <c r="T24" s="25"/>
      <c r="U24" s="25">
        <f>ROUND(U23*POWER(100,COUNT(V4:V22))/PRODUCT(V4:V22),2)</f>
        <v>95.71</v>
      </c>
      <c r="V24" s="25"/>
      <c r="W24" s="25">
        <f>ROUND(W23*POWER(100,COUNT(X4:X22))/PRODUCT(X4:X22),2)</f>
        <v>89.68</v>
      </c>
      <c r="X24" s="25"/>
    </row>
    <row r="25" spans="2:24" x14ac:dyDescent="0.2">
      <c r="O25" s="23" t="str">
        <f>CONCATENATE("估价对象比较价值=(",TEXT(S24,"G/通用格式"),"+",TEXT(U24,"G/通用格式"),"+",TEXT(W24,"G/通用格式"),")","/",3,"=",ROUND((S24+U24+W24)/3,0))</f>
        <v>估价对象比较价值=(91.35+95.71+89.68)/3=92</v>
      </c>
      <c r="P25" s="23"/>
      <c r="Q25" s="23"/>
      <c r="R25" s="23"/>
      <c r="S25" s="23"/>
      <c r="T25" s="23"/>
      <c r="U25" s="23"/>
      <c r="V25" s="23"/>
      <c r="W25" s="23"/>
      <c r="X25" s="23"/>
    </row>
  </sheetData>
  <mergeCells count="45">
    <mergeCell ref="G2:H2"/>
    <mergeCell ref="E17:F17"/>
    <mergeCell ref="Q1:R1"/>
    <mergeCell ref="S1:T1"/>
    <mergeCell ref="U1:V1"/>
    <mergeCell ref="O16:O22"/>
    <mergeCell ref="B18:G18"/>
    <mergeCell ref="G17:H17"/>
    <mergeCell ref="O1:P1"/>
    <mergeCell ref="O2:P2"/>
    <mergeCell ref="O3:P3"/>
    <mergeCell ref="O4:P4"/>
    <mergeCell ref="O5:P5"/>
    <mergeCell ref="C1:L1"/>
    <mergeCell ref="C2:D2"/>
    <mergeCell ref="I2:J2"/>
    <mergeCell ref="K2:L2"/>
    <mergeCell ref="E2:F2"/>
    <mergeCell ref="W1:X1"/>
    <mergeCell ref="B16:B17"/>
    <mergeCell ref="C17:D17"/>
    <mergeCell ref="I17:J17"/>
    <mergeCell ref="K17:L17"/>
    <mergeCell ref="B1:B3"/>
    <mergeCell ref="Q3:R3"/>
    <mergeCell ref="S3:T3"/>
    <mergeCell ref="U3:V3"/>
    <mergeCell ref="W3:X3"/>
    <mergeCell ref="Q2:R2"/>
    <mergeCell ref="S2:T2"/>
    <mergeCell ref="U2:V2"/>
    <mergeCell ref="W2:X2"/>
    <mergeCell ref="O6:O9"/>
    <mergeCell ref="O10:O15"/>
    <mergeCell ref="O23:P23"/>
    <mergeCell ref="Q23:R23"/>
    <mergeCell ref="O25:X25"/>
    <mergeCell ref="U23:V23"/>
    <mergeCell ref="W23:X23"/>
    <mergeCell ref="O24:P24"/>
    <mergeCell ref="Q24:R24"/>
    <mergeCell ref="S24:T24"/>
    <mergeCell ref="U24:V24"/>
    <mergeCell ref="W24:X24"/>
    <mergeCell ref="S23:T23"/>
  </mergeCells>
  <phoneticPr fontId="1" type="noConversion"/>
  <pageMargins left="0.7" right="0.7" top="0.75" bottom="0.75" header="0.3" footer="0.3"/>
  <pageSetup paperSize="9" orientation="portrait" r:id="rId1"/>
  <ignoredErrors>
    <ignoredError sqref="J16 E16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L16:L17"/>
  <sheetViews>
    <sheetView topLeftCell="A4" workbookViewId="0">
      <selection activeCell="C3" sqref="C3"/>
    </sheetView>
  </sheetViews>
  <sheetFormatPr defaultRowHeight="13.5" x14ac:dyDescent="0.15"/>
  <cols>
    <col min="12" max="12" width="17.75" customWidth="1"/>
  </cols>
  <sheetData>
    <row r="16" spans="12:12" x14ac:dyDescent="0.15">
      <c r="L16">
        <f>21*0.8+1</f>
        <v>17.8</v>
      </c>
    </row>
    <row r="17" spans="12:12" x14ac:dyDescent="0.15">
      <c r="L17">
        <f>L16*0.7*1.3</f>
        <v>16.198</v>
      </c>
    </row>
  </sheetData>
  <phoneticPr fontId="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E19"/>
  <sheetViews>
    <sheetView workbookViewId="0">
      <selection activeCell="C19" sqref="C19"/>
    </sheetView>
  </sheetViews>
  <sheetFormatPr defaultRowHeight="13.5" x14ac:dyDescent="0.15"/>
  <cols>
    <col min="2" max="2" width="10.5" bestFit="1" customWidth="1"/>
  </cols>
  <sheetData>
    <row r="1" spans="2:5" x14ac:dyDescent="0.15">
      <c r="B1" s="18">
        <v>43644</v>
      </c>
      <c r="C1">
        <v>60</v>
      </c>
      <c r="D1">
        <v>6400</v>
      </c>
      <c r="E1">
        <f>D1/C1</f>
        <v>106.66666666666667</v>
      </c>
    </row>
    <row r="2" spans="2:5" x14ac:dyDescent="0.15">
      <c r="B2" s="19">
        <v>44065</v>
      </c>
      <c r="C2">
        <v>51</v>
      </c>
      <c r="D2">
        <v>5500</v>
      </c>
      <c r="E2">
        <f t="shared" ref="E2:E19" si="0">D2/C2</f>
        <v>107.84313725490196</v>
      </c>
    </row>
    <row r="3" spans="2:5" x14ac:dyDescent="0.15">
      <c r="B3" s="19">
        <v>44103</v>
      </c>
      <c r="C3">
        <v>60</v>
      </c>
      <c r="D3">
        <v>6000</v>
      </c>
      <c r="E3">
        <f t="shared" si="0"/>
        <v>100</v>
      </c>
    </row>
    <row r="4" spans="2:5" x14ac:dyDescent="0.15">
      <c r="B4" s="18">
        <v>44003</v>
      </c>
      <c r="C4">
        <v>59</v>
      </c>
      <c r="D4">
        <v>6300</v>
      </c>
      <c r="E4">
        <f t="shared" si="0"/>
        <v>106.77966101694915</v>
      </c>
    </row>
    <row r="5" spans="2:5" x14ac:dyDescent="0.15">
      <c r="C5">
        <v>78</v>
      </c>
      <c r="D5">
        <v>7800</v>
      </c>
      <c r="E5">
        <f t="shared" si="0"/>
        <v>100</v>
      </c>
    </row>
    <row r="6" spans="2:5" x14ac:dyDescent="0.15">
      <c r="B6" s="19">
        <v>44014</v>
      </c>
      <c r="C6">
        <v>47</v>
      </c>
      <c r="D6">
        <v>5100</v>
      </c>
      <c r="E6">
        <f t="shared" si="0"/>
        <v>108.51063829787235</v>
      </c>
    </row>
    <row r="7" spans="2:5" x14ac:dyDescent="0.15">
      <c r="C7">
        <v>49</v>
      </c>
      <c r="D7">
        <v>4000</v>
      </c>
      <c r="E7">
        <f t="shared" si="0"/>
        <v>81.632653061224488</v>
      </c>
    </row>
    <row r="8" spans="2:5" x14ac:dyDescent="0.15">
      <c r="B8" s="19">
        <v>44059</v>
      </c>
      <c r="C8">
        <v>50</v>
      </c>
      <c r="D8">
        <v>6100</v>
      </c>
      <c r="E8">
        <f t="shared" si="0"/>
        <v>122</v>
      </c>
    </row>
    <row r="9" spans="2:5" x14ac:dyDescent="0.15">
      <c r="C9">
        <v>42</v>
      </c>
      <c r="D9">
        <v>4800</v>
      </c>
      <c r="E9">
        <f t="shared" si="0"/>
        <v>114.28571428571429</v>
      </c>
    </row>
    <row r="10" spans="2:5" x14ac:dyDescent="0.15">
      <c r="C10">
        <v>51</v>
      </c>
      <c r="D10">
        <v>5100</v>
      </c>
      <c r="E10">
        <f t="shared" si="0"/>
        <v>100</v>
      </c>
    </row>
    <row r="11" spans="2:5" x14ac:dyDescent="0.15">
      <c r="B11" s="19">
        <v>44075</v>
      </c>
      <c r="D11" t="s">
        <v>86</v>
      </c>
      <c r="E11" t="e">
        <f t="shared" si="0"/>
        <v>#VALUE!</v>
      </c>
    </row>
    <row r="12" spans="2:5" x14ac:dyDescent="0.15">
      <c r="E12" t="e">
        <f t="shared" si="0"/>
        <v>#DIV/0!</v>
      </c>
    </row>
    <row r="13" spans="2:5" x14ac:dyDescent="0.15">
      <c r="E13" t="e">
        <f t="shared" si="0"/>
        <v>#DIV/0!</v>
      </c>
    </row>
    <row r="14" spans="2:5" x14ac:dyDescent="0.15">
      <c r="E14" t="e">
        <f t="shared" si="0"/>
        <v>#DIV/0!</v>
      </c>
    </row>
    <row r="15" spans="2:5" x14ac:dyDescent="0.15">
      <c r="E15" t="e">
        <f t="shared" si="0"/>
        <v>#DIV/0!</v>
      </c>
    </row>
    <row r="16" spans="2:5" x14ac:dyDescent="0.15">
      <c r="E16" t="e">
        <f t="shared" si="0"/>
        <v>#DIV/0!</v>
      </c>
    </row>
    <row r="17" spans="5:5" x14ac:dyDescent="0.15">
      <c r="E17" t="e">
        <f t="shared" si="0"/>
        <v>#DIV/0!</v>
      </c>
    </row>
    <row r="18" spans="5:5" x14ac:dyDescent="0.15">
      <c r="E18" t="e">
        <f t="shared" si="0"/>
        <v>#DIV/0!</v>
      </c>
    </row>
    <row r="19" spans="5:5" x14ac:dyDescent="0.15">
      <c r="E19" t="e">
        <f t="shared" si="0"/>
        <v>#DIV/0!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C1:F13"/>
  <sheetViews>
    <sheetView workbookViewId="0">
      <selection activeCell="E12" sqref="E12"/>
    </sheetView>
  </sheetViews>
  <sheetFormatPr defaultRowHeight="13.5" x14ac:dyDescent="0.15"/>
  <cols>
    <col min="3" max="3" width="10.5" bestFit="1" customWidth="1"/>
  </cols>
  <sheetData>
    <row r="1" spans="3:6" x14ac:dyDescent="0.15">
      <c r="C1" s="18">
        <v>43661</v>
      </c>
      <c r="D1">
        <v>65</v>
      </c>
      <c r="E1">
        <v>6200</v>
      </c>
      <c r="F1">
        <f t="shared" ref="F1:F13" si="0">E1/D1</f>
        <v>95.384615384615387</v>
      </c>
    </row>
    <row r="2" spans="3:6" x14ac:dyDescent="0.15">
      <c r="C2" s="19">
        <v>44050</v>
      </c>
      <c r="D2">
        <v>38</v>
      </c>
      <c r="E2">
        <v>4800</v>
      </c>
      <c r="F2">
        <f t="shared" si="0"/>
        <v>126.31578947368421</v>
      </c>
    </row>
    <row r="3" spans="3:6" x14ac:dyDescent="0.15">
      <c r="C3" s="19">
        <v>44100</v>
      </c>
      <c r="D3">
        <v>42</v>
      </c>
      <c r="E3">
        <v>4000</v>
      </c>
      <c r="F3">
        <f t="shared" si="0"/>
        <v>95.238095238095241</v>
      </c>
    </row>
    <row r="4" spans="3:6" x14ac:dyDescent="0.15">
      <c r="C4" s="19">
        <v>44169</v>
      </c>
      <c r="D4">
        <v>65</v>
      </c>
      <c r="E4">
        <v>6800</v>
      </c>
      <c r="F4">
        <f t="shared" si="0"/>
        <v>104.61538461538461</v>
      </c>
    </row>
    <row r="5" spans="3:6" x14ac:dyDescent="0.15">
      <c r="C5" s="18">
        <v>43919</v>
      </c>
      <c r="D5">
        <v>65</v>
      </c>
      <c r="E5">
        <v>6300</v>
      </c>
      <c r="F5">
        <f t="shared" si="0"/>
        <v>96.92307692307692</v>
      </c>
    </row>
    <row r="6" spans="3:6" x14ac:dyDescent="0.15">
      <c r="C6" s="19">
        <v>43964</v>
      </c>
      <c r="D6">
        <v>55</v>
      </c>
      <c r="E6">
        <v>6300</v>
      </c>
      <c r="F6">
        <f t="shared" si="0"/>
        <v>114.54545454545455</v>
      </c>
    </row>
    <row r="7" spans="3:6" x14ac:dyDescent="0.15">
      <c r="C7" s="19">
        <v>43967</v>
      </c>
      <c r="D7">
        <v>65</v>
      </c>
      <c r="E7">
        <v>6400</v>
      </c>
      <c r="F7">
        <f t="shared" si="0"/>
        <v>98.461538461538467</v>
      </c>
    </row>
    <row r="8" spans="3:6" x14ac:dyDescent="0.15">
      <c r="C8" s="19">
        <v>44030</v>
      </c>
      <c r="D8">
        <v>65</v>
      </c>
      <c r="E8">
        <v>5500</v>
      </c>
      <c r="F8">
        <f t="shared" si="0"/>
        <v>84.615384615384613</v>
      </c>
    </row>
    <row r="9" spans="3:6" x14ac:dyDescent="0.15">
      <c r="C9" s="19">
        <v>44058</v>
      </c>
      <c r="D9">
        <v>38</v>
      </c>
      <c r="E9">
        <v>5000</v>
      </c>
      <c r="F9">
        <f t="shared" si="0"/>
        <v>131.57894736842104</v>
      </c>
    </row>
    <row r="10" spans="3:6" x14ac:dyDescent="0.15">
      <c r="C10" s="19">
        <v>44059</v>
      </c>
      <c r="D10">
        <v>65</v>
      </c>
      <c r="E10">
        <v>6800</v>
      </c>
      <c r="F10">
        <f t="shared" si="0"/>
        <v>104.61538461538461</v>
      </c>
    </row>
    <row r="11" spans="3:6" x14ac:dyDescent="0.15">
      <c r="C11" s="19">
        <v>44113</v>
      </c>
      <c r="D11">
        <v>62</v>
      </c>
      <c r="E11">
        <v>5900</v>
      </c>
      <c r="F11">
        <f t="shared" si="0"/>
        <v>95.161290322580641</v>
      </c>
    </row>
    <row r="12" spans="3:6" x14ac:dyDescent="0.15">
      <c r="F12" t="e">
        <f t="shared" si="0"/>
        <v>#DIV/0!</v>
      </c>
    </row>
    <row r="13" spans="3:6" x14ac:dyDescent="0.15">
      <c r="F13" t="e">
        <f t="shared" si="0"/>
        <v>#DIV/0!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22"/>
  <sheetViews>
    <sheetView workbookViewId="0">
      <selection activeCell="D4" sqref="D4"/>
    </sheetView>
  </sheetViews>
  <sheetFormatPr defaultRowHeight="13.5" x14ac:dyDescent="0.15"/>
  <sheetData>
    <row r="1" spans="1:4" x14ac:dyDescent="0.15">
      <c r="A1" s="19">
        <v>43991</v>
      </c>
      <c r="B1">
        <v>58</v>
      </c>
      <c r="C1">
        <v>6400</v>
      </c>
      <c r="D1">
        <f>C1/B1</f>
        <v>110.34482758620689</v>
      </c>
    </row>
    <row r="2" spans="1:4" x14ac:dyDescent="0.15">
      <c r="A2" s="19">
        <v>44030</v>
      </c>
      <c r="B2">
        <v>63</v>
      </c>
      <c r="C2">
        <v>6800</v>
      </c>
      <c r="D2">
        <f t="shared" ref="D2:D22" si="0">C2/B2</f>
        <v>107.93650793650794</v>
      </c>
    </row>
    <row r="3" spans="1:4" x14ac:dyDescent="0.15">
      <c r="A3" s="19">
        <v>44072</v>
      </c>
      <c r="B3">
        <v>75</v>
      </c>
      <c r="C3">
        <v>7200</v>
      </c>
      <c r="D3">
        <f t="shared" si="0"/>
        <v>96</v>
      </c>
    </row>
    <row r="4" spans="1:4" x14ac:dyDescent="0.15">
      <c r="A4" s="19">
        <v>44100</v>
      </c>
      <c r="B4">
        <v>45</v>
      </c>
      <c r="C4">
        <v>4700</v>
      </c>
      <c r="D4">
        <f t="shared" si="0"/>
        <v>104.44444444444444</v>
      </c>
    </row>
    <row r="5" spans="1:4" x14ac:dyDescent="0.15">
      <c r="D5" t="e">
        <f t="shared" si="0"/>
        <v>#DIV/0!</v>
      </c>
    </row>
    <row r="6" spans="1:4" x14ac:dyDescent="0.15">
      <c r="D6" t="e">
        <f t="shared" si="0"/>
        <v>#DIV/0!</v>
      </c>
    </row>
    <row r="7" spans="1:4" x14ac:dyDescent="0.15">
      <c r="D7" t="e">
        <f t="shared" si="0"/>
        <v>#DIV/0!</v>
      </c>
    </row>
    <row r="8" spans="1:4" x14ac:dyDescent="0.15">
      <c r="D8" t="e">
        <f t="shared" si="0"/>
        <v>#DIV/0!</v>
      </c>
    </row>
    <row r="9" spans="1:4" x14ac:dyDescent="0.15">
      <c r="D9" t="e">
        <f t="shared" si="0"/>
        <v>#DIV/0!</v>
      </c>
    </row>
    <row r="10" spans="1:4" x14ac:dyDescent="0.15">
      <c r="D10" t="e">
        <f t="shared" si="0"/>
        <v>#DIV/0!</v>
      </c>
    </row>
    <row r="11" spans="1:4" x14ac:dyDescent="0.15">
      <c r="D11" t="e">
        <f t="shared" si="0"/>
        <v>#DIV/0!</v>
      </c>
    </row>
    <row r="12" spans="1:4" x14ac:dyDescent="0.15">
      <c r="D12" t="e">
        <f t="shared" si="0"/>
        <v>#DIV/0!</v>
      </c>
    </row>
    <row r="13" spans="1:4" x14ac:dyDescent="0.15">
      <c r="D13" t="e">
        <f t="shared" si="0"/>
        <v>#DIV/0!</v>
      </c>
    </row>
    <row r="14" spans="1:4" x14ac:dyDescent="0.15">
      <c r="D14" t="e">
        <f t="shared" si="0"/>
        <v>#DIV/0!</v>
      </c>
    </row>
    <row r="15" spans="1:4" x14ac:dyDescent="0.15">
      <c r="D15" t="e">
        <f t="shared" si="0"/>
        <v>#DIV/0!</v>
      </c>
    </row>
    <row r="16" spans="1:4" x14ac:dyDescent="0.15">
      <c r="D16" t="e">
        <f t="shared" si="0"/>
        <v>#DIV/0!</v>
      </c>
    </row>
    <row r="17" spans="4:4" x14ac:dyDescent="0.15">
      <c r="D17" t="e">
        <f t="shared" si="0"/>
        <v>#DIV/0!</v>
      </c>
    </row>
    <row r="18" spans="4:4" x14ac:dyDescent="0.15">
      <c r="D18" t="e">
        <f t="shared" si="0"/>
        <v>#DIV/0!</v>
      </c>
    </row>
    <row r="19" spans="4:4" x14ac:dyDescent="0.15">
      <c r="D19" t="e">
        <f t="shared" si="0"/>
        <v>#DIV/0!</v>
      </c>
    </row>
    <row r="20" spans="4:4" x14ac:dyDescent="0.15">
      <c r="D20" t="e">
        <f t="shared" si="0"/>
        <v>#DIV/0!</v>
      </c>
    </row>
    <row r="21" spans="4:4" x14ac:dyDescent="0.15">
      <c r="D21" t="e">
        <f t="shared" si="0"/>
        <v>#DIV/0!</v>
      </c>
    </row>
    <row r="22" spans="4:4" x14ac:dyDescent="0.15">
      <c r="D22" t="e">
        <f t="shared" si="0"/>
        <v>#DIV/0!</v>
      </c>
    </row>
  </sheetData>
  <phoneticPr fontId="10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abSelected="1" workbookViewId="0">
      <selection activeCell="B11" sqref="B11"/>
    </sheetView>
  </sheetViews>
  <sheetFormatPr defaultColWidth="9" defaultRowHeight="13.5" x14ac:dyDescent="0.15"/>
  <cols>
    <col min="1" max="1" width="25" style="43" customWidth="1"/>
    <col min="2" max="9" width="15.75" style="43" customWidth="1"/>
    <col min="10" max="16384" width="9" style="43"/>
  </cols>
  <sheetData>
    <row r="1" spans="1:11" ht="16.5" x14ac:dyDescent="0.15">
      <c r="A1" s="39" t="s">
        <v>87</v>
      </c>
      <c r="B1" s="39">
        <v>1</v>
      </c>
      <c r="C1" s="40"/>
      <c r="D1" s="40"/>
      <c r="E1" s="40"/>
      <c r="F1" s="40"/>
      <c r="G1" s="41"/>
      <c r="H1" s="42"/>
      <c r="I1" s="42"/>
      <c r="J1" s="42"/>
      <c r="K1" s="42"/>
    </row>
    <row r="2" spans="1:11" ht="16.5" x14ac:dyDescent="0.15">
      <c r="A2" s="39" t="s">
        <v>88</v>
      </c>
      <c r="B2" s="39">
        <f>SUM(C14:C23)</f>
        <v>0</v>
      </c>
      <c r="C2" s="40"/>
      <c r="D2" s="40"/>
      <c r="E2" s="40"/>
      <c r="F2" s="40"/>
      <c r="G2" s="41"/>
      <c r="H2" s="42"/>
      <c r="I2" s="42"/>
      <c r="J2" s="42"/>
      <c r="K2" s="42"/>
    </row>
    <row r="3" spans="1:11" ht="16.5" x14ac:dyDescent="0.15">
      <c r="A3" s="39" t="s">
        <v>89</v>
      </c>
      <c r="B3" s="44">
        <v>44075</v>
      </c>
      <c r="C3" s="40"/>
      <c r="D3" s="40"/>
      <c r="E3" s="40"/>
      <c r="F3" s="40"/>
      <c r="G3" s="41"/>
      <c r="H3" s="42"/>
      <c r="I3" s="42"/>
      <c r="J3" s="42"/>
      <c r="K3" s="42"/>
    </row>
    <row r="4" spans="1:11" ht="33" x14ac:dyDescent="0.15">
      <c r="A4" s="39" t="s">
        <v>90</v>
      </c>
      <c r="B4" s="39" t="s">
        <v>91</v>
      </c>
      <c r="C4" s="39" t="s">
        <v>92</v>
      </c>
      <c r="D4" s="39" t="s">
        <v>93</v>
      </c>
      <c r="E4" s="40"/>
      <c r="F4" s="41"/>
      <c r="G4" s="41"/>
      <c r="H4" s="42"/>
      <c r="I4" s="42"/>
      <c r="J4" s="42"/>
      <c r="K4" s="42"/>
    </row>
    <row r="5" spans="1:11" ht="16.5" x14ac:dyDescent="0.15">
      <c r="A5" s="39" t="s">
        <v>94</v>
      </c>
      <c r="B5" s="39">
        <f>SUM(D14:D23)</f>
        <v>3.5</v>
      </c>
      <c r="C5" s="39">
        <f>ROUND(B5*10000/$B$1,0)</f>
        <v>35000</v>
      </c>
      <c r="D5" s="39" t="e">
        <f>ROUND(B5*10000/$B$2,0)</f>
        <v>#DIV/0!</v>
      </c>
      <c r="E5" s="40"/>
      <c r="F5" s="41"/>
      <c r="G5" s="41"/>
      <c r="H5" s="42"/>
      <c r="I5" s="42"/>
      <c r="J5" s="42"/>
      <c r="K5" s="42"/>
    </row>
    <row r="6" spans="1:11" ht="16.5" x14ac:dyDescent="0.15">
      <c r="A6" s="39" t="s">
        <v>95</v>
      </c>
      <c r="B6" s="39">
        <v>0</v>
      </c>
      <c r="C6" s="39">
        <f>ROUND(B6*10000/$B$1,0)</f>
        <v>0</v>
      </c>
      <c r="D6" s="39" t="e">
        <f>ROUND(B6*10000/$B$2,0)</f>
        <v>#DIV/0!</v>
      </c>
      <c r="E6" s="40"/>
      <c r="F6" s="41"/>
      <c r="G6" s="41"/>
      <c r="H6" s="42"/>
      <c r="I6" s="42"/>
      <c r="J6" s="42"/>
      <c r="K6" s="42"/>
    </row>
    <row r="7" spans="1:11" ht="16.5" x14ac:dyDescent="0.15">
      <c r="A7" s="39" t="s">
        <v>96</v>
      </c>
      <c r="B7" s="39">
        <f>SUM(H14:H23)</f>
        <v>0</v>
      </c>
      <c r="C7" s="39">
        <f>ROUND(B7*10000/$B$1,0)</f>
        <v>0</v>
      </c>
      <c r="D7" s="39" t="e">
        <f>ROUND(B7*10000/$B$2,0)</f>
        <v>#DIV/0!</v>
      </c>
      <c r="E7" s="40"/>
      <c r="F7" s="41"/>
      <c r="G7" s="41"/>
      <c r="H7" s="42"/>
      <c r="I7" s="42"/>
      <c r="J7" s="42"/>
      <c r="K7" s="42"/>
    </row>
    <row r="8" spans="1:11" ht="16.5" x14ac:dyDescent="0.15">
      <c r="A8" s="39" t="s">
        <v>97</v>
      </c>
      <c r="B8" s="39">
        <f>SUM(I14:I23)</f>
        <v>0</v>
      </c>
      <c r="C8" s="39">
        <f>ROUND(B8*10000/$B$1,0)</f>
        <v>0</v>
      </c>
      <c r="D8" s="39" t="e">
        <f>ROUND(B8*10000/$B$2,0)</f>
        <v>#DIV/0!</v>
      </c>
      <c r="E8" s="40"/>
      <c r="F8" s="41"/>
      <c r="G8" s="41"/>
      <c r="H8" s="42"/>
      <c r="I8" s="42"/>
      <c r="J8" s="42"/>
      <c r="K8" s="42"/>
    </row>
    <row r="9" spans="1:11" ht="16.5" x14ac:dyDescent="0.15">
      <c r="A9" s="39" t="s">
        <v>98</v>
      </c>
      <c r="B9" s="45"/>
      <c r="C9" s="40"/>
      <c r="D9" s="40"/>
      <c r="E9" s="40"/>
      <c r="F9" s="41"/>
      <c r="G9" s="41"/>
      <c r="H9" s="42"/>
      <c r="I9" s="42"/>
      <c r="J9" s="42"/>
      <c r="K9" s="42"/>
    </row>
    <row r="10" spans="1:11" ht="16.5" x14ac:dyDescent="0.15">
      <c r="A10" s="39" t="s">
        <v>99</v>
      </c>
      <c r="B10" s="46">
        <f>AVERAGE(测算表!C17:L17)/30</f>
        <v>3.5395333333333334</v>
      </c>
      <c r="C10" s="40"/>
      <c r="D10" s="40"/>
      <c r="E10" s="40"/>
      <c r="F10" s="41"/>
      <c r="G10" s="41"/>
      <c r="H10" s="42"/>
      <c r="I10" s="42"/>
      <c r="J10" s="42"/>
      <c r="K10" s="42"/>
    </row>
    <row r="11" spans="1:11" ht="16.5" x14ac:dyDescent="0.15">
      <c r="A11" s="39" t="s">
        <v>100</v>
      </c>
      <c r="B11" s="45"/>
      <c r="C11" s="40"/>
      <c r="D11" s="40"/>
      <c r="E11" s="40"/>
      <c r="F11" s="41"/>
      <c r="G11" s="41"/>
      <c r="H11" s="42"/>
      <c r="I11" s="42"/>
      <c r="J11" s="42"/>
      <c r="K11" s="42"/>
    </row>
    <row r="12" spans="1:11" ht="16.5" x14ac:dyDescent="0.15">
      <c r="A12" s="40"/>
      <c r="B12" s="40"/>
      <c r="C12" s="40"/>
      <c r="D12" s="40"/>
      <c r="E12" s="40"/>
      <c r="F12" s="41"/>
      <c r="G12" s="41"/>
      <c r="H12" s="42"/>
      <c r="I12" s="42"/>
      <c r="J12" s="42"/>
      <c r="K12" s="42"/>
    </row>
    <row r="13" spans="1:11" ht="33" x14ac:dyDescent="0.15">
      <c r="A13" s="47" t="s">
        <v>101</v>
      </c>
      <c r="B13" s="48" t="s">
        <v>87</v>
      </c>
      <c r="C13" s="48" t="s">
        <v>88</v>
      </c>
      <c r="D13" s="48" t="s">
        <v>102</v>
      </c>
      <c r="E13" s="39" t="s">
        <v>92</v>
      </c>
      <c r="F13" s="39" t="s">
        <v>93</v>
      </c>
      <c r="G13" s="48" t="s">
        <v>103</v>
      </c>
      <c r="H13" s="48" t="s">
        <v>104</v>
      </c>
      <c r="I13" s="48" t="s">
        <v>105</v>
      </c>
      <c r="J13" s="41"/>
      <c r="K13" s="42"/>
    </row>
    <row r="14" spans="1:11" ht="16.5" x14ac:dyDescent="0.15">
      <c r="A14" s="49" t="s">
        <v>106</v>
      </c>
      <c r="B14" s="50">
        <f>B1</f>
        <v>1</v>
      </c>
      <c r="C14" s="50">
        <f>[1]结果表!C118</f>
        <v>0</v>
      </c>
      <c r="D14" s="50">
        <f>B14*E14/10000</f>
        <v>3.5</v>
      </c>
      <c r="E14" s="50">
        <v>35000</v>
      </c>
      <c r="F14" s="50" t="e">
        <f>ROUND(D14*10000/C14,0)</f>
        <v>#DIV/0!</v>
      </c>
      <c r="G14" s="50">
        <v>0</v>
      </c>
      <c r="H14" s="50" t="str">
        <f>[1]结果表!D124</f>
        <v>——</v>
      </c>
      <c r="I14" s="50" t="str">
        <f>[1]结果表!D126</f>
        <v>——</v>
      </c>
      <c r="J14" s="41"/>
      <c r="K14" s="42"/>
    </row>
    <row r="15" spans="1:11" ht="16.5" x14ac:dyDescent="0.15">
      <c r="A15" s="49" t="s">
        <v>107</v>
      </c>
      <c r="B15" s="51"/>
      <c r="C15" s="51"/>
      <c r="D15" s="51"/>
      <c r="E15" s="50" t="e">
        <f t="shared" ref="E15:E23" si="0">ROUND(D15*10000/B15,0)</f>
        <v>#DIV/0!</v>
      </c>
      <c r="F15" s="50" t="e">
        <f t="shared" ref="F15:F23" si="1">ROUND(D15*10000/C15,0)</f>
        <v>#DIV/0!</v>
      </c>
      <c r="G15" s="52"/>
      <c r="H15" s="52"/>
      <c r="I15" s="51"/>
      <c r="J15" s="41"/>
      <c r="K15" s="42"/>
    </row>
    <row r="16" spans="1:11" ht="16.5" x14ac:dyDescent="0.15">
      <c r="A16" s="49" t="s">
        <v>108</v>
      </c>
      <c r="B16" s="51"/>
      <c r="C16" s="51"/>
      <c r="D16" s="51"/>
      <c r="E16" s="50" t="e">
        <f t="shared" si="0"/>
        <v>#DIV/0!</v>
      </c>
      <c r="F16" s="50" t="e">
        <f t="shared" si="1"/>
        <v>#DIV/0!</v>
      </c>
      <c r="G16" s="52"/>
      <c r="H16" s="52"/>
      <c r="I16" s="51"/>
      <c r="J16" s="42"/>
      <c r="K16" s="42"/>
    </row>
    <row r="17" spans="1:11" ht="16.5" x14ac:dyDescent="0.15">
      <c r="A17" s="49" t="s">
        <v>109</v>
      </c>
      <c r="B17" s="51"/>
      <c r="C17" s="51"/>
      <c r="D17" s="51"/>
      <c r="E17" s="50" t="e">
        <f t="shared" si="0"/>
        <v>#DIV/0!</v>
      </c>
      <c r="F17" s="50" t="e">
        <f t="shared" si="1"/>
        <v>#DIV/0!</v>
      </c>
      <c r="G17" s="52"/>
      <c r="H17" s="52"/>
      <c r="I17" s="51"/>
      <c r="J17" s="42"/>
      <c r="K17" s="42"/>
    </row>
    <row r="18" spans="1:11" ht="16.5" x14ac:dyDescent="0.15">
      <c r="A18" s="49" t="s">
        <v>110</v>
      </c>
      <c r="B18" s="51"/>
      <c r="C18" s="51"/>
      <c r="D18" s="51"/>
      <c r="E18" s="50" t="e">
        <f t="shared" si="0"/>
        <v>#DIV/0!</v>
      </c>
      <c r="F18" s="50" t="e">
        <f t="shared" si="1"/>
        <v>#DIV/0!</v>
      </c>
      <c r="G18" s="51"/>
      <c r="H18" s="51"/>
      <c r="I18" s="51"/>
      <c r="J18" s="42"/>
      <c r="K18" s="42"/>
    </row>
    <row r="19" spans="1:11" ht="16.5" x14ac:dyDescent="0.15">
      <c r="A19" s="49" t="s">
        <v>111</v>
      </c>
      <c r="B19" s="51"/>
      <c r="C19" s="51"/>
      <c r="D19" s="51"/>
      <c r="E19" s="50" t="e">
        <f t="shared" si="0"/>
        <v>#DIV/0!</v>
      </c>
      <c r="F19" s="50" t="e">
        <f t="shared" si="1"/>
        <v>#DIV/0!</v>
      </c>
      <c r="G19" s="51"/>
      <c r="H19" s="51"/>
      <c r="I19" s="51"/>
      <c r="J19" s="42"/>
      <c r="K19" s="42"/>
    </row>
    <row r="20" spans="1:11" ht="16.5" x14ac:dyDescent="0.15">
      <c r="A20" s="49" t="s">
        <v>112</v>
      </c>
      <c r="B20" s="51"/>
      <c r="C20" s="51"/>
      <c r="D20" s="51"/>
      <c r="E20" s="50" t="e">
        <f t="shared" si="0"/>
        <v>#DIV/0!</v>
      </c>
      <c r="F20" s="50" t="e">
        <f t="shared" si="1"/>
        <v>#DIV/0!</v>
      </c>
      <c r="G20" s="51"/>
      <c r="H20" s="51"/>
      <c r="I20" s="51"/>
      <c r="J20" s="42"/>
      <c r="K20" s="42"/>
    </row>
    <row r="21" spans="1:11" ht="16.5" x14ac:dyDescent="0.15">
      <c r="A21" s="49" t="s">
        <v>113</v>
      </c>
      <c r="B21" s="51"/>
      <c r="C21" s="51"/>
      <c r="D21" s="51"/>
      <c r="E21" s="50" t="e">
        <f t="shared" si="0"/>
        <v>#DIV/0!</v>
      </c>
      <c r="F21" s="50" t="e">
        <f t="shared" si="1"/>
        <v>#DIV/0!</v>
      </c>
      <c r="G21" s="51"/>
      <c r="H21" s="51"/>
      <c r="I21" s="51"/>
      <c r="J21" s="42"/>
      <c r="K21" s="42"/>
    </row>
    <row r="22" spans="1:11" ht="16.5" x14ac:dyDescent="0.15">
      <c r="A22" s="49" t="s">
        <v>114</v>
      </c>
      <c r="B22" s="51"/>
      <c r="C22" s="51"/>
      <c r="D22" s="51"/>
      <c r="E22" s="50" t="e">
        <f t="shared" si="0"/>
        <v>#DIV/0!</v>
      </c>
      <c r="F22" s="50" t="e">
        <f t="shared" si="1"/>
        <v>#DIV/0!</v>
      </c>
      <c r="G22" s="51"/>
      <c r="H22" s="51"/>
      <c r="I22" s="51"/>
      <c r="J22" s="42"/>
      <c r="K22" s="42"/>
    </row>
    <row r="23" spans="1:11" ht="16.5" x14ac:dyDescent="0.15">
      <c r="A23" s="49" t="s">
        <v>115</v>
      </c>
      <c r="B23" s="51"/>
      <c r="C23" s="51"/>
      <c r="D23" s="51"/>
      <c r="E23" s="45" t="e">
        <f t="shared" si="0"/>
        <v>#DIV/0!</v>
      </c>
      <c r="F23" s="45" t="e">
        <f t="shared" si="1"/>
        <v>#DIV/0!</v>
      </c>
      <c r="G23" s="51"/>
      <c r="H23" s="51"/>
      <c r="I23" s="51"/>
      <c r="J23" s="42"/>
      <c r="K23" s="42"/>
    </row>
    <row r="24" spans="1:11" x14ac:dyDescent="0.15">
      <c r="A24" s="42"/>
      <c r="B24" s="42"/>
      <c r="C24" s="42"/>
      <c r="D24" s="42"/>
      <c r="E24" s="42"/>
      <c r="F24" s="42"/>
      <c r="G24" s="42"/>
      <c r="H24" s="42"/>
      <c r="I24" s="42"/>
      <c r="J24" s="42"/>
      <c r="K24" s="42"/>
    </row>
    <row r="25" spans="1:11" x14ac:dyDescent="0.15">
      <c r="A25" s="42"/>
      <c r="B25" s="42"/>
      <c r="C25" s="42"/>
      <c r="D25" s="42"/>
      <c r="E25" s="42"/>
      <c r="F25" s="42"/>
      <c r="G25" s="42"/>
      <c r="H25" s="42"/>
      <c r="I25" s="42"/>
      <c r="J25" s="42"/>
      <c r="K25" s="42"/>
    </row>
    <row r="26" spans="1:11" x14ac:dyDescent="0.15">
      <c r="A26" s="42"/>
      <c r="B26" s="42"/>
      <c r="C26" s="42"/>
      <c r="D26" s="42"/>
      <c r="E26" s="42"/>
      <c r="F26" s="42"/>
      <c r="G26" s="42"/>
      <c r="H26" s="42"/>
      <c r="I26" s="42"/>
      <c r="J26" s="42"/>
      <c r="K26" s="42"/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城研厂洼</vt:lpstr>
      <vt:lpstr>城研崇文门东大街</vt:lpstr>
      <vt:lpstr>测算表</vt:lpstr>
      <vt:lpstr>位置图</vt:lpstr>
      <vt:lpstr>30号院</vt:lpstr>
      <vt:lpstr>63号院</vt:lpstr>
      <vt:lpstr>2号院</vt:lpstr>
      <vt:lpstr>系统读取表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李博文</dc:creator>
  <cp:lastModifiedBy>chengy</cp:lastModifiedBy>
  <dcterms:created xsi:type="dcterms:W3CDTF">2019-07-26T01:22:00Z</dcterms:created>
  <dcterms:modified xsi:type="dcterms:W3CDTF">2022-12-27T03:09:50Z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2052-10.8.0.6058</vt:lpwstr>
  </property>
</Properties>
</file>