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北保-胜古家园询价\"/>
    </mc:Choice>
  </mc:AlternateContent>
  <xr:revisionPtr revIDLastSave="0" documentId="13_ncr:1_{B287AAD7-FE16-4C26-97AB-726DAB3A3CB2}" xr6:coauthVersionLast="47" xr6:coauthVersionMax="47" xr10:uidLastSave="{00000000-0000-0000-0000-000000000000}"/>
  <bookViews>
    <workbookView xWindow="-120" yWindow="-120" windowWidth="38640" windowHeight="21240"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1" i="74" l="1"/>
  <c r="E10" i="74"/>
  <c r="I33" i="33"/>
  <c r="G33" i="33"/>
  <c r="E33" i="33"/>
  <c r="I47" i="33"/>
  <c r="G47" i="33"/>
  <c r="E47" i="33"/>
  <c r="M40" i="80"/>
  <c r="AD15" i="80"/>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6" i="79" l="1"/>
  <c r="AD35" i="79"/>
  <c r="AD38" i="79"/>
  <c r="AD34" i="79"/>
  <c r="AD37"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4" i="79"/>
  <c r="T35" i="79"/>
  <c r="T33" i="79"/>
  <c r="W22" i="79"/>
  <c r="AK22" i="79" s="1"/>
  <c r="AH22"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3" i="79"/>
  <c r="AK33" i="79" s="1"/>
  <c r="AH33" i="79"/>
  <c r="W40" i="79"/>
  <c r="AK40" i="79" s="1"/>
  <c r="AH40"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F28" i="71"/>
  <c r="D63" i="71"/>
  <c r="D75" i="71"/>
  <c r="C74" i="71"/>
  <c r="D74" i="71" s="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F5" i="3" s="1"/>
  <c r="BG566" i="3"/>
  <c r="BH566" i="3"/>
  <c r="BI566" i="3"/>
  <c r="BJ566" i="3"/>
  <c r="BK566" i="3"/>
  <c r="BM566" i="3"/>
  <c r="BN566" i="3"/>
  <c r="BO566" i="3"/>
  <c r="BO5"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BT5" i="3" s="1"/>
  <c r="H568" i="3"/>
  <c r="AC568" i="3"/>
  <c r="BB568" i="3"/>
  <c r="BC568" i="3"/>
  <c r="BD568" i="3"/>
  <c r="BE568" i="3"/>
  <c r="BF568" i="3"/>
  <c r="BG568" i="3"/>
  <c r="BG5" i="3" s="1"/>
  <c r="BH568" i="3"/>
  <c r="BI568" i="3"/>
  <c r="BJ568" i="3"/>
  <c r="BK568" i="3"/>
  <c r="BM568" i="3"/>
  <c r="BN568" i="3"/>
  <c r="BO568" i="3"/>
  <c r="BP568" i="3"/>
  <c r="BP5"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E5" i="3" s="1"/>
  <c r="BF574" i="3"/>
  <c r="BG574" i="3"/>
  <c r="BH574" i="3"/>
  <c r="BI574" i="3"/>
  <c r="BJ574" i="3"/>
  <c r="BK574" i="3"/>
  <c r="BM574" i="3"/>
  <c r="BN574" i="3"/>
  <c r="BN5" i="3" s="1"/>
  <c r="G29" i="6" s="1"/>
  <c r="BO574" i="3"/>
  <c r="BP574" i="3"/>
  <c r="BQ574" i="3"/>
  <c r="BR574" i="3"/>
  <c r="BS574" i="3"/>
  <c r="BT574" i="3"/>
  <c r="H575" i="3"/>
  <c r="AC575" i="3"/>
  <c r="G575" i="3" s="1"/>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U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J25" i="35" s="1"/>
  <c r="W25" i="35" s="1"/>
  <c r="B75" i="35"/>
  <c r="J24" i="35" s="1"/>
  <c r="AC24" i="35" s="1"/>
  <c r="B73" i="35"/>
  <c r="J23" i="35" s="1"/>
  <c r="AC23" i="35" s="1"/>
  <c r="H23" i="35"/>
  <c r="U23" i="35" s="1"/>
  <c r="B57" i="35"/>
  <c r="F11" i="35" s="1"/>
  <c r="S11" i="35" s="1"/>
  <c r="B61" i="35"/>
  <c r="B59" i="35"/>
  <c r="F12" i="35" s="1"/>
  <c r="B131" i="34"/>
  <c r="F47" i="34" s="1"/>
  <c r="S47" i="34" s="1"/>
  <c r="B129" i="34"/>
  <c r="J46" i="34" s="1"/>
  <c r="W46" i="34" s="1"/>
  <c r="B127" i="34"/>
  <c r="B99" i="34"/>
  <c r="B97" i="34"/>
  <c r="B95" i="34"/>
  <c r="B93" i="34"/>
  <c r="B75" i="34"/>
  <c r="B73" i="34"/>
  <c r="F13" i="34" s="1"/>
  <c r="AA13" i="34" s="1"/>
  <c r="B71" i="34"/>
  <c r="J12" i="34" s="1"/>
  <c r="W12" i="34" s="1"/>
  <c r="B130" i="33"/>
  <c r="B128" i="33"/>
  <c r="B126" i="33"/>
  <c r="B98" i="33"/>
  <c r="F31" i="33" s="1"/>
  <c r="AA31" i="33" s="1"/>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W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F12" i="34"/>
  <c r="S12" i="34" s="1"/>
  <c r="Q11" i="34"/>
  <c r="Z11" i="34" s="1"/>
  <c r="Q10" i="34"/>
  <c r="Z10" i="34"/>
  <c r="F10" i="34"/>
  <c r="AA10" i="34" s="1"/>
  <c r="Q9" i="34"/>
  <c r="Z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25" i="33" s="1"/>
  <c r="AA25"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s="1"/>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F44" i="21" s="1"/>
  <c r="AA44" i="21" s="1"/>
  <c r="B98" i="21"/>
  <c r="H31" i="21"/>
  <c r="B96" i="21"/>
  <c r="B94" i="21"/>
  <c r="B92" i="21"/>
  <c r="B90" i="21"/>
  <c r="B74" i="21"/>
  <c r="J14" i="21" s="1"/>
  <c r="W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S41" i="21"/>
  <c r="AA41" i="21"/>
  <c r="F45" i="39"/>
  <c r="S45" i="39"/>
  <c r="J45" i="39"/>
  <c r="W45" i="39" s="1"/>
  <c r="F36" i="39"/>
  <c r="S36" i="39" s="1"/>
  <c r="H36" i="39"/>
  <c r="F35" i="39"/>
  <c r="AA35" i="39"/>
  <c r="J36" i="39"/>
  <c r="AC36" i="39" s="1"/>
  <c r="U9" i="39"/>
  <c r="W40" i="39"/>
  <c r="W25" i="37"/>
  <c r="U30" i="37"/>
  <c r="W31" i="37"/>
  <c r="E103" i="37"/>
  <c r="F103" i="37"/>
  <c r="G103" i="37" s="1"/>
  <c r="H103" i="37" s="1"/>
  <c r="I103" i="37" s="1"/>
  <c r="J103" i="37" s="1"/>
  <c r="K103" i="37" s="1"/>
  <c r="L103" i="37" s="1"/>
  <c r="M103" i="37" s="1"/>
  <c r="F29" i="36"/>
  <c r="AA29" i="36" s="1"/>
  <c r="F16" i="36"/>
  <c r="AA16" i="36" s="1"/>
  <c r="H22" i="35"/>
  <c r="U22" i="35" s="1"/>
  <c r="AB22" i="35"/>
  <c r="AC27" i="35"/>
  <c r="W28" i="35"/>
  <c r="U31" i="35"/>
  <c r="W22" i="35"/>
  <c r="U34" i="35"/>
  <c r="F36" i="34"/>
  <c r="J35" i="34"/>
  <c r="AC35" i="34" s="1"/>
  <c r="U34" i="34"/>
  <c r="H39" i="33"/>
  <c r="AB39" i="33" s="1"/>
  <c r="U35" i="33"/>
  <c r="S40" i="33"/>
  <c r="W39" i="33"/>
  <c r="H39" i="37"/>
  <c r="AB39" i="37" s="1"/>
  <c r="S27" i="35"/>
  <c r="F11" i="40"/>
  <c r="AA11" i="40"/>
  <c r="H11" i="40"/>
  <c r="AB11" i="40"/>
  <c r="W8" i="40"/>
  <c r="AB39" i="40"/>
  <c r="S34" i="40"/>
  <c r="U38"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AC17" i="39" s="1"/>
  <c r="J27" i="39"/>
  <c r="AC27" i="39" s="1"/>
  <c r="F27" i="39"/>
  <c r="F11" i="21"/>
  <c r="S11" i="21" s="1"/>
  <c r="S40" i="21"/>
  <c r="U34" i="21"/>
  <c r="C25" i="39"/>
  <c r="H11" i="39"/>
  <c r="U11" i="39" s="1"/>
  <c r="S40" i="39"/>
  <c r="H32" i="33"/>
  <c r="AB32" i="33"/>
  <c r="H11" i="21"/>
  <c r="U11" i="21" s="1"/>
  <c r="J11" i="21"/>
  <c r="W11" i="21" s="1"/>
  <c r="H37" i="40"/>
  <c r="U37" i="40"/>
  <c r="H36" i="40"/>
  <c r="AB36" i="40" s="1"/>
  <c r="F35" i="40"/>
  <c r="AA35" i="40"/>
  <c r="H23" i="40"/>
  <c r="AB23" i="40" s="1"/>
  <c r="H17" i="40"/>
  <c r="U17" i="40" s="1"/>
  <c r="J15" i="40"/>
  <c r="W15" i="40" s="1"/>
  <c r="J11" i="40"/>
  <c r="AC11" i="40" s="1"/>
  <c r="W11" i="40"/>
  <c r="AB12" i="35"/>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AA12" i="36" s="1"/>
  <c r="F14" i="35"/>
  <c r="AA14" i="35" s="1"/>
  <c r="F23" i="35"/>
  <c r="AA23" i="35" s="1"/>
  <c r="J32" i="35"/>
  <c r="AC32" i="35" s="1"/>
  <c r="J16" i="35"/>
  <c r="AC16" i="35" s="1"/>
  <c r="H16" i="35"/>
  <c r="U16" i="35"/>
  <c r="F16" i="35"/>
  <c r="S16" i="35" s="1"/>
  <c r="H14" i="35"/>
  <c r="AB14" i="35"/>
  <c r="J29" i="35"/>
  <c r="W29" i="35" s="1"/>
  <c r="H33" i="35"/>
  <c r="J20" i="35"/>
  <c r="W20"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F41" i="33"/>
  <c r="AA41" i="33"/>
  <c r="S38" i="33"/>
  <c r="E113" i="33"/>
  <c r="F32" i="33"/>
  <c r="AA32" i="33"/>
  <c r="J19" i="33"/>
  <c r="AC19" i="33" s="1"/>
  <c r="J15" i="33"/>
  <c r="AC15" i="33"/>
  <c r="F11" i="33"/>
  <c r="AA11" i="33" s="1"/>
  <c r="U40" i="33"/>
  <c r="W40" i="33"/>
  <c r="F37" i="40"/>
  <c r="AA37" i="40" s="1"/>
  <c r="F36" i="40"/>
  <c r="AA36" i="40"/>
  <c r="H28" i="40"/>
  <c r="U28" i="40" s="1"/>
  <c r="F23" i="40"/>
  <c r="AA23" i="40"/>
  <c r="F17" i="40"/>
  <c r="AA17" i="40" s="1"/>
  <c r="J17" i="40"/>
  <c r="W17" i="40"/>
  <c r="F15" i="40"/>
  <c r="S15" i="40" s="1"/>
  <c r="H15" i="40"/>
  <c r="AB15" i="40" s="1"/>
  <c r="S12" i="36"/>
  <c r="AB30" i="36"/>
  <c r="F29" i="35"/>
  <c r="S29" i="35" s="1"/>
  <c r="H29" i="35"/>
  <c r="AB29" i="35" s="1"/>
  <c r="H33" i="37"/>
  <c r="F33" i="37"/>
  <c r="AA33" i="37" s="1"/>
  <c r="U34" i="37"/>
  <c r="S34" i="37"/>
  <c r="AA34" i="37"/>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J42" i="21"/>
  <c r="AC42" i="21"/>
  <c r="H42" i="21"/>
  <c r="U42" i="21"/>
  <c r="J44" i="34"/>
  <c r="F44" i="34"/>
  <c r="S44" i="34" s="1"/>
  <c r="AA44" i="34"/>
  <c r="J10" i="35"/>
  <c r="AC10" i="35" s="1"/>
  <c r="F14" i="21"/>
  <c r="S14" i="21" s="1"/>
  <c r="H14" i="21"/>
  <c r="U14" i="21" s="1"/>
  <c r="F28" i="21"/>
  <c r="AA28" i="21"/>
  <c r="F30" i="21"/>
  <c r="S30" i="21" s="1"/>
  <c r="J44" i="21"/>
  <c r="AC44" i="21" s="1"/>
  <c r="H44" i="21"/>
  <c r="U44" i="21" s="1"/>
  <c r="H46" i="21"/>
  <c r="AB46" i="21" s="1"/>
  <c r="U46" i="21"/>
  <c r="J46" i="21"/>
  <c r="F46" i="21"/>
  <c r="AA46" i="21"/>
  <c r="E119" i="21"/>
  <c r="F119" i="21" s="1"/>
  <c r="G119" i="21" s="1"/>
  <c r="H119" i="21" s="1"/>
  <c r="I119" i="21" s="1"/>
  <c r="J119" i="21" s="1"/>
  <c r="K119" i="21" s="1"/>
  <c r="L119" i="21" s="1"/>
  <c r="M119" i="21"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7" i="21"/>
  <c r="AB27" i="21" s="1"/>
  <c r="J31" i="21"/>
  <c r="AC31" i="21" s="1"/>
  <c r="F31" i="21"/>
  <c r="S31" i="21"/>
  <c r="F45" i="21"/>
  <c r="AA45" i="21" s="1"/>
  <c r="F27" i="33"/>
  <c r="AA27" i="33" s="1"/>
  <c r="J13" i="33"/>
  <c r="H13" i="33"/>
  <c r="U13" i="33" s="1"/>
  <c r="F13" i="33"/>
  <c r="S13" i="33" s="1"/>
  <c r="J29" i="33"/>
  <c r="H29" i="33"/>
  <c r="U29" i="33" s="1"/>
  <c r="F29" i="33"/>
  <c r="S29" i="33" s="1"/>
  <c r="J31" i="33"/>
  <c r="W31" i="33"/>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H36" i="37"/>
  <c r="AB36" i="37"/>
  <c r="J37" i="37"/>
  <c r="AC37" i="37" s="1"/>
  <c r="H37" i="37"/>
  <c r="U37" i="37"/>
  <c r="H40" i="37"/>
  <c r="U40" i="37" s="1"/>
  <c r="J40" i="37"/>
  <c r="AC40" i="37"/>
  <c r="F40" i="37"/>
  <c r="AA40" i="37" s="1"/>
  <c r="F14" i="33"/>
  <c r="S14" i="33"/>
  <c r="H30" i="33"/>
  <c r="AB30" i="33"/>
  <c r="F30" i="33"/>
  <c r="S30" i="33" s="1"/>
  <c r="J30" i="33"/>
  <c r="J44" i="33"/>
  <c r="W44" i="33" s="1"/>
  <c r="AC44" i="33"/>
  <c r="J46" i="33"/>
  <c r="AC46" i="33"/>
  <c r="F46" i="33"/>
  <c r="AA46" i="33" s="1"/>
  <c r="H46" i="33"/>
  <c r="AB46" i="33"/>
  <c r="H13" i="34"/>
  <c r="U13" i="34" s="1"/>
  <c r="J13" i="34"/>
  <c r="W13" i="34" s="1"/>
  <c r="J29" i="34"/>
  <c r="F29" i="34"/>
  <c r="S29" i="34" s="1"/>
  <c r="H29" i="34"/>
  <c r="AB29" i="34" s="1"/>
  <c r="J31" i="34"/>
  <c r="AC31" i="34"/>
  <c r="H45" i="34"/>
  <c r="U45" i="34" s="1"/>
  <c r="J45" i="34"/>
  <c r="W45" i="34"/>
  <c r="F45" i="34"/>
  <c r="S45" i="34" s="1"/>
  <c r="H47" i="34"/>
  <c r="U47" i="34" s="1"/>
  <c r="J47" i="34"/>
  <c r="AC47" i="34"/>
  <c r="F13" i="35"/>
  <c r="J13" i="35"/>
  <c r="AC13" i="35"/>
  <c r="H13" i="35"/>
  <c r="U13" i="35" s="1"/>
  <c r="F25" i="35"/>
  <c r="S25" i="35" s="1"/>
  <c r="H25" i="35"/>
  <c r="AB25" i="35" s="1"/>
  <c r="J35" i="35"/>
  <c r="AC35" i="35" s="1"/>
  <c r="F35" i="35"/>
  <c r="AA35" i="35"/>
  <c r="H35" i="35"/>
  <c r="J25" i="36"/>
  <c r="W25" i="36"/>
  <c r="F25" i="36"/>
  <c r="S25" i="36" s="1"/>
  <c r="H25" i="36"/>
  <c r="AB25" i="36"/>
  <c r="H13" i="37"/>
  <c r="AB13" i="37" s="1"/>
  <c r="F13" i="37"/>
  <c r="S13" i="37" s="1"/>
  <c r="J13" i="37"/>
  <c r="W13" i="37" s="1"/>
  <c r="F28" i="37"/>
  <c r="AA28" i="37" s="1"/>
  <c r="J28" i="37"/>
  <c r="AC28" i="37" s="1"/>
  <c r="H28" i="37"/>
  <c r="H38" i="37"/>
  <c r="AB38" i="37" s="1"/>
  <c r="F38" i="37"/>
  <c r="S38" i="37"/>
  <c r="F43" i="39"/>
  <c r="AA43" i="39" s="1"/>
  <c r="J14" i="39"/>
  <c r="AC14" i="39" s="1"/>
  <c r="F14" i="39"/>
  <c r="H14" i="39"/>
  <c r="AB14" i="39" s="1"/>
  <c r="F12" i="40"/>
  <c r="S12" i="40"/>
  <c r="H12" i="40"/>
  <c r="AB12" i="40" s="1"/>
  <c r="H30" i="40"/>
  <c r="AB30" i="40"/>
  <c r="F33" i="40"/>
  <c r="AA33" i="40" s="1"/>
  <c r="J35" i="40"/>
  <c r="AC35" i="40" s="1"/>
  <c r="J37" i="40"/>
  <c r="AC37" i="40"/>
  <c r="H13" i="40"/>
  <c r="U13" i="40" s="1"/>
  <c r="J13" i="40"/>
  <c r="W13" i="40"/>
  <c r="F13" i="40"/>
  <c r="AA13" i="40" s="1"/>
  <c r="F14" i="37"/>
  <c r="AA14" i="37" s="1"/>
  <c r="S14" i="37"/>
  <c r="F27" i="37"/>
  <c r="AA27" i="37" s="1"/>
  <c r="H13" i="39"/>
  <c r="AB13" i="39" s="1"/>
  <c r="H14" i="40"/>
  <c r="AB14" i="40"/>
  <c r="J14" i="40"/>
  <c r="W14" i="40" s="1"/>
  <c r="F14" i="40"/>
  <c r="J14" i="37"/>
  <c r="J27" i="37"/>
  <c r="AC27" i="37"/>
  <c r="U46" i="33"/>
  <c r="AA14" i="33"/>
  <c r="J36" i="37"/>
  <c r="AC36" i="37" s="1"/>
  <c r="J10" i="36"/>
  <c r="AC10" i="36" s="1"/>
  <c r="W31" i="34"/>
  <c r="S11" i="36"/>
  <c r="AB46" i="34"/>
  <c r="S45" i="33"/>
  <c r="AB45" i="33"/>
  <c r="BA586" i="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6" i="3"/>
  <c r="G568" i="3"/>
  <c r="G564" i="3"/>
  <c r="G554" i="3"/>
  <c r="G550" i="3"/>
  <c r="BL584" i="3"/>
  <c r="BL576" i="3"/>
  <c r="BL560" i="3"/>
  <c r="BL554" i="3"/>
  <c r="AZ554" i="3" s="1"/>
  <c r="BL546" i="3"/>
  <c r="BL538" i="3"/>
  <c r="BL534" i="3"/>
  <c r="BL530" i="3"/>
  <c r="BL522" i="3"/>
  <c r="BL516" i="3"/>
  <c r="BL512" i="3"/>
  <c r="BL502" i="3"/>
  <c r="BL498" i="3"/>
  <c r="BL494" i="3"/>
  <c r="BL578" i="3"/>
  <c r="BL574" i="3"/>
  <c r="BL562" i="3"/>
  <c r="BL556" i="3"/>
  <c r="BL552" i="3"/>
  <c r="BL540" i="3"/>
  <c r="BL536" i="3"/>
  <c r="G533" i="3"/>
  <c r="G529" i="3"/>
  <c r="BL528" i="3"/>
  <c r="G525" i="3"/>
  <c r="BL518" i="3"/>
  <c r="BL514" i="3"/>
  <c r="BL510" i="3"/>
  <c r="BL500" i="3"/>
  <c r="BL496" i="3"/>
  <c r="G493" i="3"/>
  <c r="BA582" i="3"/>
  <c r="BA578" i="3"/>
  <c r="BA574" i="3"/>
  <c r="AZ574" i="3" s="1"/>
  <c r="BA566" i="3"/>
  <c r="BA564" i="3"/>
  <c r="BA562" i="3"/>
  <c r="BA558" i="3"/>
  <c r="BA556" i="3"/>
  <c r="AZ556" i="3" s="1"/>
  <c r="BA554" i="3"/>
  <c r="BA552" i="3"/>
  <c r="BA548" i="3"/>
  <c r="BA546" i="3"/>
  <c r="AZ546" i="3" s="1"/>
  <c r="BA544" i="3"/>
  <c r="BA542" i="3"/>
  <c r="BA540" i="3"/>
  <c r="BA536" i="3"/>
  <c r="AZ536" i="3"/>
  <c r="BA532" i="3"/>
  <c r="BA528" i="3"/>
  <c r="AZ528" i="3" s="1"/>
  <c r="BA526" i="3"/>
  <c r="BA524" i="3"/>
  <c r="BA520" i="3"/>
  <c r="BA518" i="3"/>
  <c r="AZ518" i="3" s="1"/>
  <c r="BA516" i="3"/>
  <c r="BA512" i="3"/>
  <c r="AZ512" i="3"/>
  <c r="BA510" i="3"/>
  <c r="AZ510" i="3" s="1"/>
  <c r="BA508" i="3"/>
  <c r="BA506" i="3"/>
  <c r="BA504" i="3"/>
  <c r="BA502" i="3"/>
  <c r="BA500" i="3"/>
  <c r="BA498" i="3"/>
  <c r="AZ498" i="3" s="1"/>
  <c r="BA496" i="3"/>
  <c r="BA494" i="3"/>
  <c r="AZ494" i="3" s="1"/>
  <c r="BA587" i="3"/>
  <c r="BA583" i="3"/>
  <c r="BA581" i="3"/>
  <c r="BA579" i="3"/>
  <c r="BA571" i="3"/>
  <c r="BA567" i="3"/>
  <c r="BA565" i="3"/>
  <c r="BA563"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G581" i="3"/>
  <c r="G579" i="3"/>
  <c r="G577" i="3"/>
  <c r="G571" i="3"/>
  <c r="G569" i="3"/>
  <c r="G567" i="3"/>
  <c r="G565" i="3"/>
  <c r="G563" i="3"/>
  <c r="G561" i="3"/>
  <c r="BA557" i="3"/>
  <c r="AC557" i="3"/>
  <c r="G557" i="3" s="1"/>
  <c r="BQ557" i="3"/>
  <c r="BL557" i="3" s="1"/>
  <c r="BQ583" i="3"/>
  <c r="BQ581" i="3"/>
  <c r="BQ579" i="3"/>
  <c r="BQ577" i="3"/>
  <c r="BL577" i="3" s="1"/>
  <c r="BQ575" i="3"/>
  <c r="BQ573" i="3"/>
  <c r="BQ571" i="3"/>
  <c r="BQ569" i="3"/>
  <c r="BQ567" i="3"/>
  <c r="BL567" i="3"/>
  <c r="BQ565" i="3"/>
  <c r="BL565" i="3" s="1"/>
  <c r="AZ565" i="3"/>
  <c r="BQ563" i="3"/>
  <c r="BL563" i="3"/>
  <c r="BQ561" i="3"/>
  <c r="BL561" i="3"/>
  <c r="BQ559" i="3"/>
  <c r="G559" i="3"/>
  <c r="G555" i="3"/>
  <c r="G549" i="3"/>
  <c r="G547" i="3"/>
  <c r="G545" i="3"/>
  <c r="G541" i="3"/>
  <c r="G539" i="3"/>
  <c r="G537" i="3"/>
  <c r="BQ555" i="3"/>
  <c r="BL555" i="3"/>
  <c r="BQ553" i="3"/>
  <c r="BL553" i="3" s="1"/>
  <c r="AZ553" i="3"/>
  <c r="BQ551" i="3"/>
  <c r="BL551" i="3"/>
  <c r="BQ549" i="3"/>
  <c r="BQ547" i="3"/>
  <c r="BL547" i="3" s="1"/>
  <c r="AZ547" i="3" s="1"/>
  <c r="BQ545" i="3"/>
  <c r="BL545" i="3"/>
  <c r="BQ543" i="3"/>
  <c r="BL543" i="3" s="1"/>
  <c r="AZ543" i="3"/>
  <c r="BQ541" i="3"/>
  <c r="BL541" i="3"/>
  <c r="BQ539" i="3"/>
  <c r="BL539" i="3" s="1"/>
  <c r="AZ539" i="3" s="1"/>
  <c r="BQ537" i="3"/>
  <c r="BQ535" i="3"/>
  <c r="BL535" i="3" s="1"/>
  <c r="BQ533" i="3"/>
  <c r="BL533" i="3"/>
  <c r="BQ531" i="3"/>
  <c r="BQ529" i="3"/>
  <c r="BL529" i="3"/>
  <c r="BQ527" i="3"/>
  <c r="BL527" i="3" s="1"/>
  <c r="BQ525" i="3"/>
  <c r="BL525" i="3" s="1"/>
  <c r="BQ523" i="3"/>
  <c r="BL523" i="3" s="1"/>
  <c r="AC521" i="3"/>
  <c r="G521" i="3" s="1"/>
  <c r="BQ521" i="3"/>
  <c r="BL520" i="3"/>
  <c r="AZ520" i="3"/>
  <c r="G519" i="3"/>
  <c r="G517" i="3"/>
  <c r="G515" i="3"/>
  <c r="G513" i="3"/>
  <c r="G511" i="3"/>
  <c r="BQ519" i="3"/>
  <c r="BQ517" i="3"/>
  <c r="BL517" i="3"/>
  <c r="BQ515" i="3"/>
  <c r="BL515" i="3" s="1"/>
  <c r="BQ513" i="3"/>
  <c r="BL513" i="3"/>
  <c r="BQ511" i="3"/>
  <c r="BL511" i="3" s="1"/>
  <c r="AZ511" i="3" s="1"/>
  <c r="BA509" i="3"/>
  <c r="AC509" i="3"/>
  <c r="BQ509" i="3"/>
  <c r="BL509" i="3"/>
  <c r="BL508" i="3"/>
  <c r="G507" i="3"/>
  <c r="G505" i="3"/>
  <c r="G503" i="3"/>
  <c r="G499" i="3"/>
  <c r="G497" i="3"/>
  <c r="G495" i="3"/>
  <c r="BQ507" i="3"/>
  <c r="BQ505" i="3"/>
  <c r="BL505" i="3" s="1"/>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s="1"/>
  <c r="H31" i="40"/>
  <c r="U31" i="40" s="1"/>
  <c r="F32" i="40"/>
  <c r="AA32" i="40" s="1"/>
  <c r="S32" i="40"/>
  <c r="H32" i="40"/>
  <c r="AB32" i="40" s="1"/>
  <c r="J36" i="40"/>
  <c r="W36" i="40"/>
  <c r="H19" i="37"/>
  <c r="AB19" i="37" s="1"/>
  <c r="H42" i="33"/>
  <c r="AB42" i="33" s="1"/>
  <c r="J43" i="33"/>
  <c r="AC43" i="33"/>
  <c r="S28" i="31"/>
  <c r="S27" i="31"/>
  <c r="S26" i="31"/>
  <c r="U14" i="40"/>
  <c r="W23" i="35"/>
  <c r="U26" i="37"/>
  <c r="W47" i="34"/>
  <c r="AA13" i="33"/>
  <c r="AC31" i="33"/>
  <c r="U19" i="21"/>
  <c r="W44" i="21"/>
  <c r="F43" i="33"/>
  <c r="AA43" i="33"/>
  <c r="W15" i="34"/>
  <c r="AC15" i="34"/>
  <c r="W16" i="35"/>
  <c r="W40" i="37"/>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c r="J15" i="37"/>
  <c r="W15" i="37"/>
  <c r="AT6" i="3"/>
  <c r="H5" i="3"/>
  <c r="H19" i="40"/>
  <c r="U19" i="40" s="1"/>
  <c r="F19" i="40"/>
  <c r="S19" i="40" s="1"/>
  <c r="AC13" i="40"/>
  <c r="W2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c r="BL128" i="3"/>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79" i="3"/>
  <c r="AZ144" i="3"/>
  <c r="AZ168" i="3"/>
  <c r="AZ176" i="3"/>
  <c r="AZ120" i="3"/>
  <c r="G534" i="3"/>
  <c r="G530" i="3"/>
  <c r="G522" i="3"/>
  <c r="G516" i="3"/>
  <c r="G512" i="3"/>
  <c r="G506" i="3"/>
  <c r="G498" i="3"/>
  <c r="G494" i="3"/>
  <c r="G16" i="3"/>
  <c r="G15" i="3"/>
  <c r="BA304" i="3"/>
  <c r="BA305" i="3"/>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AZ361" i="3" s="1"/>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AZ390" i="3" s="1"/>
  <c r="G391" i="3"/>
  <c r="G394" i="3"/>
  <c r="AZ194" i="3"/>
  <c r="AZ500" i="3"/>
  <c r="BA16" i="3"/>
  <c r="BL303" i="3"/>
  <c r="G304" i="3"/>
  <c r="BA306" i="3"/>
  <c r="BL307" i="3"/>
  <c r="G308" i="3"/>
  <c r="BA310" i="3"/>
  <c r="BL311" i="3"/>
  <c r="AZ311" i="3" s="1"/>
  <c r="G312" i="3"/>
  <c r="BA314" i="3"/>
  <c r="BL315" i="3"/>
  <c r="AZ315" i="3"/>
  <c r="G316" i="3"/>
  <c r="BA318" i="3"/>
  <c r="AZ318" i="3" s="1"/>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BL358" i="3"/>
  <c r="G359" i="3"/>
  <c r="BA361" i="3"/>
  <c r="BL362" i="3"/>
  <c r="AZ362" i="3" s="1"/>
  <c r="G363" i="3"/>
  <c r="BA365" i="3"/>
  <c r="BL366" i="3"/>
  <c r="G367" i="3"/>
  <c r="BA369" i="3"/>
  <c r="AZ369" i="3"/>
  <c r="BL370" i="3"/>
  <c r="G371" i="3"/>
  <c r="BA373" i="3"/>
  <c r="AZ373" i="3"/>
  <c r="BL374" i="3"/>
  <c r="G375" i="3"/>
  <c r="BA377" i="3"/>
  <c r="BA379" i="3"/>
  <c r="AZ379" i="3" s="1"/>
  <c r="BL380" i="3"/>
  <c r="G381" i="3"/>
  <c r="BA383" i="3"/>
  <c r="AZ383" i="3" s="1"/>
  <c r="BL384" i="3"/>
  <c r="G385" i="3"/>
  <c r="BA387" i="3"/>
  <c r="BL388" i="3"/>
  <c r="G389" i="3"/>
  <c r="BA391" i="3"/>
  <c r="BL392" i="3"/>
  <c r="G393" i="3"/>
  <c r="BJ5" i="3"/>
  <c r="BH5" i="3"/>
  <c r="AZ325" i="3"/>
  <c r="AZ341" i="3"/>
  <c r="AZ496" i="3"/>
  <c r="G548" i="3"/>
  <c r="G538" i="3"/>
  <c r="G520" i="3"/>
  <c r="G502" i="3"/>
  <c r="BS5" i="3"/>
  <c r="BK5" i="3"/>
  <c r="BI5" i="3"/>
  <c r="BC5" i="3"/>
  <c r="G17" i="3"/>
  <c r="BA17" i="3"/>
  <c r="AZ356" i="3"/>
  <c r="BA15" i="3"/>
  <c r="AZ15" i="3" s="1"/>
  <c r="BB5" i="3"/>
  <c r="BR5" i="3"/>
  <c r="AZ509" i="3"/>
  <c r="G509" i="3"/>
  <c r="BL493" i="3"/>
  <c r="AZ493" i="3"/>
  <c r="F83" i="43"/>
  <c r="H85" i="43" s="1"/>
  <c r="F50" i="43"/>
  <c r="H54" i="43" s="1"/>
  <c r="F72" i="43"/>
  <c r="H75" i="43" s="1"/>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71" i="3"/>
  <c r="AZ69"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AB33" i="36"/>
  <c r="U33" i="36"/>
  <c r="AC12" i="39"/>
  <c r="AC39" i="40"/>
  <c r="W39" i="40"/>
  <c r="AZ412" i="3"/>
  <c r="AZ433" i="3"/>
  <c r="W12" i="33"/>
  <c r="AC12" i="33"/>
  <c r="AA32" i="36"/>
  <c r="S32" i="36"/>
  <c r="AZ437" i="3"/>
  <c r="BL14" i="3"/>
  <c r="U30" i="33"/>
  <c r="AC13" i="34"/>
  <c r="AA47" i="34"/>
  <c r="W28" i="37"/>
  <c r="S19" i="39"/>
  <c r="F12" i="33"/>
  <c r="H12" i="39"/>
  <c r="AB12" i="39"/>
  <c r="F39" i="40"/>
  <c r="AA39" i="40" s="1"/>
  <c r="BA14" i="3"/>
  <c r="AZ14" i="3" s="1"/>
  <c r="B12" i="1"/>
  <c r="E12" i="1" s="1"/>
  <c r="B10" i="1"/>
  <c r="E10" i="1" s="1"/>
  <c r="AZ88" i="3"/>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2" i="39"/>
  <c r="S23" i="36"/>
  <c r="U13" i="36"/>
  <c r="U26" i="36"/>
  <c r="S33" i="36"/>
  <c r="AA26" i="36"/>
  <c r="AC26" i="36"/>
  <c r="AA22" i="36"/>
  <c r="W14" i="36"/>
  <c r="AB14" i="36"/>
  <c r="S16" i="36"/>
  <c r="AA25" i="36"/>
  <c r="U23" i="36"/>
  <c r="AB20" i="36"/>
  <c r="U16" i="36"/>
  <c r="S14" i="36"/>
  <c r="AA25" i="35"/>
  <c r="S23" i="35"/>
  <c r="W24" i="35"/>
  <c r="AB13" i="35"/>
  <c r="U29" i="35"/>
  <c r="U28" i="35"/>
  <c r="AB27" i="35"/>
  <c r="U32" i="35"/>
  <c r="AA33" i="35"/>
  <c r="AC30" i="35"/>
  <c r="S32" i="35"/>
  <c r="S28" i="35"/>
  <c r="AB16" i="35"/>
  <c r="S20" i="35"/>
  <c r="AC20" i="35"/>
  <c r="U14" i="35"/>
  <c r="AA11" i="35"/>
  <c r="AC9" i="35"/>
  <c r="W13" i="35"/>
  <c r="F9" i="35"/>
  <c r="S9" i="35" s="1"/>
  <c r="H9" i="35"/>
  <c r="U9" i="35" s="1"/>
  <c r="AB40" i="37"/>
  <c r="W27" i="37"/>
  <c r="AC29" i="37"/>
  <c r="U29" i="37"/>
  <c r="AB31" i="37"/>
  <c r="W30" i="37"/>
  <c r="S36" i="37"/>
  <c r="AA38" i="37"/>
  <c r="U32" i="37"/>
  <c r="W38" i="37"/>
  <c r="AC35" i="37"/>
  <c r="S30" i="37"/>
  <c r="AC15" i="37"/>
  <c r="J17" i="37"/>
  <c r="W17" i="37"/>
  <c r="G73" i="37"/>
  <c r="F17" i="37"/>
  <c r="AA17" i="37" s="1"/>
  <c r="AB17" i="37"/>
  <c r="F75" i="37"/>
  <c r="G75" i="37" s="1"/>
  <c r="F19" i="37"/>
  <c r="S19" i="37" s="1"/>
  <c r="F79" i="37"/>
  <c r="F23" i="37"/>
  <c r="S23" i="37" s="1"/>
  <c r="U23" i="37"/>
  <c r="AC13" i="37"/>
  <c r="AA13" i="37"/>
  <c r="H10" i="37"/>
  <c r="AB10" i="37" s="1"/>
  <c r="F63" i="37"/>
  <c r="F11" i="37"/>
  <c r="S11" i="37" s="1"/>
  <c r="W25" i="34"/>
  <c r="AB8" i="34"/>
  <c r="AA33" i="34"/>
  <c r="U43" i="34"/>
  <c r="AC39" i="34"/>
  <c r="W41" i="34"/>
  <c r="AC42" i="34"/>
  <c r="AB35" i="34"/>
  <c r="U39" i="34"/>
  <c r="S43" i="34"/>
  <c r="AA25" i="34"/>
  <c r="U28" i="34"/>
  <c r="U27" i="34"/>
  <c r="S23"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J23" i="33"/>
  <c r="AC23" i="33" s="1"/>
  <c r="F85" i="33"/>
  <c r="G85" i="33" s="1"/>
  <c r="H23" i="33"/>
  <c r="F81" i="33"/>
  <c r="F19" i="33"/>
  <c r="S19" i="33" s="1"/>
  <c r="W19" i="33"/>
  <c r="J17" i="33"/>
  <c r="F79" i="33"/>
  <c r="G79" i="33" s="1"/>
  <c r="S15" i="33"/>
  <c r="W15" i="33"/>
  <c r="J10" i="33"/>
  <c r="W10" i="33" s="1"/>
  <c r="H10" i="33"/>
  <c r="U10" i="33" s="1"/>
  <c r="W43" i="21"/>
  <c r="W36" i="21"/>
  <c r="W41" i="21"/>
  <c r="AB39" i="21"/>
  <c r="AA43" i="21"/>
  <c r="S39" i="21"/>
  <c r="AA38" i="21"/>
  <c r="AA36" i="21"/>
  <c r="AC40" i="21"/>
  <c r="J15" i="21"/>
  <c r="AC15" i="21" s="1"/>
  <c r="W15" i="21"/>
  <c r="F77" i="21"/>
  <c r="G77" i="21"/>
  <c r="F23" i="21"/>
  <c r="AA23" i="21" s="1"/>
  <c r="S23" i="21"/>
  <c r="E85"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AB17" i="40"/>
  <c r="U8" i="40"/>
  <c r="S8" i="40"/>
  <c r="AA39" i="39"/>
  <c r="AC41" i="39"/>
  <c r="U42" i="39"/>
  <c r="AC25" i="39"/>
  <c r="U13" i="39"/>
  <c r="S14" i="39"/>
  <c r="AA14" i="39"/>
  <c r="AB11" i="39"/>
  <c r="AA27" i="39"/>
  <c r="S27" i="39"/>
  <c r="W17" i="39"/>
  <c r="W31" i="39"/>
  <c r="AC31" i="39"/>
  <c r="S23" i="39"/>
  <c r="AA45" i="39"/>
  <c r="AB39" i="39"/>
  <c r="W34" i="39"/>
  <c r="U38" i="39"/>
  <c r="S8" i="39"/>
  <c r="AC25" i="36"/>
  <c r="U32" i="36"/>
  <c r="AC20" i="36"/>
  <c r="U25" i="36"/>
  <c r="AB28" i="36"/>
  <c r="AA13" i="36"/>
  <c r="W9" i="36"/>
  <c r="W22" i="36"/>
  <c r="W23" i="36"/>
  <c r="AC25" i="35"/>
  <c r="U25" i="35"/>
  <c r="S24" i="35"/>
  <c r="U24" i="35"/>
  <c r="S35" i="35"/>
  <c r="W35" i="35"/>
  <c r="AA16" i="35"/>
  <c r="W36" i="37"/>
  <c r="S27" i="37"/>
  <c r="S28" i="37"/>
  <c r="U36" i="37"/>
  <c r="S40" i="37"/>
  <c r="U38" i="37"/>
  <c r="AB37" i="37"/>
  <c r="AC34" i="37"/>
  <c r="AB35" i="37"/>
  <c r="AA31" i="37"/>
  <c r="AA29" i="37"/>
  <c r="U8" i="37"/>
  <c r="AA40" i="34"/>
  <c r="AB40" i="34"/>
  <c r="W19" i="34"/>
  <c r="AB33" i="34"/>
  <c r="AC45" i="34"/>
  <c r="AA30" i="34"/>
  <c r="AB45" i="34"/>
  <c r="U25" i="34"/>
  <c r="AB36" i="34"/>
  <c r="W33" i="34"/>
  <c r="AC32" i="34"/>
  <c r="AC29" i="34"/>
  <c r="W29" i="34"/>
  <c r="AC46" i="34"/>
  <c r="S32" i="34"/>
  <c r="AA32" i="34"/>
  <c r="U30" i="34"/>
  <c r="AB30" i="34"/>
  <c r="S37" i="34"/>
  <c r="U38" i="34"/>
  <c r="AA19" i="34"/>
  <c r="S19" i="34"/>
  <c r="AA36" i="34"/>
  <c r="S36" i="34"/>
  <c r="AA8" i="34"/>
  <c r="S8" i="34"/>
  <c r="AB9" i="34"/>
  <c r="U9" i="34"/>
  <c r="S46" i="34"/>
  <c r="AA46" i="34"/>
  <c r="U32" i="34"/>
  <c r="AB32" i="34"/>
  <c r="U14" i="34"/>
  <c r="AB14" i="34"/>
  <c r="AC43" i="34"/>
  <c r="W43" i="34"/>
  <c r="W23" i="34"/>
  <c r="AC23" i="34"/>
  <c r="W35" i="34"/>
  <c r="W46" i="33"/>
  <c r="U38" i="33"/>
  <c r="S33" i="33"/>
  <c r="AB34" i="33"/>
  <c r="AA30" i="33"/>
  <c r="AC30" i="33"/>
  <c r="W30" i="33"/>
  <c r="S31" i="33"/>
  <c r="W13" i="33"/>
  <c r="AC13" i="33"/>
  <c r="U15" i="33"/>
  <c r="S11" i="33"/>
  <c r="U37" i="33"/>
  <c r="W8" i="33"/>
  <c r="S44" i="21"/>
  <c r="AB42" i="21"/>
  <c r="S45" i="21"/>
  <c r="I101" i="21"/>
  <c r="J101" i="21" s="1"/>
  <c r="K101" i="21" s="1"/>
  <c r="L101" i="21" s="1"/>
  <c r="M101" i="21" s="1"/>
  <c r="F33" i="21"/>
  <c r="AA33" i="21" s="1"/>
  <c r="J33" i="21"/>
  <c r="AC33" i="21" s="1"/>
  <c r="H33" i="21"/>
  <c r="AB33" i="21" s="1"/>
  <c r="F37" i="21"/>
  <c r="AA37" i="21" s="1"/>
  <c r="AA26" i="21"/>
  <c r="U40" i="21"/>
  <c r="AB31" i="21"/>
  <c r="U31" i="21"/>
  <c r="J37" i="21"/>
  <c r="W37" i="21" s="1"/>
  <c r="H15" i="21"/>
  <c r="U15" i="21"/>
  <c r="J17" i="21"/>
  <c r="AC17" i="21"/>
  <c r="AC19" i="21"/>
  <c r="W39" i="21"/>
  <c r="S46" i="21"/>
  <c r="H45" i="21"/>
  <c r="U45" i="21" s="1"/>
  <c r="F29" i="21"/>
  <c r="AA29" i="21" s="1"/>
  <c r="F13" i="21"/>
  <c r="AA13" i="21" s="1"/>
  <c r="AC38" i="21"/>
  <c r="H32" i="21"/>
  <c r="AB32" i="21" s="1"/>
  <c r="J9" i="21"/>
  <c r="J32" i="21"/>
  <c r="W32" i="21" s="1"/>
  <c r="F32" i="21"/>
  <c r="AA32" i="21" s="1"/>
  <c r="AA31" i="21"/>
  <c r="U17" i="21"/>
  <c r="S19" i="21"/>
  <c r="AA9" i="21"/>
  <c r="K141" i="21"/>
  <c r="K144" i="21"/>
  <c r="K143" i="21"/>
  <c r="AB25" i="21"/>
  <c r="AB44" i="21"/>
  <c r="W42" i="21"/>
  <c r="AC45" i="21"/>
  <c r="F10" i="21"/>
  <c r="AA10" i="21" s="1"/>
  <c r="K145" i="21"/>
  <c r="W17" i="21"/>
  <c r="W25"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S36" i="33"/>
  <c r="W32" i="33"/>
  <c r="U27" i="33"/>
  <c r="AB27" i="33"/>
  <c r="J27" i="33"/>
  <c r="AB23" i="33"/>
  <c r="U23" i="33"/>
  <c r="F23" i="33"/>
  <c r="H19" i="33"/>
  <c r="AB19" i="33" s="1"/>
  <c r="G81" i="33"/>
  <c r="H17" i="33"/>
  <c r="U17" i="33" s="1"/>
  <c r="F17" i="33"/>
  <c r="S17" i="33" s="1"/>
  <c r="W17" i="33"/>
  <c r="AC17" i="33"/>
  <c r="AB15" i="21"/>
  <c r="J23" i="21"/>
  <c r="W23" i="21" s="1"/>
  <c r="F85" i="21"/>
  <c r="G85" i="21" s="1"/>
  <c r="H23" i="21"/>
  <c r="S13" i="21"/>
  <c r="D6" i="52"/>
  <c r="AP7" i="1"/>
  <c r="W9" i="21"/>
  <c r="AC9" i="21"/>
  <c r="A18" i="62"/>
  <c r="B64" i="72" s="1"/>
  <c r="U32" i="39"/>
  <c r="W23" i="37"/>
  <c r="AC23" i="37"/>
  <c r="J11" i="37"/>
  <c r="AC11" i="37" s="1"/>
  <c r="J11" i="34"/>
  <c r="W11" i="34" s="1"/>
  <c r="W27" i="33"/>
  <c r="AC27" i="33"/>
  <c r="U19" i="33"/>
  <c r="U23" i="21"/>
  <c r="AB23" i="21"/>
  <c r="AC23" i="21"/>
  <c r="H109" i="9"/>
  <c r="M49" i="9" s="1"/>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F7" i="15"/>
  <c r="M6" i="15"/>
  <c r="F38" i="15"/>
  <c r="B9" i="76"/>
  <c r="E13" i="76"/>
  <c r="B11" i="76"/>
  <c r="E12" i="76"/>
  <c r="B13" i="76"/>
  <c r="F13" i="15"/>
  <c r="D20" i="9"/>
  <c r="J15" i="15"/>
  <c r="M26" i="15"/>
  <c r="B12" i="76"/>
  <c r="D19" i="9"/>
  <c r="L48" i="15"/>
  <c r="C76" i="15"/>
  <c r="B7" i="76"/>
  <c r="E7" i="76"/>
  <c r="F42" i="15"/>
  <c r="E10" i="76"/>
  <c r="M22" i="15"/>
  <c r="F6" i="15"/>
  <c r="E11" i="76"/>
  <c r="B8" i="76"/>
  <c r="M9" i="15"/>
  <c r="M28" i="15"/>
  <c r="F40" i="15"/>
  <c r="E2" i="69"/>
  <c r="F16" i="15"/>
  <c r="M23" i="15"/>
  <c r="F7" i="73"/>
  <c r="C20" i="9"/>
  <c r="F36" i="67"/>
  <c r="E9" i="76"/>
  <c r="D6" i="73"/>
  <c r="F43" i="15"/>
  <c r="C76" i="67"/>
  <c r="M23" i="67"/>
  <c r="F8" i="15"/>
  <c r="L47" i="15"/>
  <c r="M24" i="15"/>
  <c r="F4" i="73"/>
  <c r="AO13" i="1"/>
  <c r="M8" i="67"/>
  <c r="F42" i="67"/>
  <c r="F9" i="67"/>
  <c r="M29" i="67"/>
  <c r="M26" i="67"/>
  <c r="D34" i="9"/>
  <c r="F20" i="31"/>
  <c r="F3" i="73"/>
  <c r="E8" i="76"/>
  <c r="L47" i="67"/>
  <c r="F5" i="73"/>
  <c r="M29" i="15"/>
  <c r="D35" i="9"/>
  <c r="F8" i="67"/>
  <c r="E2" i="68"/>
  <c r="F7" i="67"/>
  <c r="J15" i="67"/>
  <c r="C19" i="9"/>
  <c r="M9" i="67"/>
  <c r="M8" i="15"/>
  <c r="B10" i="76"/>
  <c r="F37" i="15"/>
  <c r="F37" i="67"/>
  <c r="F26" i="15"/>
  <c r="L48" i="67"/>
  <c r="F9" i="15"/>
  <c r="F6" i="73"/>
  <c r="M28" i="67"/>
  <c r="F40" i="67"/>
  <c r="J25" i="33" l="1"/>
  <c r="W25" i="33" s="1"/>
  <c r="H25" i="33"/>
  <c r="U25" i="33" s="1"/>
  <c r="S25" i="33"/>
  <c r="S39" i="33"/>
  <c r="U39" i="33"/>
  <c r="U11" i="33"/>
  <c r="AC11" i="33"/>
  <c r="S28" i="33"/>
  <c r="AB28" i="33"/>
  <c r="AC28" i="33"/>
  <c r="U33" i="33"/>
  <c r="W33" i="33"/>
  <c r="AA13" i="39"/>
  <c r="S13" i="39"/>
  <c r="AZ586" i="3"/>
  <c r="AZ575" i="3"/>
  <c r="AZ570" i="3"/>
  <c r="AZ115" i="3"/>
  <c r="AZ572" i="3"/>
  <c r="AA34" i="33"/>
  <c r="AZ374" i="3"/>
  <c r="AZ338" i="3"/>
  <c r="AZ371" i="3"/>
  <c r="AZ360" i="3"/>
  <c r="AZ571" i="3"/>
  <c r="AZ552" i="3"/>
  <c r="AA14" i="40"/>
  <c r="S14" i="40"/>
  <c r="J27" i="21"/>
  <c r="F27" i="21"/>
  <c r="AB9" i="40"/>
  <c r="U9" i="40"/>
  <c r="BL580" i="3"/>
  <c r="AZ580" i="3" s="1"/>
  <c r="BL579" i="3"/>
  <c r="BA577" i="3"/>
  <c r="BA576" i="3"/>
  <c r="AZ576" i="3" s="1"/>
  <c r="U22" i="36"/>
  <c r="U37" i="39"/>
  <c r="AC34" i="33"/>
  <c r="BD5" i="3"/>
  <c r="BM5" i="3"/>
  <c r="F29" i="6" s="1"/>
  <c r="AZ391" i="3"/>
  <c r="AZ364" i="3"/>
  <c r="AZ329" i="3"/>
  <c r="AZ304" i="3"/>
  <c r="AZ139" i="3"/>
  <c r="AZ306" i="3"/>
  <c r="W35" i="40"/>
  <c r="AC45" i="33"/>
  <c r="S25" i="21"/>
  <c r="AA25" i="21"/>
  <c r="AZ523" i="3"/>
  <c r="AZ561" i="3"/>
  <c r="BL569" i="3"/>
  <c r="AZ513" i="3"/>
  <c r="AZ527" i="3"/>
  <c r="AZ537" i="3"/>
  <c r="BL568" i="3"/>
  <c r="J13" i="39"/>
  <c r="AC12" i="40"/>
  <c r="W28" i="36"/>
  <c r="AB41" i="21"/>
  <c r="U38" i="21"/>
  <c r="AB38" i="21"/>
  <c r="BL585" i="3"/>
  <c r="J28" i="21"/>
  <c r="H28" i="21"/>
  <c r="B72" i="43"/>
  <c r="C15" i="39"/>
  <c r="J14" i="33"/>
  <c r="H14" i="33"/>
  <c r="F44" i="33"/>
  <c r="H44" i="33"/>
  <c r="H31" i="34"/>
  <c r="F31" i="34"/>
  <c r="J12" i="36"/>
  <c r="H12" i="36"/>
  <c r="AA44" i="39"/>
  <c r="S44" i="39"/>
  <c r="J33" i="40"/>
  <c r="H33" i="40"/>
  <c r="AA31" i="35"/>
  <c r="S31" i="35"/>
  <c r="BA584" i="3"/>
  <c r="AZ584" i="3" s="1"/>
  <c r="BL582" i="3"/>
  <c r="G582" i="3"/>
  <c r="BL550" i="3"/>
  <c r="BA549" i="3"/>
  <c r="BL544" i="3"/>
  <c r="AZ544" i="3" s="1"/>
  <c r="BL542" i="3"/>
  <c r="AZ542" i="3" s="1"/>
  <c r="BA541" i="3"/>
  <c r="AZ541" i="3" s="1"/>
  <c r="BA538" i="3"/>
  <c r="AZ538" i="3" s="1"/>
  <c r="BL537" i="3"/>
  <c r="BA534" i="3"/>
  <c r="AZ534" i="3" s="1"/>
  <c r="BA533" i="3"/>
  <c r="AZ533" i="3" s="1"/>
  <c r="BL532" i="3"/>
  <c r="AZ532" i="3" s="1"/>
  <c r="BA530" i="3"/>
  <c r="AZ530" i="3" s="1"/>
  <c r="BL526" i="3"/>
  <c r="BA525" i="3"/>
  <c r="AZ525" i="3" s="1"/>
  <c r="BL524" i="3"/>
  <c r="AZ524" i="3" s="1"/>
  <c r="BA522" i="3"/>
  <c r="AZ522" i="3" s="1"/>
  <c r="BL521" i="3"/>
  <c r="BA521" i="3"/>
  <c r="BA515" i="3"/>
  <c r="BA514" i="3"/>
  <c r="AZ514" i="3" s="1"/>
  <c r="BL506" i="3"/>
  <c r="AZ506" i="3" s="1"/>
  <c r="BA505" i="3"/>
  <c r="AZ505" i="3" s="1"/>
  <c r="BL504" i="3"/>
  <c r="AZ504" i="3" s="1"/>
  <c r="BL499" i="3"/>
  <c r="AZ499" i="3" s="1"/>
  <c r="BA497" i="3"/>
  <c r="AZ497" i="3" s="1"/>
  <c r="BL495" i="3"/>
  <c r="AZ495" i="3" s="1"/>
  <c r="C21" i="71"/>
  <c r="D21" i="71" s="1"/>
  <c r="S32" i="37"/>
  <c r="AZ387" i="3"/>
  <c r="AZ370" i="3"/>
  <c r="AZ305" i="3"/>
  <c r="AB36" i="33"/>
  <c r="W32" i="39"/>
  <c r="U32" i="21"/>
  <c r="S32" i="21"/>
  <c r="AB45" i="21"/>
  <c r="AA19" i="33"/>
  <c r="S21" i="39"/>
  <c r="F54" i="9"/>
  <c r="S39" i="40"/>
  <c r="F32" i="15"/>
  <c r="F60" i="15" s="1"/>
  <c r="F52" i="9"/>
  <c r="F30" i="68"/>
  <c r="F48" i="68" s="1"/>
  <c r="U27" i="21"/>
  <c r="AC37" i="33"/>
  <c r="W40" i="34"/>
  <c r="U19" i="34"/>
  <c r="S20" i="36"/>
  <c r="U15" i="40"/>
  <c r="AA14" i="21"/>
  <c r="AA29" i="34"/>
  <c r="AA45" i="34"/>
  <c r="AA17" i="33"/>
  <c r="S37" i="21"/>
  <c r="D68" i="9"/>
  <c r="F30" i="69"/>
  <c r="F48" i="69" s="1"/>
  <c r="F31" i="12"/>
  <c r="W31" i="21"/>
  <c r="AA30" i="21"/>
  <c r="H9" i="21"/>
  <c r="AC14" i="21"/>
  <c r="S35" i="21"/>
  <c r="AB14" i="21"/>
  <c r="W9" i="33"/>
  <c r="AC14" i="34"/>
  <c r="AB47" i="34"/>
  <c r="U19" i="37"/>
  <c r="W32" i="37"/>
  <c r="AA35" i="37"/>
  <c r="AB20" i="35"/>
  <c r="W29" i="36"/>
  <c r="U41" i="39"/>
  <c r="U9" i="33"/>
  <c r="S17" i="34"/>
  <c r="AB41" i="34"/>
  <c r="U15" i="37"/>
  <c r="S37" i="37"/>
  <c r="S22" i="35"/>
  <c r="U14" i="39"/>
  <c r="AB19" i="40"/>
  <c r="U17" i="39"/>
  <c r="U36" i="40"/>
  <c r="AC5" i="3"/>
  <c r="AZ357" i="3"/>
  <c r="AZ322" i="3"/>
  <c r="AZ313" i="3"/>
  <c r="AZ143" i="3"/>
  <c r="AZ394" i="3"/>
  <c r="U39" i="37"/>
  <c r="AA36" i="39"/>
  <c r="AZ535" i="3"/>
  <c r="AZ557" i="3"/>
  <c r="AZ503" i="3"/>
  <c r="AZ529" i="3"/>
  <c r="AZ508" i="3"/>
  <c r="AZ516" i="3"/>
  <c r="AZ526" i="3"/>
  <c r="AZ582" i="3"/>
  <c r="AZ540" i="3"/>
  <c r="AC11" i="35"/>
  <c r="F34" i="36"/>
  <c r="AB36" i="39"/>
  <c r="U36" i="39"/>
  <c r="H13" i="21"/>
  <c r="J13" i="21"/>
  <c r="J29" i="21"/>
  <c r="H29" i="21"/>
  <c r="F26" i="33"/>
  <c r="H26" i="33"/>
  <c r="J24" i="36"/>
  <c r="H24" i="36"/>
  <c r="F24" i="36"/>
  <c r="H35" i="39"/>
  <c r="H44" i="39"/>
  <c r="J44" i="39"/>
  <c r="AC31" i="40"/>
  <c r="W31" i="40"/>
  <c r="U42" i="34"/>
  <c r="AB42" i="34"/>
  <c r="BL564" i="3"/>
  <c r="AZ564" i="3" s="1"/>
  <c r="BA561" i="3"/>
  <c r="BA560" i="3"/>
  <c r="AZ560" i="3" s="1"/>
  <c r="BL558" i="3"/>
  <c r="AZ558" i="3" s="1"/>
  <c r="G552" i="3"/>
  <c r="AZ451" i="3"/>
  <c r="AZ123" i="3"/>
  <c r="AZ549" i="3"/>
  <c r="AZ515" i="3"/>
  <c r="AZ577" i="3"/>
  <c r="AZ579" i="3"/>
  <c r="AZ502" i="3"/>
  <c r="AZ585" i="3"/>
  <c r="S14" i="34"/>
  <c r="AA14" i="34"/>
  <c r="W28" i="34"/>
  <c r="AC28" i="34"/>
  <c r="AA28" i="34"/>
  <c r="S28" i="34"/>
  <c r="J30" i="21"/>
  <c r="H30" i="21"/>
  <c r="H36" i="35"/>
  <c r="F36" i="35"/>
  <c r="J36" i="35"/>
  <c r="AC36" i="35" s="1"/>
  <c r="J39" i="37"/>
  <c r="F39" i="37"/>
  <c r="S39" i="37" s="1"/>
  <c r="BA569" i="3"/>
  <c r="BA568" i="3"/>
  <c r="AZ568" i="3" s="1"/>
  <c r="BL566" i="3"/>
  <c r="AZ566" i="3" s="1"/>
  <c r="AZ398" i="3"/>
  <c r="AZ435" i="3"/>
  <c r="AZ461" i="3"/>
  <c r="AZ476" i="3"/>
  <c r="P65" i="71"/>
  <c r="P66" i="71"/>
  <c r="Y26" i="71"/>
  <c r="Z26" i="71" s="1"/>
  <c r="C28" i="71"/>
  <c r="Y28" i="71"/>
  <c r="Z28" i="71" s="1"/>
  <c r="Y25" i="71"/>
  <c r="Z25" i="71" s="1"/>
  <c r="Y27" i="71"/>
  <c r="Z27" i="71" s="1"/>
  <c r="D84" i="71"/>
  <c r="C83" i="71"/>
  <c r="V24" i="71"/>
  <c r="E23" i="71"/>
  <c r="E22" i="71" s="1"/>
  <c r="E21" i="71" s="1"/>
  <c r="E20" i="71" s="1"/>
  <c r="AC12" i="34"/>
  <c r="U34" i="40"/>
  <c r="J33" i="36"/>
  <c r="AC33" i="36" s="1"/>
  <c r="G585" i="3"/>
  <c r="BL587" i="3"/>
  <c r="AZ587" i="3" s="1"/>
  <c r="BL586" i="3"/>
  <c r="J9" i="34"/>
  <c r="H12" i="34"/>
  <c r="G574" i="3"/>
  <c r="BL16" i="3"/>
  <c r="AZ16" i="3" s="1"/>
  <c r="BA401" i="3"/>
  <c r="AZ401" i="3" s="1"/>
  <c r="BA403" i="3"/>
  <c r="BA404" i="3"/>
  <c r="AZ404" i="3" s="1"/>
  <c r="BA405" i="3"/>
  <c r="AZ405" i="3" s="1"/>
  <c r="G409" i="3"/>
  <c r="BL410" i="3"/>
  <c r="G419" i="3"/>
  <c r="BA422" i="3"/>
  <c r="G430" i="3"/>
  <c r="BL431" i="3"/>
  <c r="BL434" i="3"/>
  <c r="AZ434" i="3" s="1"/>
  <c r="G437" i="3"/>
  <c r="BL438" i="3"/>
  <c r="BL439" i="3"/>
  <c r="BA441" i="3"/>
  <c r="AZ441" i="3" s="1"/>
  <c r="BL445" i="3"/>
  <c r="BL446" i="3"/>
  <c r="BA453" i="3"/>
  <c r="AZ453" i="3" s="1"/>
  <c r="BA455" i="3"/>
  <c r="AZ455" i="3" s="1"/>
  <c r="BA459" i="3"/>
  <c r="BL464" i="3"/>
  <c r="BL480" i="3"/>
  <c r="BA483" i="3"/>
  <c r="BL483" i="3"/>
  <c r="AZ483" i="3" s="1"/>
  <c r="BA208" i="3"/>
  <c r="AZ208" i="3" s="1"/>
  <c r="BL213" i="3"/>
  <c r="BA226" i="3"/>
  <c r="BA237" i="3"/>
  <c r="AZ237" i="3" s="1"/>
  <c r="BL255" i="3"/>
  <c r="BL283" i="3"/>
  <c r="BL284" i="3"/>
  <c r="AZ126" i="3"/>
  <c r="BA37" i="3"/>
  <c r="BL39" i="3"/>
  <c r="G43" i="3"/>
  <c r="G44" i="3"/>
  <c r="AZ62" i="3"/>
  <c r="AC29" i="39"/>
  <c r="W29" i="39"/>
  <c r="D38" i="71"/>
  <c r="C39" i="71"/>
  <c r="W9" i="39"/>
  <c r="F12" i="39"/>
  <c r="BL519" i="3"/>
  <c r="AZ519" i="3" s="1"/>
  <c r="BL531" i="3"/>
  <c r="AZ531" i="3" s="1"/>
  <c r="BL559" i="3"/>
  <c r="AZ559" i="3" s="1"/>
  <c r="BL573" i="3"/>
  <c r="AZ573" i="3" s="1"/>
  <c r="BL583" i="3"/>
  <c r="AZ583" i="3" s="1"/>
  <c r="H43" i="39"/>
  <c r="AB8" i="39"/>
  <c r="AA9" i="40"/>
  <c r="U31" i="36"/>
  <c r="G587" i="3"/>
  <c r="J12" i="35"/>
  <c r="F25" i="37"/>
  <c r="BA551" i="3"/>
  <c r="AZ551" i="3" s="1"/>
  <c r="BA550" i="3"/>
  <c r="BL548" i="3"/>
  <c r="AZ548" i="3" s="1"/>
  <c r="G399" i="3"/>
  <c r="BL400" i="3"/>
  <c r="AZ400" i="3" s="1"/>
  <c r="BL408" i="3"/>
  <c r="BL411" i="3"/>
  <c r="BL413" i="3"/>
  <c r="AZ413" i="3" s="1"/>
  <c r="G416" i="3"/>
  <c r="BL417" i="3"/>
  <c r="BL418" i="3"/>
  <c r="AZ418" i="3" s="1"/>
  <c r="BL420" i="3"/>
  <c r="G423" i="3"/>
  <c r="BL424" i="3"/>
  <c r="G427" i="3"/>
  <c r="BL428" i="3"/>
  <c r="BL429" i="3"/>
  <c r="BL432" i="3"/>
  <c r="BL435" i="3"/>
  <c r="BL436" i="3"/>
  <c r="BA439" i="3"/>
  <c r="AZ439" i="3" s="1"/>
  <c r="BA440" i="3"/>
  <c r="AZ440" i="3" s="1"/>
  <c r="BA442" i="3"/>
  <c r="BA445" i="3"/>
  <c r="BA447" i="3"/>
  <c r="AZ447" i="3" s="1"/>
  <c r="BA450" i="3"/>
  <c r="BA454" i="3"/>
  <c r="AZ454" i="3" s="1"/>
  <c r="G457" i="3"/>
  <c r="BA458" i="3"/>
  <c r="AZ458" i="3" s="1"/>
  <c r="BA462" i="3"/>
  <c r="AZ462" i="3" s="1"/>
  <c r="BL476" i="3"/>
  <c r="BL477" i="3"/>
  <c r="BL478" i="3"/>
  <c r="AZ478" i="3" s="1"/>
  <c r="BL484" i="3"/>
  <c r="G485" i="3"/>
  <c r="G486" i="3"/>
  <c r="BA489" i="3"/>
  <c r="AZ489" i="3" s="1"/>
  <c r="BA333" i="3"/>
  <c r="BL346" i="3"/>
  <c r="AZ346" i="3" s="1"/>
  <c r="G358" i="3"/>
  <c r="BA368" i="3"/>
  <c r="AZ368" i="3" s="1"/>
  <c r="BL368" i="3"/>
  <c r="BA374" i="3"/>
  <c r="BA384" i="3"/>
  <c r="AZ384" i="3" s="1"/>
  <c r="G209" i="3"/>
  <c r="G221" i="3"/>
  <c r="BL227" i="3"/>
  <c r="G228" i="3"/>
  <c r="BA242" i="3"/>
  <c r="AZ242" i="3" s="1"/>
  <c r="BA245" i="3"/>
  <c r="AZ245" i="3" s="1"/>
  <c r="BA257" i="3"/>
  <c r="AZ257" i="3" s="1"/>
  <c r="BA262" i="3"/>
  <c r="AZ262" i="3" s="1"/>
  <c r="BA265" i="3"/>
  <c r="AZ265" i="3" s="1"/>
  <c r="BL272" i="3"/>
  <c r="BL293" i="3"/>
  <c r="BL294" i="3"/>
  <c r="BA297" i="3"/>
  <c r="BL297" i="3"/>
  <c r="BA148" i="3"/>
  <c r="AZ148" i="3" s="1"/>
  <c r="BL149" i="3"/>
  <c r="AZ149" i="3" s="1"/>
  <c r="BL150" i="3"/>
  <c r="BA152" i="3"/>
  <c r="AZ152" i="3" s="1"/>
  <c r="BA154" i="3"/>
  <c r="AZ154" i="3" s="1"/>
  <c r="BL161" i="3"/>
  <c r="BA178" i="3"/>
  <c r="BA182" i="3"/>
  <c r="BL185" i="3"/>
  <c r="G186" i="3"/>
  <c r="G558" i="3"/>
  <c r="BL398" i="3"/>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BA430" i="3"/>
  <c r="AZ430" i="3" s="1"/>
  <c r="BA432" i="3"/>
  <c r="AZ432" i="3" s="1"/>
  <c r="BA434" i="3"/>
  <c r="BA436" i="3"/>
  <c r="BA438" i="3"/>
  <c r="AZ438" i="3" s="1"/>
  <c r="G442" i="3"/>
  <c r="BA446" i="3"/>
  <c r="BL448" i="3"/>
  <c r="AZ448" i="3" s="1"/>
  <c r="BL457" i="3"/>
  <c r="AZ457" i="3" s="1"/>
  <c r="G460" i="3"/>
  <c r="BL460" i="3"/>
  <c r="AZ460" i="3" s="1"/>
  <c r="BL461" i="3"/>
  <c r="BL465" i="3"/>
  <c r="G471" i="3"/>
  <c r="BA473" i="3"/>
  <c r="BA480" i="3"/>
  <c r="BA358" i="3"/>
  <c r="AZ358" i="3" s="1"/>
  <c r="G362" i="3"/>
  <c r="BL365" i="3"/>
  <c r="AZ365" i="3" s="1"/>
  <c r="G366" i="3"/>
  <c r="BL381" i="3"/>
  <c r="AZ381" i="3" s="1"/>
  <c r="G382" i="3"/>
  <c r="BL386" i="3"/>
  <c r="G387" i="3"/>
  <c r="BA388" i="3"/>
  <c r="AZ388" i="3" s="1"/>
  <c r="BA395" i="3"/>
  <c r="AZ395" i="3" s="1"/>
  <c r="BA209" i="3"/>
  <c r="BA211" i="3"/>
  <c r="AZ211" i="3" s="1"/>
  <c r="G215" i="3"/>
  <c r="BA221" i="3"/>
  <c r="BA224" i="3"/>
  <c r="AZ224" i="3" s="1"/>
  <c r="G232" i="3"/>
  <c r="BA233" i="3"/>
  <c r="AZ233" i="3" s="1"/>
  <c r="G236" i="3"/>
  <c r="BA238" i="3"/>
  <c r="BL240" i="3"/>
  <c r="AZ240" i="3" s="1"/>
  <c r="G243" i="3"/>
  <c r="BL248" i="3"/>
  <c r="AZ248" i="3" s="1"/>
  <c r="G250" i="3"/>
  <c r="BL250" i="3"/>
  <c r="AZ250" i="3" s="1"/>
  <c r="G252" i="3"/>
  <c r="BA255" i="3"/>
  <c r="BA259" i="3"/>
  <c r="AZ259" i="3" s="1"/>
  <c r="G263" i="3"/>
  <c r="BA267" i="3"/>
  <c r="AZ267" i="3" s="1"/>
  <c r="BA269" i="3"/>
  <c r="AZ269" i="3" s="1"/>
  <c r="BA273" i="3"/>
  <c r="AZ273" i="3" s="1"/>
  <c r="G276" i="3"/>
  <c r="BA280" i="3"/>
  <c r="AZ280" i="3" s="1"/>
  <c r="BA283" i="3"/>
  <c r="BA288" i="3"/>
  <c r="BA290" i="3"/>
  <c r="BL291" i="3"/>
  <c r="AZ291" i="3" s="1"/>
  <c r="BA301" i="3"/>
  <c r="BL122" i="3"/>
  <c r="G127" i="3"/>
  <c r="G136" i="3"/>
  <c r="BA145" i="3"/>
  <c r="BL166" i="3"/>
  <c r="BA177" i="3"/>
  <c r="BL198" i="3"/>
  <c r="AZ198" i="3" s="1"/>
  <c r="G204" i="3"/>
  <c r="BL449" i="3"/>
  <c r="BL450" i="3"/>
  <c r="BL452" i="3"/>
  <c r="AZ452" i="3" s="1"/>
  <c r="G454" i="3"/>
  <c r="G455" i="3"/>
  <c r="BL456" i="3"/>
  <c r="BA464" i="3"/>
  <c r="AZ464" i="3" s="1"/>
  <c r="BL467" i="3"/>
  <c r="BL468" i="3"/>
  <c r="BL470" i="3"/>
  <c r="G472" i="3"/>
  <c r="G473" i="3"/>
  <c r="BL473" i="3"/>
  <c r="BL474" i="3"/>
  <c r="G475" i="3"/>
  <c r="BA482" i="3"/>
  <c r="BA484" i="3"/>
  <c r="AZ484" i="3" s="1"/>
  <c r="G491" i="3"/>
  <c r="BA303" i="3"/>
  <c r="AZ303" i="3" s="1"/>
  <c r="BA307" i="3"/>
  <c r="AZ307" i="3" s="1"/>
  <c r="G311" i="3"/>
  <c r="BL314" i="3"/>
  <c r="AZ314" i="3" s="1"/>
  <c r="G315" i="3"/>
  <c r="BA332" i="3"/>
  <c r="BL332" i="3"/>
  <c r="G339" i="3"/>
  <c r="G364" i="3"/>
  <c r="BA367" i="3"/>
  <c r="AZ367" i="3" s="1"/>
  <c r="BA370" i="3"/>
  <c r="BA386" i="3"/>
  <c r="G397" i="3"/>
  <c r="G210" i="3"/>
  <c r="BA216" i="3"/>
  <c r="AZ216" i="3" s="1"/>
  <c r="BA218" i="3"/>
  <c r="BL218" i="3"/>
  <c r="BL220" i="3"/>
  <c r="BL221" i="3"/>
  <c r="G222" i="3"/>
  <c r="BL223" i="3"/>
  <c r="AZ223" i="3" s="1"/>
  <c r="G224" i="3"/>
  <c r="BA227" i="3"/>
  <c r="AZ227" i="3" s="1"/>
  <c r="BA229" i="3"/>
  <c r="BL229" i="3"/>
  <c r="BL231" i="3"/>
  <c r="G233" i="3"/>
  <c r="BL233" i="3"/>
  <c r="G235" i="3"/>
  <c r="BL235" i="3"/>
  <c r="AZ235" i="3" s="1"/>
  <c r="BL236" i="3"/>
  <c r="G237" i="3"/>
  <c r="BL238" i="3"/>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G291" i="3"/>
  <c r="BA296" i="3"/>
  <c r="G302" i="3"/>
  <c r="BL113" i="3"/>
  <c r="BL115" i="3"/>
  <c r="BA118" i="3"/>
  <c r="BL118" i="3"/>
  <c r="BA122" i="3"/>
  <c r="BL125" i="3"/>
  <c r="AZ125" i="3" s="1"/>
  <c r="BL126" i="3"/>
  <c r="G130" i="3"/>
  <c r="BL133" i="3"/>
  <c r="AZ133" i="3" s="1"/>
  <c r="BL135" i="3"/>
  <c r="AZ135" i="3" s="1"/>
  <c r="BL138" i="3"/>
  <c r="BA140" i="3"/>
  <c r="AZ140" i="3" s="1"/>
  <c r="BA142" i="3"/>
  <c r="BA157" i="3"/>
  <c r="AZ157" i="3" s="1"/>
  <c r="BA164" i="3"/>
  <c r="AZ164" i="3" s="1"/>
  <c r="BA166" i="3"/>
  <c r="AZ166" i="3" s="1"/>
  <c r="BA169" i="3"/>
  <c r="AZ169" i="3" s="1"/>
  <c r="BL171" i="3"/>
  <c r="AZ171" i="3" s="1"/>
  <c r="BA174" i="3"/>
  <c r="BL177" i="3"/>
  <c r="BL205" i="3"/>
  <c r="BA18" i="3"/>
  <c r="BL21" i="3"/>
  <c r="G23" i="3"/>
  <c r="BL49" i="3"/>
  <c r="AZ49" i="3" s="1"/>
  <c r="AA38" i="71"/>
  <c r="AA39" i="71"/>
  <c r="C47" i="71"/>
  <c r="D47" i="71" s="1"/>
  <c r="D46" i="71"/>
  <c r="BL459" i="3"/>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86" i="3"/>
  <c r="AZ286" i="3" s="1"/>
  <c r="BL298" i="3"/>
  <c r="BL299" i="3"/>
  <c r="G300" i="3"/>
  <c r="BA302" i="3"/>
  <c r="AZ302" i="3" s="1"/>
  <c r="G115" i="3"/>
  <c r="BA117" i="3"/>
  <c r="BA130" i="3"/>
  <c r="BL130" i="3"/>
  <c r="G135" i="3"/>
  <c r="BA137" i="3"/>
  <c r="BL139" i="3"/>
  <c r="BL141" i="3"/>
  <c r="BL143" i="3"/>
  <c r="BA156" i="3"/>
  <c r="AZ156" i="3" s="1"/>
  <c r="BA160" i="3"/>
  <c r="AZ160" i="3" s="1"/>
  <c r="G162" i="3"/>
  <c r="BL162" i="3"/>
  <c r="AZ162" i="3" s="1"/>
  <c r="BL165" i="3"/>
  <c r="G166" i="3"/>
  <c r="BL170" i="3"/>
  <c r="G171" i="3"/>
  <c r="BA173" i="3"/>
  <c r="AZ173" i="3" s="1"/>
  <c r="BL181" i="3"/>
  <c r="AZ181" i="3" s="1"/>
  <c r="BL186" i="3"/>
  <c r="AZ186" i="3" s="1"/>
  <c r="G187" i="3"/>
  <c r="BA190" i="3"/>
  <c r="AZ190" i="3" s="1"/>
  <c r="BA197" i="3"/>
  <c r="BA201" i="3"/>
  <c r="AZ201" i="3" s="1"/>
  <c r="BL24" i="3"/>
  <c r="G25" i="3"/>
  <c r="BL29" i="3"/>
  <c r="G33" i="3"/>
  <c r="G34" i="3"/>
  <c r="BL44" i="3"/>
  <c r="G45" i="3"/>
  <c r="BL45" i="3"/>
  <c r="AZ45" i="3" s="1"/>
  <c r="E28" i="71"/>
  <c r="E27" i="71" s="1"/>
  <c r="E26" i="71" s="1"/>
  <c r="AA27" i="71"/>
  <c r="AA28" i="71"/>
  <c r="AA3" i="71"/>
  <c r="C31" i="71"/>
  <c r="Y30" i="71"/>
  <c r="Z30" i="71" s="1"/>
  <c r="Y35" i="71"/>
  <c r="Z35" i="71" s="1"/>
  <c r="Y37" i="71"/>
  <c r="Z37" i="71" s="1"/>
  <c r="X36" i="71"/>
  <c r="X35" i="71"/>
  <c r="X38" i="71"/>
  <c r="X31" i="71"/>
  <c r="G285" i="3"/>
  <c r="G288" i="3"/>
  <c r="BL292" i="3"/>
  <c r="BA294" i="3"/>
  <c r="BL295" i="3"/>
  <c r="BA298" i="3"/>
  <c r="AZ298" i="3" s="1"/>
  <c r="BL301" i="3"/>
  <c r="BL302" i="3"/>
  <c r="BA114" i="3"/>
  <c r="BL123" i="3"/>
  <c r="BA128" i="3"/>
  <c r="AZ128" i="3" s="1"/>
  <c r="BL134" i="3"/>
  <c r="BL137" i="3"/>
  <c r="G143" i="3"/>
  <c r="BA146" i="3"/>
  <c r="AZ146" i="3" s="1"/>
  <c r="BA150"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AZ25" i="3" s="1"/>
  <c r="BA26" i="3"/>
  <c r="G28" i="3"/>
  <c r="BL28" i="3"/>
  <c r="BA29" i="3"/>
  <c r="AZ29" i="3" s="1"/>
  <c r="BA36" i="3"/>
  <c r="BL38" i="3"/>
  <c r="BA39" i="3"/>
  <c r="BL47" i="3"/>
  <c r="AZ47" i="3" s="1"/>
  <c r="G49" i="3"/>
  <c r="BA50" i="3"/>
  <c r="AZ50" i="3" s="1"/>
  <c r="BA55" i="3"/>
  <c r="AZ55" i="3" s="1"/>
  <c r="BA56" i="3"/>
  <c r="BA57" i="3"/>
  <c r="BL58" i="3"/>
  <c r="BA60" i="3"/>
  <c r="BA71" i="3"/>
  <c r="BL91" i="3"/>
  <c r="G98" i="3"/>
  <c r="P27" i="6"/>
  <c r="AB32" i="71"/>
  <c r="AA34" i="71"/>
  <c r="AA30" i="71"/>
  <c r="AA37" i="71"/>
  <c r="C51" i="71"/>
  <c r="D56" i="71"/>
  <c r="T56" i="71"/>
  <c r="C60" i="71"/>
  <c r="D59" i="71"/>
  <c r="N67" i="71"/>
  <c r="B66" i="71"/>
  <c r="F66" i="71"/>
  <c r="Q67" i="71"/>
  <c r="T80" i="71"/>
  <c r="C79"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BA38" i="3"/>
  <c r="BA41" i="3"/>
  <c r="AZ41" i="3" s="1"/>
  <c r="BA42" i="3"/>
  <c r="G46" i="3"/>
  <c r="BL48" i="3"/>
  <c r="AZ48" i="3" s="1"/>
  <c r="BA51" i="3"/>
  <c r="AZ51" i="3" s="1"/>
  <c r="BL52" i="3"/>
  <c r="BL53" i="3"/>
  <c r="BA64" i="3"/>
  <c r="AZ64" i="3" s="1"/>
  <c r="BL73" i="3"/>
  <c r="BA74" i="3"/>
  <c r="AZ74" i="3" s="1"/>
  <c r="BA75" i="3"/>
  <c r="BL77" i="3"/>
  <c r="AZ77" i="3" s="1"/>
  <c r="BA94" i="3"/>
  <c r="G102" i="3"/>
  <c r="F40" i="68"/>
  <c r="C21" i="68"/>
  <c r="AA18" i="36"/>
  <c r="S18" i="36"/>
  <c r="F34" i="71"/>
  <c r="F35" i="71" s="1"/>
  <c r="F36" i="71" s="1"/>
  <c r="V36" i="71" s="1"/>
  <c r="AB33" i="71"/>
  <c r="AB28" i="71"/>
  <c r="T72" i="71"/>
  <c r="C71" i="71"/>
  <c r="U76" i="71"/>
  <c r="E75" i="71"/>
  <c r="E74" i="71" s="1"/>
  <c r="G81" i="3"/>
  <c r="G85" i="3"/>
  <c r="BL85" i="3"/>
  <c r="BA86" i="3"/>
  <c r="AZ86" i="3" s="1"/>
  <c r="BA87" i="3"/>
  <c r="BA91" i="3"/>
  <c r="AZ91" i="3" s="1"/>
  <c r="G96" i="3"/>
  <c r="BL97" i="3"/>
  <c r="AZ97" i="3" s="1"/>
  <c r="BL101" i="3"/>
  <c r="AZ101" i="3" s="1"/>
  <c r="BL102" i="3"/>
  <c r="G104" i="3"/>
  <c r="G105" i="3"/>
  <c r="BL106" i="3"/>
  <c r="BA108" i="3"/>
  <c r="BA110" i="3"/>
  <c r="AZ110" i="3" s="1"/>
  <c r="F3" i="35"/>
  <c r="S21" i="33"/>
  <c r="S21" i="37"/>
  <c r="S25" i="40"/>
  <c r="B77" i="43"/>
  <c r="AA18" i="35"/>
  <c r="O67" i="71"/>
  <c r="AB27" i="71"/>
  <c r="C87" i="71"/>
  <c r="E79" i="71"/>
  <c r="E78" i="71" s="1"/>
  <c r="AB25" i="71"/>
  <c r="C43" i="71"/>
  <c r="C35" i="71"/>
  <c r="N68" i="71"/>
  <c r="E38" i="71"/>
  <c r="E39" i="71" s="1"/>
  <c r="E40" i="71" s="1"/>
  <c r="U40" i="71" s="1"/>
  <c r="B34" i="71"/>
  <c r="B35" i="71" s="1"/>
  <c r="B36" i="71" s="1"/>
  <c r="S36" i="71" s="1"/>
  <c r="X33" i="71"/>
  <c r="AB37" i="71"/>
  <c r="G54" i="3"/>
  <c r="G55" i="3"/>
  <c r="BL56" i="3"/>
  <c r="BA58" i="3"/>
  <c r="BL59" i="3"/>
  <c r="AZ59" i="3" s="1"/>
  <c r="BL60" i="3"/>
  <c r="AZ60" i="3" s="1"/>
  <c r="BA61" i="3"/>
  <c r="AZ61" i="3" s="1"/>
  <c r="BA68" i="3"/>
  <c r="BA73" i="3"/>
  <c r="BA80" i="3"/>
  <c r="G84" i="3"/>
  <c r="BL84" i="3"/>
  <c r="AZ84" i="3" s="1"/>
  <c r="BA89" i="3"/>
  <c r="G99" i="3"/>
  <c r="BA103" i="3"/>
  <c r="AZ103" i="3" s="1"/>
  <c r="BA104" i="3"/>
  <c r="BA106" i="3"/>
  <c r="BL108" i="3"/>
  <c r="G110" i="3"/>
  <c r="BL111" i="3"/>
  <c r="C5" i="68"/>
  <c r="C66" i="71"/>
  <c r="S28" i="71"/>
  <c r="X28" i="71"/>
  <c r="X32" i="71"/>
  <c r="F40" i="71"/>
  <c r="V40" i="71" s="1"/>
  <c r="AB38" i="71"/>
  <c r="F75" i="71"/>
  <c r="F74" i="71" s="1"/>
  <c r="G50" i="3"/>
  <c r="G52" i="3"/>
  <c r="BA52" i="3"/>
  <c r="BA53" i="3"/>
  <c r="AZ53" i="3" s="1"/>
  <c r="BA54" i="3"/>
  <c r="BL57" i="3"/>
  <c r="G59" i="3"/>
  <c r="G62" i="3"/>
  <c r="BL62" i="3"/>
  <c r="BL63" i="3"/>
  <c r="AZ63" i="3" s="1"/>
  <c r="G65" i="3"/>
  <c r="BL65" i="3"/>
  <c r="AZ65" i="3" s="1"/>
  <c r="BL66" i="3"/>
  <c r="AZ66" i="3" s="1"/>
  <c r="BL67" i="3"/>
  <c r="AZ67" i="3" s="1"/>
  <c r="G69" i="3"/>
  <c r="G70" i="3"/>
  <c r="BL70" i="3"/>
  <c r="AZ70" i="3" s="1"/>
  <c r="BL71" i="3"/>
  <c r="BL72" i="3"/>
  <c r="AZ72" i="3" s="1"/>
  <c r="G74" i="3"/>
  <c r="G75" i="3"/>
  <c r="BL75" i="3"/>
  <c r="BL81" i="3"/>
  <c r="BA82" i="3"/>
  <c r="AZ82" i="3" s="1"/>
  <c r="BL83" i="3"/>
  <c r="G88" i="3"/>
  <c r="BA90" i="3"/>
  <c r="BL94" i="3"/>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6" i="3"/>
  <c r="AZ467" i="3"/>
  <c r="AZ468" i="3"/>
  <c r="AZ470" i="3"/>
  <c r="W35" i="39"/>
  <c r="F27" i="34"/>
  <c r="C21" i="39"/>
  <c r="U9" i="36"/>
  <c r="U14" i="37"/>
  <c r="H12" i="21"/>
  <c r="G526" i="3"/>
  <c r="AZ420" i="3"/>
  <c r="AZ424" i="3"/>
  <c r="AZ436" i="3"/>
  <c r="AZ446" i="3"/>
  <c r="AZ450" i="3"/>
  <c r="G28" i="6"/>
  <c r="E28" i="6" s="1"/>
  <c r="K14" i="1" s="1"/>
  <c r="K16" i="1" s="1"/>
  <c r="U26" i="21"/>
  <c r="W36" i="39"/>
  <c r="U23" i="40"/>
  <c r="AA39" i="37"/>
  <c r="AC16" i="36"/>
  <c r="AB12" i="33"/>
  <c r="C27" i="39"/>
  <c r="U40" i="40"/>
  <c r="AC9" i="40"/>
  <c r="W36" i="35"/>
  <c r="J12" i="21"/>
  <c r="B73" i="43"/>
  <c r="B76" i="43"/>
  <c r="F9" i="36"/>
  <c r="J40" i="40"/>
  <c r="G562" i="3"/>
  <c r="AZ426" i="3"/>
  <c r="AZ463"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1" i="3"/>
  <c r="AZ225" i="3"/>
  <c r="G230" i="3"/>
  <c r="BA232" i="3"/>
  <c r="AZ232" i="3" s="1"/>
  <c r="BA234" i="3"/>
  <c r="AZ234" i="3" s="1"/>
  <c r="AZ236" i="3"/>
  <c r="G248" i="3"/>
  <c r="AZ258" i="3"/>
  <c r="AZ260"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AZ30" i="3"/>
  <c r="BL36" i="3"/>
  <c r="AZ36" i="3" s="1"/>
  <c r="AZ40"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L59" i="15"/>
  <c r="N59" i="15"/>
  <c r="L58" i="15"/>
  <c r="M59" i="15"/>
  <c r="F66" i="15"/>
  <c r="Q71" i="67"/>
  <c r="F64" i="15"/>
  <c r="D103" i="9"/>
  <c r="C27" i="15"/>
  <c r="F65" i="15"/>
  <c r="G20" i="9"/>
  <c r="C103" i="9"/>
  <c r="N59" i="67"/>
  <c r="L59" i="67"/>
  <c r="L58" i="67"/>
  <c r="M59" i="67"/>
  <c r="B13" i="70"/>
  <c r="M7" i="67"/>
  <c r="F50" i="67"/>
  <c r="F68" i="67"/>
  <c r="F64" i="67"/>
  <c r="F68" i="15"/>
  <c r="C36" i="68"/>
  <c r="D9" i="69"/>
  <c r="F27" i="69"/>
  <c r="C36" i="69"/>
  <c r="D9" i="68"/>
  <c r="F38" i="67"/>
  <c r="F6" i="67"/>
  <c r="F26" i="67"/>
  <c r="D3" i="73"/>
  <c r="D5" i="73"/>
  <c r="D4" i="73"/>
  <c r="M22" i="67"/>
  <c r="M6" i="67"/>
  <c r="F43" i="67"/>
  <c r="F16" i="67"/>
  <c r="C16" i="15"/>
  <c r="M24" i="67"/>
  <c r="F13" i="67"/>
  <c r="D7" i="73"/>
  <c r="AB25" i="33" l="1"/>
  <c r="AC25" i="33"/>
  <c r="F71" i="67"/>
  <c r="C27" i="67"/>
  <c r="C6" i="67"/>
  <c r="C32" i="67" s="1"/>
  <c r="F31" i="67"/>
  <c r="F66" i="67"/>
  <c r="O65" i="71"/>
  <c r="D66" i="71"/>
  <c r="O66" i="71"/>
  <c r="C44" i="71"/>
  <c r="D43" i="71"/>
  <c r="AZ137" i="3"/>
  <c r="T28" i="71"/>
  <c r="D28" i="71"/>
  <c r="U28" i="71" s="1"/>
  <c r="C27" i="71"/>
  <c r="AC30" i="21"/>
  <c r="W30" i="21"/>
  <c r="AB44" i="39"/>
  <c r="U44" i="39"/>
  <c r="AC24" i="36"/>
  <c r="W24" i="36"/>
  <c r="AC29" i="21"/>
  <c r="W29" i="21"/>
  <c r="C78" i="71"/>
  <c r="D78" i="71" s="1"/>
  <c r="D79" i="71"/>
  <c r="N65" i="71"/>
  <c r="N66" i="71"/>
  <c r="AZ38" i="3"/>
  <c r="D31" i="71"/>
  <c r="C32" i="71"/>
  <c r="AA31" i="34"/>
  <c r="S31" i="34"/>
  <c r="U14" i="33"/>
  <c r="AB14" i="33"/>
  <c r="AB28" i="21"/>
  <c r="U28" i="21"/>
  <c r="W13" i="39"/>
  <c r="AC13" i="39"/>
  <c r="W27" i="21"/>
  <c r="AC27" i="21"/>
  <c r="G5" i="3"/>
  <c r="B3" i="3" s="1"/>
  <c r="E510" i="3" s="1"/>
  <c r="AZ295" i="3"/>
  <c r="AZ111" i="3"/>
  <c r="AZ108" i="3"/>
  <c r="C70" i="71"/>
  <c r="D70" i="71" s="1"/>
  <c r="D71" i="71"/>
  <c r="AZ75" i="3"/>
  <c r="AZ57" i="3"/>
  <c r="AZ150" i="3"/>
  <c r="AZ294" i="3"/>
  <c r="AZ282" i="3"/>
  <c r="AZ210" i="3"/>
  <c r="AZ118" i="3"/>
  <c r="AZ229" i="3"/>
  <c r="AZ218" i="3"/>
  <c r="AZ386" i="3"/>
  <c r="AZ177" i="3"/>
  <c r="AZ480" i="3"/>
  <c r="AZ429" i="3"/>
  <c r="AZ182" i="3"/>
  <c r="AA25" i="37"/>
  <c r="S25" i="37"/>
  <c r="S12" i="39"/>
  <c r="AA12" i="39"/>
  <c r="AZ403" i="3"/>
  <c r="AB12" i="34"/>
  <c r="U12" i="34"/>
  <c r="S36" i="35"/>
  <c r="AA36" i="35"/>
  <c r="AB35" i="39"/>
  <c r="U35" i="39"/>
  <c r="U26" i="33"/>
  <c r="AB26" i="33"/>
  <c r="AC13" i="21"/>
  <c r="W13" i="21"/>
  <c r="S34" i="36"/>
  <c r="AA34" i="36"/>
  <c r="AZ521" i="3"/>
  <c r="AC14" i="33"/>
  <c r="W14" i="33"/>
  <c r="W28" i="21"/>
  <c r="AC28" i="21"/>
  <c r="V28" i="71"/>
  <c r="AZ165" i="3"/>
  <c r="AZ213" i="3"/>
  <c r="AZ58" i="3"/>
  <c r="AZ20" i="3"/>
  <c r="C52" i="71"/>
  <c r="D51" i="71"/>
  <c r="AZ71" i="3"/>
  <c r="AZ238" i="3"/>
  <c r="AZ473" i="3"/>
  <c r="AZ178" i="3"/>
  <c r="W12" i="35"/>
  <c r="AC12" i="35"/>
  <c r="AZ459" i="3"/>
  <c r="AC9" i="34"/>
  <c r="W9" i="34"/>
  <c r="AB36" i="35"/>
  <c r="U36" i="35"/>
  <c r="AA24" i="36"/>
  <c r="S24" i="36"/>
  <c r="S26" i="33"/>
  <c r="AA26" i="33"/>
  <c r="AB13" i="21"/>
  <c r="U13" i="21"/>
  <c r="AB33" i="40"/>
  <c r="U33" i="40"/>
  <c r="U12" i="36"/>
  <c r="AB12" i="36"/>
  <c r="U44" i="33"/>
  <c r="AB44" i="33"/>
  <c r="J6" i="67"/>
  <c r="J18" i="67" s="1"/>
  <c r="J7" i="36"/>
  <c r="AZ85" i="3"/>
  <c r="AZ299" i="3"/>
  <c r="AZ117" i="3"/>
  <c r="AZ264" i="3"/>
  <c r="AZ475" i="3"/>
  <c r="AZ354" i="3"/>
  <c r="AZ52" i="3"/>
  <c r="C36" i="71"/>
  <c r="D35" i="71"/>
  <c r="C86" i="71"/>
  <c r="D86" i="71" s="1"/>
  <c r="D87" i="71"/>
  <c r="AZ94" i="3"/>
  <c r="D60" i="71"/>
  <c r="T60" i="71"/>
  <c r="AZ39" i="3"/>
  <c r="AZ197" i="3"/>
  <c r="AZ130" i="3"/>
  <c r="AZ277" i="3"/>
  <c r="AZ256" i="3"/>
  <c r="AZ397" i="3"/>
  <c r="AZ122" i="3"/>
  <c r="AZ332" i="3"/>
  <c r="AZ301" i="3"/>
  <c r="AZ283" i="3"/>
  <c r="AZ297" i="3"/>
  <c r="AZ550" i="3"/>
  <c r="U43" i="39"/>
  <c r="AB43" i="39"/>
  <c r="C40" i="71"/>
  <c r="D39" i="71"/>
  <c r="AZ422" i="3"/>
  <c r="C82" i="71"/>
  <c r="D82" i="71" s="1"/>
  <c r="D83" i="71"/>
  <c r="AC39" i="37"/>
  <c r="W39" i="37"/>
  <c r="AB30" i="21"/>
  <c r="U30" i="21"/>
  <c r="AC44" i="39"/>
  <c r="W44" i="39"/>
  <c r="AB24" i="36"/>
  <c r="U24" i="36"/>
  <c r="AB29" i="21"/>
  <c r="U29" i="21"/>
  <c r="AB9" i="21"/>
  <c r="U9" i="21"/>
  <c r="W33" i="40"/>
  <c r="AC33" i="40"/>
  <c r="W12" i="36"/>
  <c r="AC12" i="36"/>
  <c r="S44" i="33"/>
  <c r="AA44" i="33"/>
  <c r="AZ569" i="3"/>
  <c r="AA27" i="21"/>
  <c r="S27" i="21"/>
  <c r="G16" i="1"/>
  <c r="F10" i="39" s="1"/>
  <c r="J7" i="37"/>
  <c r="K1" i="73"/>
  <c r="E539" i="3"/>
  <c r="E536" i="3"/>
  <c r="E212" i="3"/>
  <c r="E286" i="3"/>
  <c r="E575"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9"/>
  <c r="Q60" i="67"/>
  <c r="Q73" i="67"/>
  <c r="M11" i="67"/>
  <c r="J10" i="67" s="1"/>
  <c r="F11" i="15"/>
  <c r="M11" i="15"/>
  <c r="J10" i="15" s="1"/>
  <c r="J5" i="15" s="1"/>
  <c r="J24" i="15" s="1"/>
  <c r="F11" i="67"/>
  <c r="F1" i="15"/>
  <c r="Q52" i="15"/>
  <c r="C32" i="15"/>
  <c r="F1" i="67"/>
  <c r="Q52" i="67"/>
  <c r="Q60" i="15"/>
  <c r="Q73" i="15"/>
  <c r="Q61" i="67"/>
  <c r="Q74" i="67"/>
  <c r="Q74" i="15"/>
  <c r="Q61" i="15"/>
  <c r="AE11" i="1"/>
  <c r="AE6" i="1"/>
  <c r="AE9" i="1"/>
  <c r="F27" i="68"/>
  <c r="AE7" i="1"/>
  <c r="AE8" i="1"/>
  <c r="AE12" i="1"/>
  <c r="AE10" i="1"/>
  <c r="C16" i="67"/>
  <c r="F41" i="67"/>
  <c r="G1" i="73"/>
  <c r="J5" i="67" l="1"/>
  <c r="J24" i="67" s="1"/>
  <c r="R36" i="36"/>
  <c r="E264" i="3"/>
  <c r="E381" i="3"/>
  <c r="E144" i="3"/>
  <c r="E23" i="3"/>
  <c r="E300" i="3"/>
  <c r="E103" i="3"/>
  <c r="E425" i="3"/>
  <c r="E76" i="3"/>
  <c r="E363" i="3"/>
  <c r="E192" i="3"/>
  <c r="E56" i="3"/>
  <c r="E435" i="3"/>
  <c r="I3" i="6"/>
  <c r="E541" i="3"/>
  <c r="R6" i="3"/>
  <c r="E199" i="3"/>
  <c r="T52" i="71"/>
  <c r="D52" i="71"/>
  <c r="T40" i="71"/>
  <c r="D40" i="71"/>
  <c r="C26" i="71"/>
  <c r="D26" i="71" s="1"/>
  <c r="D27" i="71"/>
  <c r="D36" i="71"/>
  <c r="T36" i="71"/>
  <c r="T32" i="71"/>
  <c r="D32" i="71"/>
  <c r="D44" i="71"/>
  <c r="T44" i="7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F25" i="12" l="1"/>
  <c r="C26" i="12" s="1"/>
  <c r="D25" i="12" s="1"/>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34" i="9"/>
  <c r="C66" i="67"/>
  <c r="C60" i="67"/>
  <c r="D10" i="69"/>
  <c r="C34" i="69"/>
  <c r="D10" i="68"/>
  <c r="C17" i="15"/>
  <c r="C14" i="67"/>
  <c r="C17" i="67"/>
  <c r="C44" i="11" l="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7" i="1"/>
  <c r="AO12" i="1"/>
  <c r="AO8" i="1"/>
  <c r="AO6"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97" i="9" l="1"/>
  <c r="E96" i="9"/>
  <c r="C96" i="9"/>
  <c r="B49" i="72"/>
  <c r="D5" i="52"/>
  <c r="D119" i="9"/>
  <c r="C86" i="9"/>
  <c r="C93" i="9"/>
  <c r="C73" i="9"/>
  <c r="C78" i="9"/>
  <c r="B22" i="72"/>
  <c r="D6" i="53"/>
  <c r="D5" i="53"/>
  <c r="B20" i="72"/>
  <c r="B32" i="72"/>
  <c r="D14" i="53"/>
  <c r="D54" i="9"/>
  <c r="C68" i="9"/>
  <c r="D9" i="52"/>
  <c r="D123" i="9"/>
  <c r="B52" i="72"/>
  <c r="G4" i="52"/>
  <c r="B21" i="72"/>
  <c r="D7" i="53"/>
  <c r="H102" i="9"/>
  <c r="C5" i="74"/>
  <c r="C64" i="9"/>
  <c r="C63" i="9"/>
  <c r="C67" i="9"/>
  <c r="D59" i="9"/>
  <c r="M55" i="9"/>
  <c r="M48" i="9"/>
  <c r="B31" i="72"/>
  <c r="D15" i="53"/>
  <c r="B51" i="72"/>
  <c r="F4" i="52"/>
  <c r="B47" i="72"/>
  <c r="D118" i="9"/>
  <c r="D4" i="52"/>
  <c r="H4" i="52"/>
  <c r="C104" i="9"/>
  <c r="N61" i="9"/>
  <c r="N59" i="9"/>
  <c r="N60" i="9"/>
  <c r="B48" i="72"/>
  <c r="E118" i="9"/>
  <c r="E4" i="52"/>
  <c r="G118" i="9"/>
  <c r="F118" i="9"/>
  <c r="F119" i="9"/>
  <c r="F5" i="52"/>
  <c r="B53" i="72"/>
  <c r="D13" i="53"/>
  <c r="B30" i="72"/>
  <c r="C105" i="9"/>
  <c r="I4" i="52"/>
  <c r="H108" i="9"/>
  <c r="C6" i="74"/>
  <c r="H107" i="9"/>
  <c r="D122" i="9"/>
  <c r="D8" i="52"/>
  <c r="C80" i="9"/>
  <c r="E80" i="9"/>
  <c r="E81" i="9"/>
  <c r="H119" i="9"/>
  <c r="H5" i="52"/>
  <c r="N58" i="9"/>
  <c r="D55" i="9"/>
  <c r="M53" i="9"/>
  <c r="N57" i="9"/>
  <c r="P57" i="9"/>
  <c r="D53" i="9"/>
  <c r="D52" i="9"/>
  <c r="C72" i="9"/>
  <c r="C79" i="9"/>
  <c r="C81"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<sst xmlns="http://schemas.openxmlformats.org/spreadsheetml/2006/main" count="7892" uniqueCount="3447">
  <si>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</si>
  <si>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</si>
  <si>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</si>
  <si>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</si>
  <si>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</si>
  <si>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</si>
  <si>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</si>
  <si>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</si>
  <si>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</si>
  <si>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</si>
  <si>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</si>
  <si>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</si>
  <si>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</si>
  <si>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</si>
  <si>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</si>
  <si>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</si>
  <si>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</si>
  <si>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</si>
  <si>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</si>
  <si>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</si>
  <si>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</si>
  <si>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</si>
  <si>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</si>
  <si>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</si>
  <si>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</si>
  <si>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</si>
  <si>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</si>
  <si>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</si>
  <si>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</si>
  <si>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</si>
  <si>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</si>
  <si>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</si>
  <si>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</si>
  <si>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</si>
  <si>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</si>
  <si>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</si>
  <si>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</si>
  <si>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</si>
  <si>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</si>
  <si>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</si>
  <si>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</si>
  <si>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</si>
  <si>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</si>
  <si>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</si>
  <si>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</si>
  <si>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</si>
  <si>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</si>
  <si>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</si>
  <si>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</si>
  <si>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</si>
  <si>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</si>
  <si>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</si>
  <si>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</si>
  <si>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</si>
  <si>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</si>
  <si>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</si>
  <si>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</si>
  <si>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</si>
  <si>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</si>
  <si>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</si>
  <si>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</si>
  <si>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</si>
  <si>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</si>
  <si>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</si>
  <si>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</si>
  <si>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</si>
  <si>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</si>
  <si>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</si>
  <si>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</si>
  <si>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</si>
  <si>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</si>
  <si>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</si>
  <si>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</si>
  <si>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</si>
  <si>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</si>
  <si>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</si>
  <si>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</si>
  <si>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</si>
  <si>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</si>
  <si>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</si>
  <si>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</si>
  <si>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</si>
  <si>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</si>
  <si>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</si>
  <si>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</si>
  <si>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</si>
  <si>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</si>
  <si>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</si>
  <si>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</si>
  <si>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</si>
  <si>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</si>
  <si>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</si>
  <si>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</si>
  <si>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</si>
  <si>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</si>
  <si>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</si>
  <si>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</si>
  <si>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</si>
  <si>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</si>
  <si>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</si>
  <si>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</si>
  <si>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</si>
  <si>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</si>
  <si>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</si>
  <si>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</si>
  <si>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</si>
  <si>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</si>
  <si>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</si>
  <si>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</si>
  <si>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</si>
  <si>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</si>
  <si>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</si>
  <si>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</si>
  <si>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</si>
  <si>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</si>
  <si>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</si>
  <si>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</si>
  <si>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</si>
  <si>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</si>
  <si>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</si>
  <si>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</si>
  <si>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</si>
  <si>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</si>
  <si>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</si>
  <si>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</si>
  <si>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</si>
  <si>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</si>
  <si>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</si>
  <si>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</si>
  <si>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</si>
  <si>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</si>
  <si>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</si>
  <si>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</si>
  <si>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</si>
  <si>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</si>
  <si>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</si>
  <si>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</si>
  <si>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</si>
  <si>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</si>
  <si>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</si>
  <si>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</si>
  <si>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</si>
  <si>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</si>
  <si>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</si>
  <si>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</si>
  <si>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</si>
  <si>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</si>
  <si>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</si>
  <si>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</si>
  <si>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</si>
  <si>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</si>
  <si>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</si>
  <si>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</si>
  <si>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</si>
  <si>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</si>
  <si>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</si>
  <si>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</si>
  <si>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</si>
  <si>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</si>
  <si>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</si>
  <si>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</si>
  <si>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</si>
  <si>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</si>
  <si>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</si>
  <si>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</si>
  <si>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</si>
  <si>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</si>
  <si>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</si>
  <si>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</si>
  <si>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</si>
  <si>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</si>
  <si>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</si>
  <si>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</si>
  <si>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</si>
  <si>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</si>
  <si>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</si>
  <si>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</si>
  <si>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</si>
  <si>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</si>
  <si>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</si>
  <si>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</si>
  <si>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</si>
  <si>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</si>
  <si>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</si>
  <si>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</si>
  <si>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</si>
  <si>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</si>
  <si>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</si>
  <si>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</si>
  <si>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</si>
  <si>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</si>
  <si>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</si>
  <si>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</si>
  <si>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</si>
  <si>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</si>
  <si>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</si>
  <si>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</si>
  <si>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</si>
  <si>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</si>
  <si>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</si>
  <si>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</si>
  <si>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</si>
  <si>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</si>
  <si>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</si>
  <si>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</si>
  <si>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</si>
  <si>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</si>
  <si>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</si>
  <si>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</si>
  <si>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</si>
  <si>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</si>
  <si>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</si>
  <si>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</si>
  <si>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</si>
  <si>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</si>
  <si>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</si>
  <si>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</si>
  <si>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</si>
  <si>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</si>
  <si>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</si>
  <si>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</si>
  <si>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</si>
  <si>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</si>
  <si>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</si>
  <si>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</si>
  <si>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</si>
  <si>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</si>
  <si>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</si>
  <si>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</si>
  <si>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</si>
  <si>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</si>
  <si>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</si>
  <si>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</si>
  <si>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</si>
  <si>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</si>
  <si>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</si>
  <si>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</si>
  <si>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</si>
  <si>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</si>
  <si>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</si>
  <si>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</si>
  <si>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</si>
  <si>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</si>
  <si>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</si>
  <si>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</si>
  <si>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</si>
  <si>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</si>
  <si>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</si>
  <si>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</si>
  <si>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</si>
  <si>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</si>
  <si>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</si>
  <si>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</si>
  <si>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</si>
  <si>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</si>
  <si>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</si>
  <si>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</si>
  <si>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</si>
  <si>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</si>
  <si>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</si>
  <si>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</si>
  <si>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</si>
  <si>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</si>
  <si>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</si>
  <si>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</si>
  <si>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</si>
  <si>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</si>
  <si>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</si>
  <si>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</si>
  <si>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</si>
  <si>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</si>
  <si>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</si>
  <si>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</si>
  <si>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</si>
  <si>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</si>
  <si>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</si>
  <si>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</si>
  <si>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</si>
  <si>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</si>
  <si>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</si>
  <si>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</si>
  <si>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</si>
  <si>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</si>
  <si>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</si>
  <si>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</si>
  <si>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</si>
  <si>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</si>
  <si>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</si>
  <si>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</si>
  <si>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</si>
  <si>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</si>
  <si>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</si>
  <si>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</si>
  <si>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</si>
  <si>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</si>
  <si>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</si>
  <si>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</si>
  <si>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</si>
  <si>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</si>
  <si>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</si>
  <si>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</si>
  <si>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</si>
  <si>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</si>
  <si>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</si>
  <si>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</si>
  <si>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</si>
  <si>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</si>
  <si>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</si>
  <si>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</si>
  <si>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</si>
  <si>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</si>
  <si>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</si>
  <si>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</si>
  <si>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</si>
  <si>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</si>
  <si>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</si>
  <si>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</si>
  <si>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</si>
  <si>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</si>
  <si>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</si>
  <si>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</si>
  <si>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</si>
  <si>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</si>
  <si>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</si>
  <si>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</si>
  <si>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</si>
  <si>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</si>
  <si>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</si>
  <si>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</si>
  <si>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</si>
  <si>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</si>
  <si>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</si>
  <si>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</si>
  <si>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</si>
  <si>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</si>
  <si>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</si>
  <si>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</si>
  <si>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</si>
  <si>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</si>
  <si>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</si>
  <si>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</si>
  <si>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</si>
  <si>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</si>
  <si>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</si>
  <si>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</si>
  <si>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</si>
  <si>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</si>
  <si>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</si>
  <si>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</si>
  <si>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</si>
  <si>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</si>
  <si>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</si>
  <si>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</si>
  <si>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</si>
  <si>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</si>
  <si>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</si>
  <si>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</si>
  <si>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</si>
  <si>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</si>
  <si>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</si>
  <si>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</si>
  <si>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</si>
  <si>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</si>
  <si>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</si>
  <si>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</si>
  <si>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</si>
  <si>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</si>
  <si>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</si>
  <si>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</si>
  <si>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</si>
  <si>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</si>
  <si>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</si>
  <si>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</si>
  <si>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</si>
  <si>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</si>
  <si>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</si>
  <si>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</si>
  <si>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</si>
  <si>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</si>
  <si>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</si>
  <si>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</si>
  <si>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</si>
  <si>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</si>
  <si>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</si>
  <si>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</si>
  <si>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</si>
  <si>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</si>
  <si>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</si>
  <si>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</si>
  <si>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</si>
  <si>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</si>
  <si>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</si>
  <si>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</si>
  <si>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</si>
  <si>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</si>
  <si>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</si>
  <si>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</si>
  <si>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</si>
  <si>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</si>
  <si>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</si>
  <si>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</si>
  <si>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</si>
  <si>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</si>
  <si>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</si>
  <si>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</si>
  <si>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</si>
  <si>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</si>
  <si>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</si>
  <si>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</si>
  <si>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</si>
  <si>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</si>
  <si>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</si>
  <si>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</si>
  <si>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</si>
  <si>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</si>
  <si>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</si>
  <si>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</si>
  <si>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</si>
  <si>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</si>
  <si>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</si>
  <si>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</si>
  <si>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</si>
  <si>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</si>
  <si>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</si>
  <si>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</si>
  <si>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</si>
  <si>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</si>
  <si>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</si>
  <si>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</si>
  <si>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</si>
  <si>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</si>
  <si>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</si>
  <si>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</si>
  <si>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</si>
  <si>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</si>
  <si>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</si>
  <si>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</si>
  <si>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</si>
  <si>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</si>
  <si>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</si>
  <si>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</si>
  <si>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</si>
  <si>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</si>
  <si>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</si>
  <si>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</si>
  <si>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</si>
  <si>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</si>
  <si>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</si>
  <si>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</si>
  <si>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</si>
  <si>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</si>
  <si>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</si>
  <si>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</si>
  <si>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</si>
  <si>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</si>
  <si>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</si>
  <si>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</si>
  <si>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</si>
  <si>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</si>
  <si>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</si>
  <si>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</si>
  <si>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</si>
  <si>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</si>
  <si>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</si>
  <si>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</si>
  <si>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</si>
  <si>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</si>
  <si>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</si>
  <si>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</si>
  <si>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</si>
  <si>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</si>
  <si>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</si>
  <si>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</si>
  <si>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</si>
  <si>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</si>
  <si>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</si>
  <si>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</si>
  <si>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</si>
  <si>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</si>
  <si>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</si>
  <si>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</si>
  <si>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</si>
  <si>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</si>
  <si>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</si>
  <si>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</si>
  <si>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</si>
  <si>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</si>
  <si>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</si>
  <si>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</si>
  <si>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</si>
  <si>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</si>
  <si>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</si>
  <si>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</si>
  <si>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</si>
  <si>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</si>
  <si>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</si>
  <si>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</si>
  <si>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</si>
  <si>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</si>
  <si>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</si>
  <si>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</si>
  <si>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</si>
  <si>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</si>
  <si>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</si>
  <si>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</si>
  <si>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</si>
  <si>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</si>
  <si>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</si>
  <si>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</si>
  <si>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</si>
  <si>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</si>
  <si>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</si>
  <si>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</si>
  <si>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</si>
  <si>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</si>
  <si>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</si>
  <si>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</si>
  <si>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</si>
  <si>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</si>
  <si>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</si>
  <si>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</si>
  <si>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</si>
  <si>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</si>
  <si>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</si>
  <si>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</si>
  <si>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</si>
  <si>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</si>
  <si>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</si>
  <si>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</si>
  <si>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</si>
  <si>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</si>
  <si>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</si>
  <si>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</si>
  <si>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</si>
  <si>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</si>
  <si>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</si>
  <si>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</si>
  <si>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</si>
  <si>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</si>
  <si>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</si>
  <si>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</si>
  <si>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</si>
  <si>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</si>
  <si>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</si>
  <si>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</si>
  <si>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</si>
  <si>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</si>
  <si>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</si>
  <si>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</si>
  <si>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</si>
  <si>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</si>
  <si>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</si>
  <si>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</si>
  <si>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</si>
  <si>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</si>
  <si>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</si>
  <si>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</si>
  <si>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</si>
  <si>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</si>
  <si>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</si>
  <si>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</si>
  <si>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</si>
  <si>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</si>
  <si>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</si>
  <si>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</si>
  <si>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</si>
  <si>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</si>
  <si>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</si>
  <si>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</si>
  <si>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</si>
  <si>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</si>
  <si>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</si>
  <si>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</si>
  <si>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</si>
  <si>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</si>
  <si>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</si>
  <si>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</si>
  <si>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</si>
  <si>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</si>
  <si>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</si>
  <si>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</si>
  <si>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</si>
  <si>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</si>
  <si>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</si>
  <si>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</si>
  <si>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</si>
  <si>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</si>
  <si>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</si>
  <si>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</si>
  <si>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</si>
  <si>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</si>
  <si>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</si>
  <si>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</si>
  <si>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</si>
  <si>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</si>
  <si>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</si>
  <si>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</si>
  <si>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</si>
  <si>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</si>
  <si>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</si>
  <si>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</si>
  <si>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</si>
  <si>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</si>
  <si>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</si>
  <si>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</si>
  <si>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</si>
  <si>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</si>
  <si>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</si>
  <si>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</si>
  <si>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</si>
  <si>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</si>
  <si>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</si>
  <si>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</si>
  <si>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</si>
  <si>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</si>
  <si>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</si>
  <si>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</si>
  <si>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</si>
  <si>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</si>
  <si>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</si>
  <si>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</si>
  <si>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</si>
  <si>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</si>
  <si>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</si>
  <si>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</si>
  <si>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</si>
  <si>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</si>
  <si>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</si>
  <si>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</si>
  <si>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</si>
  <si>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</si>
  <si>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</si>
  <si>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</si>
  <si>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</si>
  <si>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</si>
  <si>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</si>
  <si>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</si>
  <si>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</si>
  <si>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</si>
  <si>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</si>
  <si>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</si>
  <si>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</si>
  <si>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</si>
  <si>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</si>
  <si>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</si>
  <si>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</si>
  <si>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</si>
  <si>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</si>
  <si>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</si>
  <si>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</si>
  <si>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</si>
  <si>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</si>
  <si>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</si>
  <si>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</si>
  <si>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</si>
  <si>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</si>
  <si>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</si>
  <si>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</si>
  <si>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</si>
  <si>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</si>
  <si>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</si>
  <si>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</si>
  <si>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</si>
  <si>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</si>
  <si>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</si>
  <si>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</si>
  <si>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</si>
  <si>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</si>
  <si>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</si>
  <si>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</si>
  <si>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</si>
  <si>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</si>
  <si>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</si>
  <si>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</si>
  <si>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</si>
  <si>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</si>
  <si>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</si>
  <si>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</si>
  <si>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</si>
  <si>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</si>
  <si>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</si>
  <si>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</si>
  <si>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</si>
  <si>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</si>
  <si>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</si>
  <si>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</si>
  <si>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</si>
  <si>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</si>
  <si>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</si>
  <si>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</si>
  <si>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</si>
  <si>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</si>
  <si>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</si>
  <si>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</si>
  <si>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</si>
  <si>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</si>
  <si>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</si>
  <si>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</si>
  <si>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</si>
  <si>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</si>
  <si>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</si>
  <si>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</si>
  <si>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</si>
  <si>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</si>
  <si>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</si>
  <si>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</si>
  <si>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</si>
  <si>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</si>
  <si>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</si>
  <si>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</si>
  <si>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</si>
  <si>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</si>
  <si>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</si>
  <si>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</si>
  <si>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</si>
  <si>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</si>
  <si>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</si>
  <si>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</si>
  <si>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</si>
  <si>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</si>
  <si>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</si>
  <si>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</si>
  <si>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</si>
  <si>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</si>
  <si>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</si>
  <si>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</si>
  <si>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</si>
  <si>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</si>
  <si>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</si>
  <si>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</si>
  <si>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</si>
  <si>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</si>
  <si>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</si>
  <si>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</si>
  <si>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</si>
  <si>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</si>
  <si>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</si>
  <si>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</si>
  <si>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</si>
  <si>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</si>
  <si>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</si>
  <si>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</si>
  <si>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</si>
  <si>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</si>
  <si>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</si>
  <si>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</si>
  <si>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</si>
  <si>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</si>
  <si>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</si>
  <si>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</si>
  <si>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</si>
  <si>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</si>
  <si>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</si>
  <si>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</si>
  <si>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</si>
  <si>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</si>
  <si>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</si>
  <si>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</si>
  <si>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</si>
  <si>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</si>
  <si>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</si>
  <si>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</si>
  <si>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</si>
  <si>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</si>
  <si>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</si>
  <si>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</si>
  <si>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</si>
  <si>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</si>
  <si>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</si>
  <si>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</si>
  <si>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</si>
  <si>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</si>
  <si>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</si>
  <si>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</si>
  <si>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</si>
  <si>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</si>
  <si>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</si>
  <si>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</si>
  <si>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</si>
  <si>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</si>
  <si>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</si>
  <si>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</si>
  <si>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</si>
  <si>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</si>
  <si>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</si>
  <si>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</si>
  <si>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</si>
  <si>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</si>
  <si>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</si>
  <si>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</si>
  <si>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</si>
  <si>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</si>
  <si>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</si>
  <si>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</si>
  <si>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</si>
  <si>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</si>
  <si>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</si>
  <si>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</si>
  <si>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</si>
  <si>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</si>
  <si>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</si>
  <si>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</si>
  <si>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</si>
  <si>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</si>
  <si>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</si>
  <si>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</si>
  <si>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</si>
  <si>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</si>
  <si>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</si>
  <si>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</si>
  <si>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</si>
  <si>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</si>
  <si>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</si>
  <si>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</si>
  <si>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</si>
  <si>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</si>
  <si>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</si>
  <si>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</si>
  <si>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</si>
  <si>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</si>
  <si>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</si>
  <si>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</si>
  <si>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</si>
  <si>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</si>
  <si>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</si>
  <si>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</si>
  <si>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</si>
  <si>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</si>
  <si>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</si>
  <si>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</si>
  <si>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</si>
  <si>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</si>
  <si>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</si>
  <si>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</si>
  <si>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</si>
  <si>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</si>
  <si>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</si>
  <si>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</si>
  <si>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</si>
  <si>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</si>
  <si>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</si>
  <si>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</si>
  <si>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</si>
  <si>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</si>
  <si>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</si>
  <si>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</si>
  <si>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</si>
  <si>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</si>
  <si>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</si>
  <si>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</si>
  <si>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</si>
  <si>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</si>
  <si>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</si>
  <si>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</si>
  <si>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</si>
  <si>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</si>
  <si>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</si>
  <si>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</si>
  <si>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</si>
  <si>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</si>
  <si>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</si>
  <si>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</si>
  <si>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</si>
  <si>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</si>
  <si>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</si>
  <si>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</si>
  <si>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</si>
  <si>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</si>
  <si>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</si>
  <si>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</si>
  <si>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</si>
  <si>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</si>
  <si>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</si>
  <si>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</si>
  <si>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</si>
  <si>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</si>
  <si>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</si>
  <si>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</si>
  <si>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</si>
  <si>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</si>
  <si>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</si>
  <si>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</si>
  <si>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</si>
  <si>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</si>
  <si>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</si>
  <si>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</si>
  <si>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</si>
  <si>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</si>
  <si>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</si>
  <si>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</si>
  <si>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</si>
  <si>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</si>
  <si>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</si>
  <si>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</si>
  <si>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</si>
  <si>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</si>
  <si>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</si>
  <si>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</si>
  <si>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</si>
  <si>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</si>
  <si>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</si>
  <si>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</si>
  <si>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</si>
  <si>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</si>
  <si>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</si>
  <si>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</si>
  <si>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</si>
  <si>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</si>
  <si>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</si>
  <si>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</si>
  <si>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</si>
  <si>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</si>
  <si>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</si>
  <si>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</si>
  <si>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</si>
  <si>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</si>
  <si>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</si>
  <si>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</si>
  <si>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</si>
  <si>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</si>
  <si>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</si>
  <si>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</si>
  <si>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</si>
  <si>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</si>
  <si>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</si>
  <si>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</si>
  <si>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</si>
  <si>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</si>
  <si>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</si>
  <si>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</si>
  <si>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</si>
  <si>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</si>
  <si>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</si>
  <si>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</si>
  <si>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</si>
  <si>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</si>
  <si>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</si>
  <si>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</si>
  <si>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</si>
  <si>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</si>
  <si>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</si>
  <si>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</si>
  <si>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</si>
  <si>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</si>
  <si>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</si>
  <si>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</si>
  <si>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</si>
  <si>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</si>
  <si>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</si>
  <si>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</si>
  <si>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</si>
  <si>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</si>
  <si>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</si>
  <si>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</si>
  <si>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</si>
  <si>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</si>
  <si>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</si>
  <si>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</si>
  <si>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</si>
  <si>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</si>
  <si>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</si>
  <si>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</si>
  <si>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</si>
  <si>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</si>
  <si>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</si>
  <si>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</si>
  <si>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</si>
  <si>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</si>
  <si>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</si>
  <si>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</si>
  <si>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</si>
  <si>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</si>
  <si>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</si>
  <si>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</si>
  <si>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</si>
  <si>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</si>
  <si>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</si>
  <si>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</si>
  <si>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</si>
  <si>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</si>
  <si>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</si>
  <si>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</si>
  <si>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</si>
  <si>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</si>
  <si>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</si>
  <si>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</si>
  <si>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</si>
  <si>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</si>
  <si>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</si>
  <si>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</si>
  <si>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</si>
  <si>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</si>
  <si>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</si>
  <si>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</si>
  <si>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</si>
  <si>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</si>
  <si>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</si>
  <si>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</si>
  <si>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</si>
  <si>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</si>
  <si>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</si>
  <si>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</si>
  <si>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</si>
  <si>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</si>
  <si>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</si>
  <si>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</si>
  <si>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</si>
  <si>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</si>
  <si>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</si>
  <si>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</si>
  <si>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</si>
  <si>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</si>
  <si>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</si>
  <si>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</si>
  <si>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</si>
  <si>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</si>
  <si>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</si>
  <si>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</si>
  <si>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</si>
  <si>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</si>
  <si>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</si>
  <si>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</si>
  <si>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</si>
  <si>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</si>
  <si>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</si>
  <si>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</si>
  <si>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</si>
  <si>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</si>
  <si>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</si>
  <si>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</si>
  <si>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</si>
  <si>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</si>
  <si>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</si>
  <si>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</si>
  <si>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</si>
  <si>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</si>
  <si>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</si>
  <si>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</si>
  <si>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</si>
  <si>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</si>
  <si>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</si>
  <si>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</si>
  <si>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</si>
  <si>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</si>
  <si>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</si>
  <si>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</si>
  <si>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</si>
  <si>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</si>
  <si>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</si>
  <si>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</si>
  <si>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</si>
  <si>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</si>
  <si>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</si>
  <si>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</si>
  <si>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</si>
  <si>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</si>
  <si>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</si>
  <si>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</si>
  <si>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</si>
  <si>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</si>
  <si>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</si>
  <si>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</si>
  <si>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</si>
  <si>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</si>
  <si>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</si>
  <si>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</si>
  <si>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</si>
  <si>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</si>
  <si>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</si>
  <si>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</si>
  <si>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</si>
  <si>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</si>
  <si>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</si>
  <si>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</si>
  <si>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</si>
  <si>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</si>
  <si>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</si>
  <si>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</si>
  <si>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</si>
  <si>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</si>
  <si>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</si>
  <si>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</si>
  <si>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</si>
  <si>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</si>
  <si>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</si>
  <si>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</si>
  <si>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</si>
  <si>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</si>
  <si>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</si>
  <si>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</si>
  <si>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</si>
  <si>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</si>
  <si>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</si>
  <si>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</si>
  <si>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</si>
  <si>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</si>
  <si>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</si>
  <si>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</si>
  <si>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</si>
  <si>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</si>
  <si>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</si>
  <si>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</si>
  <si>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</si>
  <si>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</si>
  <si>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</si>
  <si>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</si>
  <si>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</si>
  <si>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</si>
  <si>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</si>
  <si>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</si>
  <si>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</si>
  <si>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</si>
  <si>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</si>
  <si>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</si>
  <si>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</si>
  <si>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</si>
  <si>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</si>
  <si>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</si>
  <si>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</si>
  <si>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</si>
  <si>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</si>
  <si>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</si>
  <si>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</si>
  <si>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</si>
  <si>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</si>
  <si>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</si>
  <si>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</si>
  <si>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</si>
  <si>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</si>
  <si>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</si>
  <si>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</si>
  <si>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</si>
  <si>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</si>
  <si>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</si>
  <si>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</si>
  <si>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</si>
  <si>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</si>
  <si>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</si>
  <si>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</si>
  <si>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</si>
  <si>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</si>
  <si>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</si>
  <si>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</si>
  <si>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</si>
  <si>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</si>
  <si>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</si>
  <si>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</si>
  <si>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</si>
  <si>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</si>
  <si>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</si>
  <si>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</si>
  <si>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</si>
  <si>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</si>
  <si>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</si>
  <si>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</si>
  <si>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</si>
  <si>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</si>
  <si>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</si>
  <si>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</si>
  <si>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</si>
  <si>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</si>
  <si>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</si>
  <si>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</si>
  <si>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</si>
  <si>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</si>
  <si>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</si>
  <si>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</si>
  <si>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</si>
  <si>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</si>
  <si>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</si>
  <si>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</si>
  <si>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</si>
  <si>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</si>
  <si>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</si>
  <si>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</si>
  <si>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</si>
  <si>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</si>
  <si>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</si>
  <si>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</si>
  <si>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</si>
  <si>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</si>
  <si>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</si>
  <si>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</si>
  <si>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</si>
  <si>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</si>
  <si>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</si>
  <si>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</si>
  <si>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</si>
  <si>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</si>
  <si>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</si>
  <si>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</si>
  <si>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</si>
  <si>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</si>
  <si>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</si>
  <si>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</si>
  <si>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</si>
  <si>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</si>
  <si>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</si>
  <si>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</si>
  <si>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</si>
  <si>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</si>
  <si>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</si>
  <si>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</si>
  <si>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</si>
  <si>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</si>
  <si>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</si>
  <si>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</si>
  <si>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</si>
  <si>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</si>
  <si>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</si>
  <si>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</si>
  <si>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</si>
  <si>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</si>
  <si>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</si>
  <si>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</si>
  <si>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</si>
  <si>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</si>
  <si>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</si>
  <si>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</si>
  <si>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</si>
  <si>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</si>
  <si>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</si>
  <si>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</si>
  <si>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</si>
  <si>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</si>
  <si>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</si>
  <si>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</si>
  <si>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</si>
  <si>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</si>
  <si>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</si>
  <si>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</si>
  <si>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</si>
  <si>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</si>
  <si>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</si>
  <si>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</si>
  <si>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</si>
  <si>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</si>
  <si>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</si>
  <si>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</si>
  <si>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</si>
  <si>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</si>
  <si>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</si>
  <si>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</si>
  <si>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</si>
  <si>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</si>
  <si>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</si>
  <si>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</si>
  <si>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</si>
  <si>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</si>
  <si>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</si>
  <si>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</si>
  <si>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</si>
  <si>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</si>
  <si>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</si>
  <si>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</si>
  <si>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</si>
  <si>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</si>
  <si>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</si>
  <si>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</si>
  <si>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</si>
  <si>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</si>
  <si>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</si>
  <si>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</si>
  <si>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</si>
  <si>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</si>
  <si>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</si>
  <si>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</si>
  <si>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</si>
  <si>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</si>
  <si>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</si>
  <si>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</si>
  <si>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</si>
  <si>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</si>
  <si>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</si>
  <si>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</si>
  <si>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</si>
  <si>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</si>
  <si>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</si>
  <si>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</si>
  <si>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</si>
  <si>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</si>
  <si>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</si>
  <si>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</si>
  <si>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</si>
  <si>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</si>
  <si>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</si>
  <si>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</si>
  <si>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</si>
  <si>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</si>
  <si>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</si>
  <si>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</si>
  <si>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</si>
  <si>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</si>
  <si>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</si>
  <si>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</si>
  <si>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</si>
  <si>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</si>
  <si>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</si>
  <si>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</si>
  <si>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</si>
  <si>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</si>
  <si>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</si>
  <si>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</si>
  <si>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</si>
  <si>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</si>
  <si>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</si>
  <si>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</si>
  <si>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</si>
  <si>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</si>
  <si>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</si>
  <si>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</si>
  <si>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</si>
  <si>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</si>
  <si>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</si>
  <si>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</si>
  <si>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</si>
  <si>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</si>
  <si>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</si>
  <si>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</si>
  <si>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</si>
  <si>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</si>
  <si>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</si>
  <si>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</si>
  <si>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</si>
  <si>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</si>
  <si>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</si>
  <si>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</si>
  <si>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</si>
  <si>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</si>
  <si>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</si>
  <si>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</si>
  <si>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</si>
  <si>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</si>
  <si>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</si>
  <si>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</si>
  <si>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</si>
  <si>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</si>
  <si>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</si>
  <si>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</si>
  <si>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</si>
  <si>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</si>
  <si>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</si>
  <si>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</si>
  <si>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</si>
  <si>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</si>
  <si>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</si>
  <si>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</si>
  <si>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</si>
  <si>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</si>
  <si>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</si>
  <si>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</si>
  <si>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</si>
  <si>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</si>
  <si>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</si>
  <si>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</si>
  <si>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</si>
  <si>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</si>
  <si>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</si>
  <si>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</si>
  <si>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</si>
  <si>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</si>
  <si>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</si>
  <si>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</si>
  <si>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</si>
  <si>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</si>
  <si>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</si>
  <si>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</si>
  <si>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</si>
  <si>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</si>
  <si>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</si>
  <si>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</si>
  <si>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</si>
  <si>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</si>
  <si>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</si>
  <si>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</si>
  <si>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</si>
  <si>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</si>
  <si>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</si>
  <si>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</si>
  <si>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</si>
  <si>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</si>
  <si>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</si>
  <si>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</si>
  <si>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</si>
  <si>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</si>
  <si>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</si>
  <si>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</si>
  <si>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</si>
  <si>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</si>
  <si>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</si>
  <si>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</si>
  <si>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</si>
  <si>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</si>
  <si>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</si>
  <si>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</si>
  <si>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</si>
  <si>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</si>
  <si>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</si>
  <si>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</si>
  <si>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</si>
  <si>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</si>
  <si>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</si>
  <si>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</si>
  <si>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</si>
  <si>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</si>
  <si>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</si>
  <si>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</si>
  <si>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</si>
  <si>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</si>
  <si>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</si>
  <si>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</si>
  <si>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</si>
  <si>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</si>
  <si>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</si>
  <si>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</si>
  <si>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</si>
  <si>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</si>
  <si>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</si>
  <si>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</si>
  <si>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</si>
  <si>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</si>
  <si>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</si>
  <si>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</si>
  <si>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</si>
  <si>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</si>
  <si>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</si>
  <si>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</si>
  <si>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</si>
  <si>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</si>
  <si>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</si>
  <si>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</si>
  <si>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</si>
  <si>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</si>
  <si>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</si>
  <si>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</si>
  <si>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</si>
  <si>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</si>
  <si>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</si>
  <si>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</si>
  <si>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</si>
  <si>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</si>
  <si>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</si>
  <si>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</si>
  <si>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</si>
  <si>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</si>
  <si>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</si>
  <si>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</si>
  <si>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</si>
  <si>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</si>
  <si>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</si>
  <si>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</si>
  <si>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</si>
  <si>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</si>
  <si>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</si>
  <si>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</si>
  <si>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</si>
  <si>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</si>
  <si>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</si>
  <si>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</si>
  <si>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</si>
  <si>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</si>
  <si>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</si>
  <si>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</si>
  <si>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</si>
  <si>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</si>
  <si>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</si>
  <si>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</si>
  <si>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</si>
  <si>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</si>
  <si>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</si>
  <si>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</si>
  <si>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</si>
  <si>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</si>
  <si>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</si>
  <si>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</si>
  <si>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</si>
  <si>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</si>
  <si>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</si>
  <si>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</si>
  <si>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</si>
  <si>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</si>
  <si>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</si>
  <si>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</si>
  <si>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</si>
  <si>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</si>
  <si>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</si>
  <si>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</si>
  <si>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</si>
  <si>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</si>
  <si>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</si>
  <si>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</si>
  <si>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</si>
  <si>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</si>
  <si>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</si>
  <si>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</si>
  <si>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</si>
  <si>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</si>
  <si>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</si>
  <si>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</si>
  <si>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</si>
  <si>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</si>
  <si>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</si>
  <si>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</si>
  <si>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</si>
  <si>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</si>
  <si>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</si>
  <si>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</si>
  <si>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</si>
  <si>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</si>
  <si>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</si>
  <si>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</si>
  <si>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</si>
  <si>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</si>
  <si>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</si>
  <si>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</si>
  <si>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</si>
  <si>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</si>
  <si>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</si>
  <si>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</si>
  <si>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</si>
  <si>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</si>
  <si>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</si>
  <si>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</si>
  <si>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</si>
  <si>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</si>
  <si>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</si>
  <si>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</si>
  <si>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</si>
  <si>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</si>
  <si>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</si>
  <si>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</si>
  <si>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</si>
  <si>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</si>
  <si>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</si>
  <si>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</si>
  <si>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</si>
  <si>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</si>
  <si>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</si>
  <si>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</si>
  <si>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</si>
  <si>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</si>
  <si>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</si>
  <si>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</si>
  <si>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</si>
  <si>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</si>
  <si>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</si>
  <si>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</si>
  <si>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</si>
  <si>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</si>
  <si>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</si>
  <si>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</si>
  <si>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</si>
  <si>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</si>
  <si>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</si>
  <si>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</si>
  <si>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</si>
  <si>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</si>
  <si>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</si>
  <si>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</si>
  <si>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</si>
  <si>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</si>
  <si>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</si>
  <si>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</si>
  <si>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</si>
  <si>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</si>
  <si>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</si>
  <si>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</si>
  <si>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</si>
  <si>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</si>
  <si>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</si>
  <si>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</si>
  <si>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</si>
  <si>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</si>
  <si>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</si>
  <si>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</si>
  <si>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</si>
  <si>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</si>
  <si>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</si>
  <si>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</si>
  <si>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</si>
  <si>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</si>
  <si>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</si>
  <si>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</si>
  <si>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</si>
  <si>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</si>
  <si>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</si>
  <si>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</si>
  <si>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</si>
  <si>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</si>
  <si>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</si>
  <si>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</si>
  <si>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</si>
  <si>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</si>
  <si>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</si>
  <si>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</si>
  <si>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</si>
  <si>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</si>
  <si>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</si>
  <si>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</si>
  <si>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</si>
  <si>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</si>
  <si>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</si>
  <si>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</si>
  <si>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</si>
  <si>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</si>
  <si>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</si>
  <si>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</si>
  <si>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</si>
  <si>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</si>
  <si>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</si>
  <si>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</si>
  <si>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</si>
  <si>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</si>
  <si>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</si>
  <si>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</si>
  <si>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</si>
  <si>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</si>
  <si>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</si>
  <si>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</si>
  <si>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</si>
  <si>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</si>
  <si>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</si>
  <si>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</si>
  <si>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</si>
  <si>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</si>
  <si>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</si>
  <si>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</si>
  <si>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</si>
  <si>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</si>
  <si>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</si>
  <si>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</si>
  <si>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</si>
  <si>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</si>
  <si>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</si>
  <si>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</si>
  <si>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</si>
  <si>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</si>
  <si>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</si>
  <si>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</si>
  <si>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</si>
  <si>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</si>
  <si>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</si>
  <si>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</si>
  <si>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</si>
  <si>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</si>
  <si>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</si>
  <si>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</si>
  <si>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</si>
  <si>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</si>
  <si>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</si>
  <si>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</si>
  <si>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</si>
  <si>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</si>
  <si>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</si>
  <si>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</si>
  <si>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</si>
  <si>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</si>
  <si>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</si>
  <si>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</si>
  <si>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</si>
  <si>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</si>
  <si>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</si>
  <si>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</si>
  <si>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</si>
  <si>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</si>
  <si>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</si>
  <si>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</si>
  <si>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</si>
  <si>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</si>
  <si>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</si>
  <si>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</si>
  <si>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</si>
  <si>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</si>
  <si>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</si>
  <si>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</si>
  <si>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</si>
  <si>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</si>
  <si>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</si>
  <si>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</si>
  <si>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</si>
  <si>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</si>
  <si>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</si>
  <si>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</si>
  <si>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</si>
  <si>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</si>
  <si>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</si>
  <si>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</si>
  <si>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</si>
  <si>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</si>
  <si>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</si>
  <si>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</si>
  <si>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</si>
  <si>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</si>
  <si>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</si>
  <si>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</si>
  <si>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</si>
  <si>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</si>
  <si>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</si>
  <si>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</si>
  <si>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</si>
  <si>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</si>
  <si>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</si>
  <si>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</si>
  <si>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</si>
  <si>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</si>
  <si>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</si>
  <si>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</si>
  <si>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</si>
  <si>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</si>
  <si>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</si>
  <si>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</si>
  <si>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</si>
  <si>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</si>
  <si>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</si>
  <si>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</si>
  <si>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</si>
  <si>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</si>
  <si>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</si>
  <si>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</si>
  <si>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</si>
  <si>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</si>
  <si>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</si>
  <si>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</si>
  <si>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</si>
  <si>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</si>
  <si>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</si>
  <si>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</si>
  <si>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</si>
  <si>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</si>
  <si>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</si>
  <si>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</si>
  <si>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</si>
  <si>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</si>
  <si>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</si>
  <si>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</si>
  <si>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</si>
  <si>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</si>
  <si>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</si>
  <si>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</si>
  <si>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</si>
  <si>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</si>
  <si>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</si>
  <si>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</si>
  <si>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</si>
  <si>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</si>
  <si>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</si>
  <si>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</si>
  <si>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</si>
  <si>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</si>
  <si>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</si>
  <si>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</si>
  <si>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</si>
  <si>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</si>
  <si>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</si>
  <si>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</si>
  <si>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</si>
  <si>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</si>
  <si>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</si>
  <si>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</si>
  <si>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</si>
  <si>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</si>
  <si>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</si>
  <si>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</si>
  <si>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</si>
  <si>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</si>
  <si>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</si>
  <si>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</si>
  <si>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</si>
  <si>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</si>
  <si>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</si>
  <si>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</si>
  <si>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</si>
  <si>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</si>
  <si>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</si>
  <si>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</si>
  <si>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</si>
  <si>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</si>
  <si>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</si>
  <si>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</si>
  <si>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</si>
  <si>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</si>
  <si>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</si>
  <si>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</si>
  <si>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</si>
  <si>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</si>
  <si>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</si>
  <si>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</si>
  <si>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</si>
  <si>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</si>
  <si>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</si>
  <si>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</si>
  <si>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</si>
  <si>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</si>
  <si>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</si>
  <si>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</si>
  <si>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</si>
  <si>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</si>
  <si>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</si>
  <si>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</si>
  <si>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</si>
  <si>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</si>
  <si>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</si>
  <si>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</si>
  <si>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</si>
  <si>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</si>
  <si>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</si>
  <si>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</si>
  <si>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</si>
  <si>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</si>
  <si>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</si>
  <si>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</si>
  <si>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</si>
  <si>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</si>
  <si>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</si>
  <si>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</si>
  <si>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</si>
  <si>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</si>
  <si>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</si>
  <si>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</si>
  <si>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</si>
  <si>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</si>
  <si>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</si>
  <si>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</si>
  <si>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</si>
  <si>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</si>
  <si>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</si>
  <si>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</si>
  <si>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</si>
  <si>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</si>
  <si>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</si>
  <si>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</si>
  <si>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</si>
  <si>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</si>
  <si>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</si>
  <si>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</si>
  <si>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</si>
  <si>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</si>
  <si>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</si>
  <si>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</si>
  <si>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</si>
  <si>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</si>
  <si>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</si>
  <si>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</si>
  <si>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</si>
  <si>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</si>
  <si>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</si>
  <si>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</si>
  <si>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</si>
  <si>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</si>
  <si>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</si>
  <si>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</si>
  <si>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</si>
  <si>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</si>
  <si>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</si>
  <si>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</si>
  <si>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</si>
  <si>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</si>
  <si>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</si>
  <si>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</si>
  <si>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</si>
  <si>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</si>
  <si>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</si>
  <si>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</si>
  <si>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</si>
  <si>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</si>
  <si>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</si>
  <si>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</si>
  <si>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</si>
  <si>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</si>
  <si>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</si>
  <si>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</si>
  <si>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</si>
  <si>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</si>
  <si>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</si>
  <si>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</si>
  <si>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</si>
  <si>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</si>
  <si>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</si>
  <si>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</si>
  <si>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</si>
  <si>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</si>
  <si>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</si>
  <si>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</si>
  <si>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</si>
  <si>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</si>
  <si>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</si>
  <si>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</si>
  <si>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</si>
  <si>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</si>
  <si>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</si>
  <si>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</si>
  <si>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</si>
  <si>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</si>
  <si>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</si>
  <si>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</si>
  <si>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</si>
  <si>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</si>
  <si>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</si>
  <si>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</si>
  <si>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</si>
  <si>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</si>
  <si>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</si>
  <si>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</si>
  <si>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</si>
  <si>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</si>
  <si>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</si>
  <si>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</si>
  <si>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</si>
  <si>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</si>
  <si>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</si>
  <si>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</si>
  <si>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</si>
  <si>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</si>
  <si>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</si>
  <si>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</si>
  <si>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</si>
  <si>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</si>
  <si>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</si>
  <si>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</si>
  <si>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</si>
  <si>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</si>
  <si>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</si>
  <si>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</si>
  <si>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</si>
  <si>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</si>
  <si>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</si>
  <si>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</si>
  <si>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</si>
  <si>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</si>
  <si>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</si>
  <si>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</si>
  <si>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</si>
  <si>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</si>
  <si>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</si>
  <si>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</si>
  <si>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</si>
  <si>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</si>
  <si>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</si>
  <si>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</si>
  <si>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</si>
  <si>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</si>
  <si>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</si>
  <si>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</si>
  <si>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</si>
  <si>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</si>
  <si>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</si>
  <si>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</si>
  <si>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</si>
  <si>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</si>
  <si>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</si>
  <si>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</si>
  <si>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</si>
  <si>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</si>
  <si>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</si>
  <si>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</si>
  <si>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</si>
  <si>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</si>
  <si>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</si>
  <si>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</si>
  <si>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</si>
  <si>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</si>
  <si>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</si>
  <si>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</si>
  <si>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</si>
  <si>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</si>
  <si>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</si>
  <si>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</si>
  <si>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</si>
  <si>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</si>
  <si>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</si>
  <si>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</si>
  <si>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</si>
  <si>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</si>
  <si>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</si>
  <si>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</si>
  <si>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</si>
  <si>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</si>
  <si>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</si>
  <si>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</si>
  <si>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</si>
  <si>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</si>
  <si>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</si>
  <si>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</si>
  <si>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</si>
  <si>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</si>
  <si>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</si>
  <si>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</si>
  <si>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</si>
  <si>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</si>
  <si>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</si>
  <si>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</si>
  <si>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</si>
  <si>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</si>
  <si>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</si>
  <si>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</si>
  <si>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</si>
  <si>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</si>
  <si>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</si>
  <si>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</si>
  <si>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</si>
  <si>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</si>
  <si>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</si>
  <si>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</si>
  <si>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</si>
  <si>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</si>
  <si>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</si>
  <si>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</si>
  <si>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</si>
  <si>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</si>
  <si>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</si>
  <si>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</si>
  <si>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</si>
  <si>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</si>
  <si>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</si>
  <si>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</si>
  <si>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</si>
  <si>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</si>
  <si>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</si>
  <si>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</si>
  <si>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</si>
  <si>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</si>
  <si>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</si>
  <si>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</si>
  <si>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</si>
  <si>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</si>
  <si>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</si>
  <si>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</si>
  <si>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</si>
  <si>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</si>
  <si>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</si>
  <si>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</si>
  <si>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</si>
  <si>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</si>
  <si>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</si>
  <si>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</si>
  <si>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</si>
  <si>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</si>
  <si>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</si>
  <si>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</si>
  <si>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</si>
  <si>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</si>
  <si>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</si>
  <si>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</si>
  <si>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</si>
  <si>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</si>
  <si>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</si>
  <si>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</si>
  <si>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</si>
  <si>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</si>
  <si>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</si>
  <si>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</si>
  <si>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</si>
  <si>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</si>
  <si>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</si>
  <si>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</si>
  <si>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</si>
  <si>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</si>
  <si>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</si>
  <si>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</si>
  <si>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</si>
  <si>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</si>
  <si>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</si>
  <si>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</si>
  <si>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</si>
  <si>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</si>
  <si>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</si>
  <si>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</si>
  <si>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</si>
  <si>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</si>
  <si>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</si>
  <si>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</si>
  <si>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</si>
  <si>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</si>
  <si>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</si>
  <si>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</si>
  <si>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</si>
  <si>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</si>
  <si>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</si>
  <si>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</si>
  <si>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</si>
  <si>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</si>
  <si>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</si>
  <si>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</si>
  <si>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</si>
  <si>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</si>
  <si>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</si>
  <si>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</si>
  <si>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</si>
  <si>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</si>
  <si>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</si>
  <si>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</si>
  <si>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</si>
  <si>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</si>
  <si>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</si>
  <si>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</si>
  <si>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</si>
  <si>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</si>
  <si>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</si>
  <si>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</si>
  <si>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</si>
  <si>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</si>
  <si>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</si>
  <si>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</si>
  <si>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</si>
  <si>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</si>
  <si>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</si>
  <si>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</si>
  <si>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</si>
  <si>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</si>
  <si>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</si>
  <si>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</si>
  <si>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</si>
  <si>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</si>
  <si>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</si>
  <si>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</si>
  <si>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</si>
  <si>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</si>
  <si>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</si>
  <si>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</si>
  <si>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</si>
  <si>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</si>
  <si>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</si>
  <si>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</si>
  <si>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</si>
  <si>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</si>
  <si>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</si>
  <si>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</si>
  <si>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</si>
  <si>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</si>
  <si>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</si>
  <si>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</si>
  <si>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</si>
  <si>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</si>
  <si>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</si>
  <si>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</si>
  <si>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</si>
  <si>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</si>
  <si>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</si>
  <si>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</si>
  <si>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</si>
  <si>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</si>
  <si>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</si>
  <si>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</si>
  <si>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</si>
  <si>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</si>
  <si>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</si>
  <si>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</si>
  <si>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</si>
  <si>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</si>
  <si>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</si>
  <si>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</si>
  <si>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</si>
  <si>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</si>
  <si>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</si>
  <si>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</si>
  <si>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</si>
  <si>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</si>
  <si>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</si>
  <si>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</si>
  <si>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</si>
  <si>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</si>
  <si>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</si>
  <si>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</si>
  <si>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</si>
  <si>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</si>
  <si>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</si>
  <si>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</si>
  <si>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</si>
  <si>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</si>
  <si>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</si>
  <si>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</si>
  <si>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</si>
  <si>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</si>
  <si>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</si>
  <si>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</si>
  <si>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</si>
  <si>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</si>
  <si>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</si>
  <si>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</si>
  <si>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</si>
  <si>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</si>
  <si>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</si>
  <si>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</si>
  <si>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</si>
  <si>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</si>
  <si>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</si>
  <si>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</si>
  <si>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</si>
  <si>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</si>
  <si>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</si>
  <si>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</si>
  <si>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</si>
  <si>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</si>
  <si>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</si>
  <si>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</si>
  <si>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</si>
  <si>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</si>
  <si>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</si>
  <si>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</si>
  <si>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</si>
  <si>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</si>
  <si>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</si>
  <si>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</si>
  <si>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</si>
  <si>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</si>
  <si>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</si>
  <si>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</si>
  <si>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</si>
  <si>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</si>
  <si>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</si>
  <si>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</si>
  <si>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</si>
  <si>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</si>
  <si>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</si>
  <si>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</si>
  <si>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</si>
  <si>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</si>
  <si>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</si>
  <si>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</si>
  <si>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</si>
  <si>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</si>
  <si>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</si>
  <si>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</si>
  <si>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</si>
  <si>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</si>
  <si>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</si>
  <si>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</si>
  <si>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</si>
  <si>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</si>
  <si>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</si>
  <si>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</si>
  <si>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</si>
  <si>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</si>
  <si>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</si>
  <si>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</si>
  <si>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</si>
  <si>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</si>
  <si>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</si>
  <si>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</si>
  <si>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</si>
  <si>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</si>
  <si>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</si>
  <si>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</si>
  <si>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</si>
  <si>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</si>
  <si>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</si>
  <si>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</si>
  <si>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</si>
  <si>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</si>
  <si>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</si>
  <si>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</si>
  <si>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</si>
  <si>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</si>
  <si>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</si>
  <si>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</si>
  <si>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</si>
  <si>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</si>
  <si>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</si>
  <si>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</si>
  <si>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</si>
  <si>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</si>
  <si>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</si>
  <si>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</si>
  <si>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</si>
  <si>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</si>
  <si>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</si>
  <si>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</si>
  <si>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</si>
  <si>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</si>
  <si>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</si>
  <si>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</si>
  <si>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</si>
  <si>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</si>
  <si>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</si>
  <si>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</si>
  <si>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</si>
  <si>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</si>
  <si>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</si>
  <si>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</si>
  <si>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</si>
  <si>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</si>
  <si>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</si>
  <si>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</si>
  <si>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</si>
  <si>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</si>
  <si>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</si>
  <si>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</si>
  <si>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</si>
  <si>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</si>
  <si>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</si>
  <si>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</si>
  <si>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</si>
  <si>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</si>
  <si>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</si>
  <si>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</si>
  <si>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</si>
  <si>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</si>
  <si>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</si>
  <si>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</si>
  <si>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</si>
  <si>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</si>
  <si>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</si>
  <si>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</si>
  <si>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</si>
  <si>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</si>
  <si>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</si>
  <si>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</si>
  <si>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</si>
  <si>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</si>
  <si>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</si>
  <si>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</si>
  <si>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</si>
  <si>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</si>
  <si>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</si>
  <si>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</si>
  <si>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</si>
  <si>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</si>
  <si>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</si>
  <si>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</si>
  <si>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</si>
  <si>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</si>
  <si>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</si>
  <si>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</si>
  <si>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</si>
  <si>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</si>
  <si>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</si>
  <si>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</si>
  <si>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</si>
  <si>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</si>
  <si>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</si>
  <si>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</si>
  <si>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</si>
  <si>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</si>
  <si>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</si>
  <si>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</si>
  <si>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</si>
  <si>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</si>
  <si>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</si>
  <si>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</si>
  <si>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</si>
  <si>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</si>
  <si>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</si>
  <si>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</si>
  <si>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</si>
  <si>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</si>
  <si>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</si>
  <si>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</si>
  <si>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</si>
  <si>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</si>
  <si>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</si>
  <si>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</si>
  <si>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</si>
  <si>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</si>
  <si>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</si>
  <si>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</si>
  <si>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</si>
  <si>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</si>
  <si>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</si>
  <si>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</si>
  <si>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</si>
  <si>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</si>
  <si>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</si>
  <si>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</si>
  <si>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</si>
  <si>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</si>
  <si>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</si>
  <si>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</si>
  <si>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</si>
  <si>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</si>
  <si>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</si>
  <si>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</si>
  <si>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</si>
  <si>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</si>
  <si>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</si>
  <si>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</si>
  <si>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</si>
  <si>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</si>
  <si>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</si>
  <si>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</si>
  <si>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</si>
  <si>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</si>
  <si>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</si>
  <si>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</si>
  <si>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</si>
  <si>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</si>
  <si>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</si>
  <si>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</si>
  <si>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</si>
  <si>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</si>
  <si>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</si>
  <si>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</si>
  <si>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</si>
  <si>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</si>
  <si>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</si>
  <si>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</si>
  <si>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</si>
  <si>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</si>
  <si>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</si>
  <si>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</si>
  <si>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</si>
  <si>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</si>
  <si>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</si>
  <si>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</si>
  <si>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</si>
  <si>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</si>
  <si>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</si>
  <si>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</si>
  <si>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</si>
  <si>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</si>
  <si>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</si>
  <si>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</si>
  <si>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</si>
  <si>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</si>
  <si>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</si>
  <si>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</si>
  <si>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</si>
  <si>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</si>
  <si>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</si>
  <si>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</si>
  <si>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</si>
  <si>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</si>
  <si>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</si>
  <si>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</si>
  <si>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</si>
  <si>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</si>
  <si>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</si>
  <si>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</si>
  <si>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</si>
  <si>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</si>
  <si>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</si>
  <si>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</si>
  <si>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</si>
  <si>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</si>
  <si>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</si>
  <si>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</si>
  <si>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</si>
  <si>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</si>
  <si>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</si>
  <si>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</si>
  <si>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</si>
  <si>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</si>
  <si>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</si>
  <si>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</si>
  <si>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</si>
  <si>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</si>
  <si>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</si>
  <si>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</si>
  <si>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</si>
  <si>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</si>
  <si>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</si>
  <si>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</si>
  <si>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</si>
  <si>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</si>
  <si>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</si>
  <si>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</si>
  <si>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</si>
  <si>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</si>
  <si>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</si>
  <si>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</si>
  <si>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</si>
  <si>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</si>
  <si>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</si>
  <si>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</si>
  <si>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</si>
  <si>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</si>
  <si>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</si>
  <si>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</si>
  <si>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</si>
  <si>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</si>
  <si>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</si>
  <si>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</si>
  <si>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</si>
  <si>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</si>
  <si>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</si>
  <si>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</si>
  <si>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</si>
  <si>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</si>
  <si>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</si>
  <si>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</si>
  <si>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</si>
  <si>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</si>
  <si>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</si>
  <si>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</si>
  <si>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</si>
  <si>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</si>
  <si>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</si>
  <si>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</si>
  <si>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</si>
  <si>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</si>
  <si>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</si>
  <si>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</si>
  <si>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</si>
  <si>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</si>
  <si>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</si>
  <si>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</si>
  <si>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</si>
  <si>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</si>
  <si>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</si>
  <si>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</si>
  <si>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</si>
  <si>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</si>
  <si>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</si>
  <si>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</si>
  <si>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</si>
  <si>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</si>
  <si>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</si>
  <si>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</si>
  <si>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</si>
  <si>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</si>
  <si>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</si>
  <si>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</si>
  <si>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</si>
  <si>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</si>
  <si>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</si>
  <si>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</si>
  <si>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</si>
  <si>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</si>
  <si>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</si>
  <si>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</si>
  <si>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</si>
  <si>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</si>
  <si>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</si>
  <si>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</si>
  <si>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</si>
  <si>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</si>
  <si>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</si>
  <si>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</si>
  <si>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</si>
  <si>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</si>
  <si>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</si>
  <si>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</si>
  <si>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</si>
  <si>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</si>
  <si>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</si>
  <si>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</si>
  <si>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</si>
  <si>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</si>
  <si>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</si>
  <si>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</si>
  <si>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</si>
  <si>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</si>
  <si>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</si>
  <si>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</si>
  <si>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</si>
  <si>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</si>
  <si>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</si>
  <si>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</si>
  <si>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</si>
  <si>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</si>
  <si>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</si>
  <si>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</si>
  <si>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</si>
  <si>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</si>
  <si>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</si>
  <si>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</si>
  <si>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</si>
  <si>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</si>
  <si>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</si>
  <si>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</si>
  <si>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</si>
  <si>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</si>
  <si>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</si>
  <si>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</si>
  <si>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</si>
  <si>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</si>
  <si>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</si>
  <si>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</si>
  <si>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</si>
  <si>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</si>
  <si>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</si>
  <si>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</si>
  <si>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</si>
  <si>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</si>
  <si>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</si>
  <si>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</si>
  <si>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</si>
  <si>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</si>
  <si>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</si>
  <si>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</si>
  <si>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</si>
  <si>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</si>
  <si>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</si>
  <si>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</si>
  <si>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</si>
  <si>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</si>
  <si>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</si>
  <si>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</si>
  <si>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</si>
  <si>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</si>
  <si>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</si>
  <si>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</si>
  <si>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</si>
  <si>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</si>
  <si>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</si>
  <si>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</si>
  <si>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</si>
  <si>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</si>
  <si>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</si>
  <si>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</si>
  <si>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</si>
  <si>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</si>
  <si>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</si>
  <si>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</si>
  <si>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</si>
  <si>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</si>
  <si>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</si>
  <si>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</si>
  <si>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</si>
  <si>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</si>
  <si>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</si>
  <si>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</si>
  <si>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</si>
  <si>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</si>
  <si>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</si>
  <si>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</si>
  <si>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</si>
  <si>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</si>
  <si>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</si>
  <si>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</si>
  <si>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</si>
  <si>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</si>
  <si>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</si>
  <si>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</si>
  <si>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</si>
  <si>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</si>
  <si>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</si>
  <si>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</si>
  <si>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</si>
  <si>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</si>
  <si>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</si>
  <si>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</si>
  <si>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</si>
  <si>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</si>
  <si>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</si>
  <si>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</si>
  <si>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</si>
  <si>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</si>
  <si>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</si>
  <si>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</si>
  <si>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</si>
  <si>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</si>
  <si>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</si>
  <si>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</si>
  <si>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</si>
  <si>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</si>
  <si>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</si>
  <si>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</si>
  <si>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</si>
  <si>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</si>
  <si>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</si>
  <si>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</si>
  <si>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</si>
  <si>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</si>
  <si>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</si>
  <si>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</si>
  <si>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</si>
  <si>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</si>
  <si>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</si>
  <si>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</si>
  <si>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</si>
  <si>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</si>
  <si>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</si>
  <si>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</si>
  <si>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</si>
  <si>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</si>
  <si>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</si>
  <si>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</si>
  <si>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</si>
  <si>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</si>
  <si>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</si>
  <si>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</si>
  <si>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</si>
  <si>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</si>
  <si>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</si>
  <si>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</si>
  <si>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</si>
  <si>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</si>
  <si>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</si>
  <si>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</si>
  <si>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</si>
  <si>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</si>
  <si>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</si>
  <si>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</si>
  <si>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</si>
  <si>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</si>
  <si>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</si>
  <si>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</si>
  <si>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</si>
  <si>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</si>
  <si>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</si>
  <si>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</si>
  <si>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</si>
  <si>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</si>
  <si>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</si>
  <si>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</si>
  <si>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</si>
  <si>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</si>
  <si>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</si>
  <si>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</si>
  <si>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</si>
  <si>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</si>
  <si>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</si>
  <si>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</si>
  <si>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</si>
  <si>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</si>
  <si>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</si>
  <si>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</si>
  <si>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</si>
  <si>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</si>
  <si>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</si>
  <si>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</si>
  <si>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</si>
  <si>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</si>
  <si>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</si>
  <si>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</si>
  <si>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</si>
  <si>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</si>
  <si>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</si>
  <si>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</si>
  <si>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</si>
  <si>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</si>
  <si>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</si>
  <si>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</si>
  <si>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</si>
  <si>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</si>
  <si>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</si>
  <si>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</si>
  <si>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</si>
  <si>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</si>
  <si>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</si>
  <si>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</si>
  <si>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</si>
  <si>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</si>
  <si>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</si>
  <si>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</si>
  <si>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</si>
  <si>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</si>
  <si>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</si>
  <si>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</si>
  <si>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</si>
  <si>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</si>
  <si>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</si>
  <si>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</si>
  <si>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</si>
  <si>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</si>
  <si>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</si>
  <si>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</si>
  <si>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</si>
  <si>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</si>
  <si>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</si>
  <si>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</si>
  <si>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</si>
  <si>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</si>
  <si>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</si>
  <si>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</si>
  <si>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</si>
  <si>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</si>
  <si>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</si>
  <si>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</si>
  <si>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</si>
  <si>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</si>
  <si>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</si>
  <si>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</si>
  <si>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</si>
  <si>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</si>
  <si>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</si>
  <si>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</si>
  <si>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</si>
  <si>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</si>
  <si>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</si>
  <si>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</si>
  <si>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</si>
  <si>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</si>
  <si>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</si>
  <si>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</si>
  <si>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</si>
  <si>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</si>
  <si>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</si>
  <si>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</si>
  <si>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</si>
  <si>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</si>
  <si>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</si>
  <si>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</si>
  <si>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</si>
  <si>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</si>
  <si>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</si>
  <si>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</si>
  <si>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</si>
  <si>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</si>
  <si>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</si>
  <si>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</si>
  <si>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</si>
  <si>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</si>
  <si>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</si>
  <si>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</si>
  <si>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</si>
  <si>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</si>
  <si>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</si>
  <si>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</si>
  <si>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</si>
  <si>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</si>
  <si>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</si>
  <si>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</si>
  <si>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</si>
  <si>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</si>
  <si>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</si>
  <si>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</si>
  <si>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</si>
  <si>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</si>
  <si>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</si>
  <si>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</si>
  <si>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</si>
  <si>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</si>
  <si>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</si>
  <si>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</si>
  <si>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</si>
  <si>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</si>
  <si>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</si>
  <si>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</si>
  <si>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</si>
  <si>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</si>
  <si>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</si>
  <si>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</si>
  <si>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</si>
  <si>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</si>
  <si>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</si>
  <si>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</si>
  <si>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</si>
  <si>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</si>
  <si>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</si>
  <si>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</si>
  <si>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</si>
  <si>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</si>
  <si>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</si>
  <si>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</si>
  <si>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</si>
  <si>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</si>
  <si>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</si>
  <si>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</si>
  <si>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</si>
  <si>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</si>
  <si>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</si>
  <si>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</si>
  <si>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</si>
  <si>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</si>
  <si>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</si>
  <si>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</si>
  <si>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</si>
  <si>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</si>
  <si>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</si>
  <si>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</si>
  <si>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</si>
  <si>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</si>
  <si>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</si>
  <si>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</si>
  <si>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</si>
  <si>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</si>
  <si>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</si>
  <si>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</si>
  <si>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</si>
  <si>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</si>
  <si>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</si>
  <si>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</si>
  <si>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</si>
  <si>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</si>
  <si>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</si>
  <si>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</si>
  <si>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</si>
  <si>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</si>
  <si>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</si>
  <si>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</si>
  <si>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</si>
  <si>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</si>
  <si>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</si>
  <si>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</si>
  <si>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</si>
  <si>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</si>
  <si>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</si>
  <si>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</si>
  <si>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</si>
  <si>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</si>
  <si>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</si>
  <si>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</si>
  <si>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</si>
  <si>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</si>
  <si>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</si>
  <si>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</si>
  <si>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</si>
  <si>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</si>
  <si>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</si>
  <si>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</si>
  <si>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</si>
  <si>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</si>
  <si>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</si>
  <si>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</si>
  <si>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</si>
  <si>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</si>
  <si>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</si>
  <si>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</si>
  <si>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</si>
  <si>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</si>
  <si>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</si>
  <si>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</si>
  <si>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</si>
  <si>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</si>
  <si>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</si>
  <si>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</si>
  <si>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</si>
  <si>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</si>
  <si>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</si>
  <si>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</si>
  <si>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</si>
  <si>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</si>
  <si>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</si>
  <si>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</si>
  <si>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</si>
  <si>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</si>
  <si>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</si>
  <si>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</si>
  <si>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</si>
  <si>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</si>
  <si>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</si>
  <si>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</si>
  <si>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</si>
  <si>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</si>
  <si>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</si>
  <si>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</si>
  <si>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</si>
  <si>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</si>
  <si>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</si>
  <si>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</si>
  <si>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</si>
  <si>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</si>
  <si>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</si>
  <si>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</si>
  <si>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</si>
  <si>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</si>
  <si>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</si>
  <si>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</si>
  <si>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</si>
  <si>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</si>
  <si>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</si>
  <si>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</si>
  <si>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</si>
  <si>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</si>
  <si>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</si>
  <si>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</si>
  <si>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</si>
  <si>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</si>
  <si>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</si>
  <si>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</si>
  <si>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</si>
  <si>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</si>
  <si>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</si>
  <si>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</si>
  <si>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</si>
  <si>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</si>
  <si>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</si>
  <si>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</si>
  <si>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</si>
  <si>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</si>
  <si>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</si>
  <si>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</si>
  <si>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</si>
  <si>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</si>
  <si>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</si>
  <si>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</si>
  <si>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</si>
  <si>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</si>
  <si>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</si>
  <si>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</si>
  <si>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</si>
  <si>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</si>
  <si>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</si>
  <si>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</si>
  <si>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</si>
  <si>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</si>
  <si>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</si>
  <si>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</si>
  <si>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</si>
  <si>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</si>
  <si>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</si>
  <si>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</si>
  <si>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</si>
  <si>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</si>
  <si>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</si>
  <si>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</si>
  <si>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</si>
  <si>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</si>
  <si>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</si>
  <si>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</si>
  <si>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</si>
  <si>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</si>
  <si>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</si>
  <si>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</si>
  <si>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</si>
  <si>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</si>
  <si>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</si>
  <si>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</si>
  <si>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</si>
  <si>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</si>
  <si>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</si>
  <si>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</si>
  <si>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</si>
  <si>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</si>
  <si>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</si>
  <si>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</si>
  <si>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</si>
  <si>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</si>
  <si>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</si>
  <si>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</si>
  <si>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</si>
  <si>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</si>
  <si>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</si>
  <si>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</si>
  <si>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</si>
  <si>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</si>
  <si>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</si>
  <si>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</si>
  <si>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</si>
  <si>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</si>
  <si>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</si>
  <si>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</si>
  <si>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</si>
  <si>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</si>
  <si>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</si>
  <si>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</si>
  <si>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</si>
  <si>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</si>
  <si>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</si>
  <si>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</si>
  <si>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</si>
  <si>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</si>
  <si>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</si>
  <si>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</si>
  <si>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</si>
  <si>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</si>
  <si>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</si>
  <si>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</si>
  <si>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</si>
  <si>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</si>
  <si>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</si>
  <si>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</si>
  <si>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</si>
  <si>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</si>
  <si>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</si>
  <si>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</si>
  <si>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</si>
  <si>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</si>
  <si>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</si>
  <si>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</si>
  <si>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</si>
  <si>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</si>
  <si>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</si>
  <si>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</si>
  <si>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</si>
  <si>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</si>
  <si>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</si>
  <si>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</si>
  <si>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</si>
  <si>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</si>
  <si>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</si>
  <si>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</si>
  <si>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</si>
  <si>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</si>
  <si>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</si>
  <si>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</si>
  <si>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</si>
  <si>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</si>
  <si>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</si>
  <si>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</si>
  <si>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</si>
  <si>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</si>
  <si>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</si>
  <si>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</si>
  <si>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</si>
  <si>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</si>
  <si>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</si>
  <si>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</si>
  <si>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</si>
  <si>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</si>
  <si>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</si>
  <si>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</si>
  <si>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</si>
  <si>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</si>
  <si>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</si>
  <si>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</si>
  <si>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</si>
  <si>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</si>
  <si>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</si>
  <si>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</si>
  <si>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</si>
  <si>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</si>
  <si>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</si>
  <si>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</si>
  <si>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</si>
  <si>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</si>
  <si>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</si>
  <si>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</si>
  <si>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</si>
  <si>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</si>
  <si>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</si>
  <si>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</si>
  <si>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</si>
  <si>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</si>
  <si>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</si>
  <si>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</si>
  <si>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</si>
  <si>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</si>
  <si>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</si>
  <si>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</si>
  <si>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</si>
  <si>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</si>
  <si>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</si>
  <si>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</si>
  <si>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</si>
  <si>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</si>
  <si>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</si>
  <si>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</si>
  <si>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</si>
  <si>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</si>
  <si>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</si>
  <si>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</si>
  <si>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</si>
  <si>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</si>
  <si>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</si>
  <si>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</si>
  <si>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</si>
  <si>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</si>
  <si>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</si>
  <si>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</si>
  <si>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</si>
  <si>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</si>
  <si>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</si>
  <si>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</si>
  <si>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</si>
  <si>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</si>
  <si>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</si>
  <si>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</si>
  <si>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</si>
  <si>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</si>
  <si>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</si>
  <si>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</si>
  <si>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</si>
  <si>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</si>
  <si>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</si>
  <si>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</si>
  <si>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</si>
  <si>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</si>
  <si>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</si>
  <si>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</si>
  <si>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</si>
  <si>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</si>
  <si>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</si>
  <si>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</si>
  <si>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</si>
  <si>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</si>
  <si>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</si>
  <si>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</si>
  <si>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</si>
  <si>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</si>
  <si>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</si>
  <si>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</si>
  <si>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</si>
  <si>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</si>
  <si>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</si>
  <si>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</si>
  <si>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</si>
  <si>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</si>
  <si>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</si>
  <si>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</si>
  <si>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</si>
  <si>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</si>
  <si>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</si>
  <si>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</si>
  <si>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</si>
  <si>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</si>
  <si>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</si>
  <si>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</si>
  <si>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</si>
  <si>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</si>
  <si>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</si>
  <si>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</si>
  <si>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</si>
  <si>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</si>
  <si>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</si>
  <si>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</si>
  <si>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</si>
  <si>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</si>
  <si>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</si>
  <si>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</si>
  <si>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</si>
  <si>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</si>
  <si>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</si>
  <si>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</si>
  <si>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</si>
  <si>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</si>
  <si>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</si>
  <si>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</si>
  <si>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</si>
  <si>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</si>
  <si>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</si>
  <si>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</si>
  <si>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</si>
  <si>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</si>
  <si>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</si>
  <si>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</si>
  <si>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</si>
  <si>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</si>
  <si>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</si>
  <si>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</si>
  <si>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</si>
  <si>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</si>
  <si>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</si>
  <si>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</si>
  <si>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</si>
  <si>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</si>
  <si>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</si>
  <si>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</si>
  <si>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</si>
  <si>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</si>
  <si>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</si>
  <si>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</si>
  <si>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</si>
  <si>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</si>
  <si>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</si>
  <si>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</si>
  <si>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</si>
  <si>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</si>
  <si>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</si>
  <si>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</si>
  <si>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</si>
  <si>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</si>
  <si>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</si>
  <si>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</si>
  <si>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</si>
  <si>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</si>
  <si>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</si>
  <si>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</si>
  <si>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</si>
  <si>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</si>
  <si>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</si>
  <si>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</si>
  <si>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</si>
  <si>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</si>
  <si>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</si>
  <si>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</si>
  <si>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</si>
  <si>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</si>
  <si>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</si>
  <si>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</si>
  <si>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</si>
  <si>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</si>
  <si>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</si>
  <si>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</si>
  <si>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</si>
  <si>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</si>
  <si>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</si>
  <si>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</si>
  <si>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</si>
  <si>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</si>
  <si>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</si>
  <si>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</si>
  <si>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</si>
  <si>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</si>
  <si>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</si>
  <si>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</si>
  <si>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</si>
  <si>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</si>
  <si>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</si>
  <si>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</si>
  <si>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</si>
  <si>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</si>
  <si>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</si>
  <si>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</si>
  <si>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</si>
  <si>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</si>
  <si>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</si>
  <si>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</si>
  <si>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</si>
  <si>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</si>
  <si>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</si>
  <si>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</si>
  <si>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</si>
  <si>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</si>
  <si>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</si>
  <si>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</si>
  <si>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</si>
  <si>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</si>
  <si>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</si>
  <si>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</si>
  <si>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</si>
  <si>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</si>
  <si>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</si>
  <si>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</si>
  <si>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</si>
  <si>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</si>
  <si>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</si>
  <si>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</si>
  <si>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</si>
  <si>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</si>
  <si>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</si>
  <si>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</si>
  <si>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</si>
  <si>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</si>
  <si>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</si>
  <si>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</si>
  <si>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</si>
  <si>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</si>
  <si>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</si>
  <si>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</si>
  <si>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</si>
  <si>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</si>
  <si>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</si>
  <si>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</si>
  <si>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</si>
  <si>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</si>
  <si>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</si>
  <si>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</si>
  <si>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</si>
  <si>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</si>
  <si>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</si>
  <si>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</si>
  <si>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</si>
  <si>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</si>
  <si>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</si>
  <si>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</si>
  <si>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</si>
  <si>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</si>
  <si>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</si>
  <si>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</si>
  <si>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</si>
  <si>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</si>
  <si>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</si>
  <si>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</si>
  <si>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</si>
  <si>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</si>
  <si>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</si>
  <si>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</si>
  <si>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</si>
  <si>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</si>
  <si>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</si>
  <si>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</si>
  <si>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</si>
  <si>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</si>
  <si>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</si>
  <si>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</si>
  <si>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</si>
  <si>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</si>
  <si>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</si>
  <si>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</si>
  <si>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</si>
  <si>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</si>
  <si>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</si>
  <si>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</si>
  <si>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</si>
  <si>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</si>
  <si>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</si>
  <si>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</si>
  <si>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</si>
  <si>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</si>
  <si>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</si>
  <si>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</si>
  <si>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</si>
  <si>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</si>
  <si>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</si>
  <si>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</si>
  <si>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</si>
  <si>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</si>
  <si>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</si>
  <si>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</si>
  <si>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</si>
  <si>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</si>
  <si>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</si>
  <si>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</si>
  <si>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</si>
  <si>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</si>
  <si>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</si>
  <si>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</si>
  <si>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</si>
  <si>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</si>
  <si>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</si>
  <si>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</si>
  <si>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</si>
  <si>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</si>
  <si>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</si>
  <si>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</si>
  <si>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</si>
  <si>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</si>
  <si>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</si>
  <si>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</si>
  <si>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</si>
  <si>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</si>
  <si>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</si>
  <si>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</si>
  <si>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</si>
  <si>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</si>
  <si>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</si>
  <si>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</si>
  <si>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</si>
  <si>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</si>
  <si>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</si>
  <si>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</si>
  <si>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</si>
  <si>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</si>
  <si>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</si>
  <si>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</si>
  <si>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</si>
  <si>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</si>
  <si>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</si>
  <si>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</si>
  <si>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</si>
  <si>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</si>
  <si>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</si>
  <si>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</si>
  <si>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</si>
  <si>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</si>
  <si>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层高8米，可自行隔为两层，内部分为很多小间</t>
    <phoneticPr fontId="134" type="noConversion"/>
  </si>
  <si>
    <t>层高</t>
    <phoneticPr fontId="134" type="noConversion"/>
  </si>
  <si>
    <t>临街情况</t>
    <phoneticPr fontId="134" type="noConversion"/>
  </si>
  <si>
    <t>胜古誉园</t>
    <phoneticPr fontId="134" type="noConversion"/>
  </si>
  <si>
    <t>临街</t>
    <phoneticPr fontId="134" type="noConversion"/>
  </si>
  <si>
    <t>1层</t>
  </si>
  <si>
    <t>1层</t>
    <phoneticPr fontId="134" type="noConversion"/>
  </si>
  <si>
    <t>胜古家园</t>
    <phoneticPr fontId="134" type="noConversion"/>
  </si>
  <si>
    <t>8米层高</t>
    <phoneticPr fontId="134" type="noConversion"/>
  </si>
  <si>
    <t>小关东街</t>
    <phoneticPr fontId="134" type="noConversion"/>
  </si>
  <si>
    <r>
      <t>1</t>
    </r>
    <r>
      <rPr>
        <sz val="11"/>
        <color theme="1"/>
        <rFont val="宋体"/>
        <family val="3"/>
        <charset val="134"/>
        <scheme val="minor"/>
      </rPr>
      <t>-2层</t>
    </r>
    <phoneticPr fontId="134" type="noConversion"/>
  </si>
  <si>
    <t>胜古南里</t>
    <phoneticPr fontId="134"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</si>
  <si>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</si>
  <si>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</si>
  <si>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</si>
  <si>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1-3层</t>
  </si>
  <si>
    <t>1-3层</t>
    <phoneticPr fontId="134" type="noConversion"/>
  </si>
  <si>
    <r>
      <t>8</t>
    </r>
    <r>
      <rPr>
        <sz val="11"/>
        <color indexed="8"/>
        <rFont val="宋体"/>
        <family val="3"/>
        <charset val="134"/>
      </rPr>
      <t>米</t>
    </r>
    <phoneticPr fontId="30" type="noConversion"/>
  </si>
  <si>
    <t>标准</t>
  </si>
  <si>
    <t>标准</t>
    <phoneticPr fontId="30" type="noConversion"/>
  </si>
  <si>
    <t>8米</t>
  </si>
  <si>
    <t>正常</t>
  </si>
  <si>
    <t>挂牌</t>
  </si>
  <si>
    <t>挂牌</t>
    <phoneticPr fontId="30" type="noConversion"/>
  </si>
  <si>
    <t>不临街</t>
  </si>
  <si>
    <t>不临街</t>
    <phoneticPr fontId="30" type="noConversion"/>
  </si>
  <si>
    <t>临主干道</t>
  </si>
  <si>
    <t>临主干道</t>
    <phoneticPr fontId="30" type="noConversion"/>
  </si>
  <si>
    <t>临次干道</t>
  </si>
  <si>
    <t>临次干道</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</si>
</sst>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39</xdr:row>
      <xdr:rowOff>76587</xdr:rowOff>
    </xdr:to>
    <xdr:pic>
      <xdr:nvPicPr>
        <xdr:cNvPr id="2" name="图片 1">
          <a:extLst>
            <a:ext uri="{FF2B5EF4-FFF2-40B4-BE49-F238E27FC236}">
              <a16:creationId xmlns:a16="http://schemas.microsoft.com/office/drawing/2014/main" id="{796D649F-8E8A-57CB-6BD9-539446ACEA95}"/>
            </a:ext>
          </a:extLst>
        </xdr:cNvPr>
        <xdr:cNvPicPr>
          <a:picLocks noChangeAspect="1"/>
        </xdr:cNvPicPr>
      </xdr:nvPicPr>
      <xdr:blipFill>
        <a:blip xmlns:r="http://schemas.openxmlformats.org/officeDocument/2006/relationships" r:embed="rId1"/>
        <a:stretch>
          <a:fillRect/>
        </a:stretch>
      </xdr:blipFill>
      <xdr:spPr>
        <a:xfrm>
          <a:off x="0" y="0"/>
          <a:ext cx="6677025" cy="6763137"/>
        </a:xfrm>
        <a:prstGeom prst="rect">
          <a:avLst/>
        </a:prstGeom>
      </xdr:spPr>
    </xdr:pic>
    <xdr:clientData/>
  </xdr:twoCellAnchor>
  <xdr:twoCellAnchor editAs="oneCell">
    <xdr:from>
      <xdr:col>18</xdr:col>
      <xdr:colOff>85724</xdr:colOff>
      <xdr:row>17</xdr:row>
      <xdr:rowOff>47625</xdr:rowOff>
    </xdr:from>
    <xdr:to>
      <xdr:col>27</xdr:col>
      <xdr:colOff>242505</xdr:colOff>
      <xdr:row>48</xdr:row>
      <xdr:rowOff>116249</xdr:rowOff>
    </xdr:to>
    <xdr:pic>
      <xdr:nvPicPr>
        <xdr:cNvPr id="3" name="图片 2">
          <a:extLst>
            <a:ext uri="{FF2B5EF4-FFF2-40B4-BE49-F238E27FC236}">
              <a16:creationId xmlns:a16="http://schemas.microsoft.com/office/drawing/2014/main" id="{5FE3B06C-1A0F-1A48-7D0B-3D0D8A0CBAEA}"/>
            </a:ext>
          </a:extLst>
        </xdr:cNvPr>
        <xdr:cNvPicPr>
          <a:picLocks noChangeAspect="1"/>
        </xdr:cNvPicPr>
      </xdr:nvPicPr>
      <xdr:blipFill>
        <a:blip xmlns:r="http://schemas.openxmlformats.org/officeDocument/2006/relationships" r:embed="rId2"/>
        <a:stretch>
          <a:fillRect/>
        </a:stretch>
      </xdr:blipFill>
      <xdr:spPr>
        <a:xfrm>
          <a:off x="12430124" y="2962275"/>
          <a:ext cx="6328981" cy="5383574"/>
        </a:xfrm>
        <a:prstGeom prst="rect">
          <a:avLst/>
        </a:prstGeom>
      </xdr:spPr>
    </xdr:pic>
    <xdr:clientData/>
  </xdr:twoCellAnchor>
  <xdr:twoCellAnchor editAs="oneCell">
    <xdr:from>
      <xdr:col>18</xdr:col>
      <xdr:colOff>209549</xdr:colOff>
      <xdr:row>0</xdr:row>
      <xdr:rowOff>0</xdr:rowOff>
    </xdr:from>
    <xdr:to>
      <xdr:col>26</xdr:col>
      <xdr:colOff>666750</xdr:colOff>
      <xdr:row>29</xdr:row>
      <xdr:rowOff>29890</xdr:rowOff>
    </xdr:to>
    <xdr:pic>
      <xdr:nvPicPr>
        <xdr:cNvPr id="4" name="图片 3">
          <a:extLst>
            <a:ext uri="{FF2B5EF4-FFF2-40B4-BE49-F238E27FC236}">
              <a16:creationId xmlns:a16="http://schemas.microsoft.com/office/drawing/2014/main" id="{BAC1739F-82AD-8E88-9DB2-D42DDD9B926D}"/>
            </a:ext>
          </a:extLst>
        </xdr:cNvPr>
        <xdr:cNvPicPr>
          <a:picLocks noChangeAspect="1"/>
        </xdr:cNvPicPr>
      </xdr:nvPicPr>
      <xdr:blipFill>
        <a:blip xmlns:r="http://schemas.openxmlformats.org/officeDocument/2006/relationships" r:embed="rId3"/>
        <a:stretch>
          <a:fillRect/>
        </a:stretch>
      </xdr:blipFill>
      <xdr:spPr>
        <a:xfrm>
          <a:off x="12553949" y="0"/>
          <a:ext cx="5943601" cy="5001940"/>
        </a:xfrm>
        <a:prstGeom prst="rect">
          <a:avLst/>
        </a:prstGeom>
      </xdr:spPr>
    </xdr:pic>
    <xdr:clientData/>
  </xdr:twoCellAnchor>
  <xdr:twoCellAnchor editAs="oneCell">
    <xdr:from>
      <xdr:col>17</xdr:col>
      <xdr:colOff>244192</xdr:colOff>
      <xdr:row>66</xdr:row>
      <xdr:rowOff>152400</xdr:rowOff>
    </xdr:from>
    <xdr:to>
      <xdr:col>31</xdr:col>
      <xdr:colOff>398395</xdr:colOff>
      <xdr:row>117</xdr:row>
      <xdr:rowOff>84295</xdr:rowOff>
    </xdr:to>
    <xdr:pic>
      <xdr:nvPicPr>
        <xdr:cNvPr id="5" name="图片 4">
          <a:extLst>
            <a:ext uri="{FF2B5EF4-FFF2-40B4-BE49-F238E27FC236}">
              <a16:creationId xmlns:a16="http://schemas.microsoft.com/office/drawing/2014/main" id="{4584EAD6-8D20-BA25-D025-C5E97E2BA07E}"/>
            </a:ext>
          </a:extLst>
        </xdr:cNvPr>
        <xdr:cNvPicPr>
          <a:picLocks noChangeAspect="1"/>
        </xdr:cNvPicPr>
      </xdr:nvPicPr>
      <xdr:blipFill>
        <a:blip xmlns:r="http://schemas.openxmlformats.org/officeDocument/2006/relationships" r:embed="rId4"/>
        <a:stretch>
          <a:fillRect/>
        </a:stretch>
      </xdr:blipFill>
      <xdr:spPr>
        <a:xfrm>
          <a:off x="11902792" y="11468100"/>
          <a:ext cx="10041153" cy="8675845"/>
        </a:xfrm>
        <a:prstGeom prst="rect">
          <a:avLst/>
        </a:prstGeom>
      </xdr:spPr>
    </xdr:pic>
    <xdr:clientData/>
  </xdr:twoCellAnchor>
  <xdr:twoCellAnchor editAs="oneCell">
    <xdr:from>
      <xdr:col>0</xdr:col>
      <xdr:colOff>0</xdr:colOff>
      <xdr:row>38</xdr:row>
      <xdr:rowOff>38100</xdr:rowOff>
    </xdr:from>
    <xdr:to>
      <xdr:col>10</xdr:col>
      <xdr:colOff>84857</xdr:colOff>
      <xdr:row>76</xdr:row>
      <xdr:rowOff>8714</xdr:rowOff>
    </xdr:to>
    <xdr:pic>
      <xdr:nvPicPr>
        <xdr:cNvPr id="6" name="图片 5">
          <a:extLst>
            <a:ext uri="{FF2B5EF4-FFF2-40B4-BE49-F238E27FC236}">
              <a16:creationId xmlns:a16="http://schemas.microsoft.com/office/drawing/2014/main" id="{F0B15F30-8075-8925-A881-21B4BE2E344A}"/>
            </a:ext>
          </a:extLst>
        </xdr:cNvPr>
        <xdr:cNvPicPr>
          <a:picLocks noChangeAspect="1"/>
        </xdr:cNvPicPr>
      </xdr:nvPicPr>
      <xdr:blipFill>
        <a:blip xmlns:r="http://schemas.openxmlformats.org/officeDocument/2006/relationships" r:embed="rId5"/>
        <a:stretch>
          <a:fillRect/>
        </a:stretch>
      </xdr:blipFill>
      <xdr:spPr>
        <a:xfrm>
          <a:off x="0" y="6553200"/>
          <a:ext cx="6942857" cy="6485714"/>
        </a:xfrm>
        <a:prstGeom prst="rect">
          <a:avLst/>
        </a:prstGeom>
      </xdr:spPr>
    </xdr:pic>
    <xdr:clientData/>
  </xdr:twoCellAnchor>
  <xdr:twoCellAnchor editAs="oneCell">
    <xdr:from>
      <xdr:col>17</xdr:col>
      <xdr:colOff>628650</xdr:colOff>
      <xdr:row>41</xdr:row>
      <xdr:rowOff>76200</xdr:rowOff>
    </xdr:from>
    <xdr:to>
      <xdr:col>28</xdr:col>
      <xdr:colOff>189612</xdr:colOff>
      <xdr:row>77</xdr:row>
      <xdr:rowOff>46857</xdr:rowOff>
    </xdr:to>
    <xdr:pic>
      <xdr:nvPicPr>
        <xdr:cNvPr id="7" name="图片 6">
          <a:extLst>
            <a:ext uri="{FF2B5EF4-FFF2-40B4-BE49-F238E27FC236}">
              <a16:creationId xmlns:a16="http://schemas.microsoft.com/office/drawing/2014/main" id="{EFA08121-9E27-5721-7E69-1CE607827C98}"/>
            </a:ext>
          </a:extLst>
        </xdr:cNvPr>
        <xdr:cNvPicPr>
          <a:picLocks noChangeAspect="1"/>
        </xdr:cNvPicPr>
      </xdr:nvPicPr>
      <xdr:blipFill>
        <a:blip xmlns:r="http://schemas.openxmlformats.org/officeDocument/2006/relationships" r:embed="rId6"/>
        <a:stretch>
          <a:fillRect/>
        </a:stretch>
      </xdr:blipFill>
      <xdr:spPr>
        <a:xfrm>
          <a:off x="12287250" y="7105650"/>
          <a:ext cx="7104762" cy="6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1" t="s">
        <v>2580</v>
      </c>
      <c r="J2" s="3211"/>
      <c r="K2" s="3211"/>
      <c r="L2" s="3211"/>
      <c r="M2" s="3211"/>
      <c r="N2" s="3211"/>
      <c r="O2" s="3211"/>
      <c r="P2" s="3211"/>
      <c r="Q2" s="3211"/>
      <c r="R2" s="3211"/>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9" t="str">
        <f>IF(B10="北京市","北京市",C10)&amp;F10&amp;IF(结果表!G1="在建","出让国有建设用地使用权及在建建筑物",IF(结果表!G1="土地","出让国有建设用地使用权",))&amp;B9&amp;"预评估"</f>
        <v>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22" t="s">
        <v>2177</v>
      </c>
      <c r="E8" s="2202"/>
      <c r="F8" s="2203"/>
      <c r="G8" s="2442"/>
      <c r="H8" s="2442"/>
      <c r="I8" s="2442"/>
      <c r="J8" s="2245"/>
      <c r="K8" s="2400"/>
      <c r="L8" s="2399"/>
      <c r="M8" s="2399"/>
      <c r="N8" s="2245"/>
      <c r="O8" s="1670"/>
      <c r="P8" s="2245"/>
      <c r="Q8" s="2245"/>
      <c r="R8" s="2245"/>
    </row>
    <row r="9" spans="1:30" ht="13.5" thickBot="1">
      <c r="A9" s="2204" t="s">
        <v>2178</v>
      </c>
      <c r="B9" s="2205"/>
      <c r="C9" s="2206"/>
      <c r="D9" s="3223"/>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9"/>
      <c r="C16" s="3230"/>
      <c r="D16" s="3231"/>
      <c r="E16" s="2222" t="s">
        <v>2194</v>
      </c>
      <c r="F16" s="3232"/>
      <c r="G16" s="3233"/>
      <c r="H16" s="3233"/>
      <c r="I16" s="3234"/>
      <c r="J16" s="2245"/>
      <c r="K16" s="2403"/>
      <c r="L16" s="1670"/>
      <c r="M16" s="1670"/>
      <c r="N16" s="2245"/>
      <c r="O16" s="1670"/>
      <c r="P16" s="2245"/>
      <c r="Q16" s="2245"/>
      <c r="R16" s="2245"/>
    </row>
    <row r="17" spans="1:28">
      <c r="A17" s="305" t="s">
        <v>2195</v>
      </c>
      <c r="B17" s="294" t="s">
        <v>2196</v>
      </c>
      <c r="C17" s="8">
        <f>'数据-汇总表'!E3</f>
        <v>0</v>
      </c>
      <c r="D17" s="1256" t="s">
        <v>2197</v>
      </c>
      <c r="E17" s="3235" t="s">
        <v>2198</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38" t="s">
        <v>2202</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5" t="s">
        <v>2206</v>
      </c>
      <c r="C20" s="3226"/>
      <c r="D20" s="3227" t="s">
        <v>2207</v>
      </c>
      <c r="E20" s="3228"/>
      <c r="F20" s="2430" t="s">
        <v>1056</v>
      </c>
      <c r="G20" s="2442"/>
      <c r="H20" s="2442"/>
      <c r="I20" s="2442"/>
      <c r="J20" s="2245"/>
      <c r="K20" s="322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2218</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2" t="s">
        <v>2228</v>
      </c>
      <c r="T34" s="315" t="str">
        <f>NUMBERSTRING(7-K34,1)&amp;"通"</f>
        <v>七通</v>
      </c>
      <c r="U34" s="2245"/>
      <c r="V34" s="2245"/>
    </row>
    <row r="35" spans="1:30">
      <c r="A35" s="2236"/>
      <c r="B35" s="3212" t="s">
        <v>2229</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52"/>
      <c r="B4" s="3253"/>
      <c r="C4" s="325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5" t="s">
        <v>1110</v>
      </c>
      <c r="C5" s="3255"/>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5" t="s">
        <v>1111</v>
      </c>
      <c r="C6" s="3255"/>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47"/>
      <c r="B7" s="3248"/>
      <c r="C7" s="324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2286</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70" sqref="G7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2</v>
      </c>
      <c r="C10" s="2300" t="s">
        <v>3354</v>
      </c>
      <c r="D10" s="2300" t="s">
        <v>3355</v>
      </c>
      <c r="E10" s="3137">
        <f>'比较法-商业'!C48</f>
        <v>3.2</v>
      </c>
      <c r="F10" s="3141" t="s">
        <v>3356</v>
      </c>
      <c r="G10" s="3138">
        <v>5.5E-2</v>
      </c>
      <c r="H10" s="2463"/>
      <c r="I10" s="2463"/>
      <c r="J10" s="2463"/>
      <c r="K10" s="2463"/>
    </row>
    <row r="11" spans="1:11" ht="16.5">
      <c r="A11" s="2300" t="s">
        <v>670</v>
      </c>
      <c r="B11" s="1244">
        <f>E10/G10*365</f>
        <v>21236.36363636364</v>
      </c>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v>1</v>
      </c>
      <c r="C14" s="2306"/>
      <c r="D14" s="2306"/>
      <c r="E14" s="2306">
        <f>ROUND(D14*10000/B14,0)</f>
        <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c r="D4" s="1626"/>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c r="D14" s="3295"/>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82" t="s">
        <v>2131</v>
      </c>
      <c r="F18" s="3283"/>
      <c r="G18" s="3283"/>
      <c r="H18" s="3283"/>
      <c r="I18" s="3283"/>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t="e">
        <f ca="1">ROUND(H101*F45,0)</f>
        <v>#REF!</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0</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22" t="s">
        <v>1340</v>
      </c>
      <c r="L48" s="3322"/>
      <c r="M48" s="3344" t="e">
        <f ca="1">H101</f>
        <v>#REF!</v>
      </c>
      <c r="N48" s="3344"/>
      <c r="O48" s="3344"/>
    </row>
    <row r="49" spans="1:35" ht="25.5" customHeight="1">
      <c r="A49" s="2152" t="s">
        <v>1341</v>
      </c>
      <c r="B49" s="3258" t="s">
        <v>1342</v>
      </c>
      <c r="C49" s="3258"/>
      <c r="D49" s="1478">
        <v>0</v>
      </c>
      <c r="E49" s="316" t="s">
        <v>1343</v>
      </c>
      <c r="F49" s="2233" t="s">
        <v>28</v>
      </c>
      <c r="G49" s="3328"/>
      <c r="H49" s="2134" t="s">
        <v>2134</v>
      </c>
      <c r="I49" s="2135"/>
      <c r="J49" s="2310">
        <v>4</v>
      </c>
      <c r="K49" s="3322" t="str">
        <f>IF(项目基本情况!E8="房地产抵押价值","房地产抵押价值","抵押担保权已注销时的房地产抵押价值")</f>
        <v>抵押担保权已注销时的房地产抵押价值</v>
      </c>
      <c r="L49" s="3322"/>
      <c r="M49" s="3344" t="str">
        <f>IF(项目基本情况!E8="房地产抵押价值",H107,H109)</f>
        <v>——</v>
      </c>
      <c r="N49" s="3344"/>
      <c r="O49" s="3344"/>
    </row>
    <row r="50" spans="1:35" ht="25.5" customHeight="1">
      <c r="A50" s="2338"/>
      <c r="B50" s="3258" t="s">
        <v>1344</v>
      </c>
      <c r="C50" s="3258"/>
      <c r="D50" s="2189"/>
      <c r="E50" s="323"/>
      <c r="F50" s="2233"/>
      <c r="G50" s="3329"/>
      <c r="H50" s="2136" t="s">
        <v>2135</v>
      </c>
      <c r="I50" s="2135"/>
      <c r="J50" s="3341" t="s">
        <v>1345</v>
      </c>
      <c r="K50" s="3341"/>
      <c r="L50" s="3341"/>
      <c r="M50" s="3341"/>
      <c r="N50" s="3341"/>
      <c r="O50" s="3341"/>
    </row>
    <row r="51" spans="1:35" ht="20.45" customHeight="1">
      <c r="A51" s="2339"/>
      <c r="B51" s="3258" t="s">
        <v>1346</v>
      </c>
      <c r="C51" s="3258"/>
      <c r="D51" s="1024"/>
      <c r="E51" s="319"/>
      <c r="F51" s="2233"/>
      <c r="G51" s="3330"/>
      <c r="H51" s="2136" t="s">
        <v>2136</v>
      </c>
      <c r="I51" s="2135"/>
      <c r="J51" s="2311" t="s">
        <v>1347</v>
      </c>
      <c r="K51" s="3322" t="s">
        <v>1348</v>
      </c>
      <c r="L51" s="3322"/>
      <c r="M51" s="2311" t="s">
        <v>1349</v>
      </c>
      <c r="N51" s="2311" t="s">
        <v>1350</v>
      </c>
      <c r="O51" s="2311" t="s">
        <v>1351</v>
      </c>
    </row>
    <row r="52" spans="1:35" ht="24" customHeight="1">
      <c r="A52" s="2153" t="s">
        <v>1352</v>
      </c>
      <c r="B52" s="3258" t="s">
        <v>1353</v>
      </c>
      <c r="C52" s="3258"/>
      <c r="D52" s="1024" t="e">
        <f ca="1">ROUND(D45*'数据-取费表'!B41/(1+'数据-取费表'!C42),0)</f>
        <v>#REF!</v>
      </c>
      <c r="E52" s="1256" t="s">
        <v>1354</v>
      </c>
      <c r="F52" s="2340">
        <f>'数据-取费表'!B41</f>
        <v>0</v>
      </c>
      <c r="G52" s="2341"/>
      <c r="H52" s="2331"/>
      <c r="I52" s="1669"/>
      <c r="J52" s="2310">
        <v>1</v>
      </c>
      <c r="K52" s="3323" t="s">
        <v>1355</v>
      </c>
      <c r="L52" s="3323"/>
      <c r="M52" s="2312" t="b">
        <f>D48</f>
        <v>0</v>
      </c>
      <c r="N52" s="2310" t="str">
        <f>E48</f>
        <v>销售额×税（费）率</v>
      </c>
      <c r="O52" s="2313">
        <f>F48</f>
        <v>0</v>
      </c>
    </row>
    <row r="53" spans="1:35" ht="12" customHeight="1">
      <c r="A53" s="2153" t="s">
        <v>1356</v>
      </c>
      <c r="B53" s="3284" t="s">
        <v>2291</v>
      </c>
      <c r="C53" s="3285"/>
      <c r="D53" s="1024" t="e">
        <f ca="1">ROUND(D45*'数据-取费表'!B41/(1+'数据-取费表'!C42),0)</f>
        <v>#REF!</v>
      </c>
      <c r="E53" s="1256" t="s">
        <v>1354</v>
      </c>
      <c r="F53" s="2340">
        <f>'数据-取费表'!B41</f>
        <v>0</v>
      </c>
      <c r="G53" s="2341"/>
      <c r="H53" s="2331"/>
      <c r="I53" s="1669"/>
      <c r="J53" s="2310">
        <v>2</v>
      </c>
      <c r="K53" s="3323" t="s">
        <v>1357</v>
      </c>
      <c r="L53" s="3323"/>
      <c r="M53" s="2312" t="e">
        <f t="shared" ref="M53:O54" ca="1" si="0">D55</f>
        <v>#REF!</v>
      </c>
      <c r="N53" s="2310" t="str">
        <f t="shared" si="0"/>
        <v>销售额×税（费）率</v>
      </c>
      <c r="O53" s="2313" t="str">
        <f t="shared" si="0"/>
        <v>免征</v>
      </c>
    </row>
    <row r="54" spans="1:35" ht="12" customHeight="1">
      <c r="A54" s="2153" t="s">
        <v>1358</v>
      </c>
      <c r="B54" s="3284" t="s">
        <v>2292</v>
      </c>
      <c r="C54" s="3285"/>
      <c r="D54" s="1024" t="e">
        <f ca="1">C68</f>
        <v>#REF!</v>
      </c>
      <c r="E54" s="319" t="s">
        <v>1359</v>
      </c>
      <c r="F54" s="2340">
        <f>'数据-取费表'!B41</f>
        <v>0</v>
      </c>
      <c r="G54" s="2341"/>
      <c r="H54" s="2342"/>
      <c r="I54" s="1669"/>
      <c r="J54" s="2310">
        <v>3</v>
      </c>
      <c r="K54" s="3323" t="s">
        <v>1360</v>
      </c>
      <c r="L54" s="3323"/>
      <c r="M54" s="2312" t="e">
        <f t="shared" ca="1" si="0"/>
        <v>#REF!</v>
      </c>
      <c r="N54" s="2310" t="str">
        <f t="shared" si="0"/>
        <v>增值额×税（费）率</v>
      </c>
      <c r="O54" s="2314" t="str">
        <f t="shared" si="0"/>
        <v>免征</v>
      </c>
    </row>
    <row r="55" spans="1:35" ht="24" customHeight="1">
      <c r="A55" s="3273" t="s">
        <v>1361</v>
      </c>
      <c r="B55" s="3274"/>
      <c r="C55" s="3274"/>
      <c r="D55" s="12" t="e">
        <f ca="1">IF(H55="个人住宅",0,ROUND(D45*I55,0))</f>
        <v>#REF!</v>
      </c>
      <c r="E55" s="1256" t="s">
        <v>1362</v>
      </c>
      <c r="F55" s="2340" t="str">
        <f>IF(H55="正常",I55,"免征")</f>
        <v>免征</v>
      </c>
      <c r="G55" s="2341"/>
      <c r="H55" s="2337"/>
      <c r="I55" s="157">
        <f>'数据-取费表'!B49</f>
        <v>0</v>
      </c>
      <c r="J55" s="2310">
        <f>IF(H59="非个人房产","",4)</f>
        <v>4</v>
      </c>
      <c r="K55" s="3323" t="str">
        <f>IF(H59="非个人房产","——","个人所得税")</f>
        <v>个人所得税</v>
      </c>
      <c r="L55" s="3323"/>
      <c r="M55" s="2315" t="e">
        <f ca="1">D59</f>
        <v>#REF!</v>
      </c>
      <c r="N55" s="1883" t="str">
        <f>E59</f>
        <v>差额计税</v>
      </c>
      <c r="O55" s="2316">
        <f>F59</f>
        <v>0.01</v>
      </c>
    </row>
    <row r="56" spans="1:35" ht="24.75">
      <c r="A56" s="3273" t="s">
        <v>1363</v>
      </c>
      <c r="B56" s="3274"/>
      <c r="C56" s="3274"/>
      <c r="D56" s="12" t="e">
        <f ca="1">IF(H56="个人住宅",D57,D58)</f>
        <v>#REF!</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0</v>
      </c>
      <c r="O57" s="2320"/>
      <c r="P57" s="2465" t="e">
        <f ca="1">N57/M49</f>
        <v>#VALUE!</v>
      </c>
    </row>
    <row r="58" spans="1:35" ht="24.75">
      <c r="A58" s="2153" t="s">
        <v>1352</v>
      </c>
      <c r="B58" s="3284" t="s">
        <v>1369</v>
      </c>
      <c r="C58" s="3258"/>
      <c r="D58" s="12" t="e">
        <f ca="1">IF(H58="转让取得",C81,C97)</f>
        <v>#REF!</v>
      </c>
      <c r="E58" s="1256" t="s">
        <v>1364</v>
      </c>
      <c r="F58" s="294" t="s">
        <v>28</v>
      </c>
      <c r="G58" s="2341"/>
      <c r="H58" s="2344"/>
      <c r="I58" s="1670"/>
      <c r="J58" s="3323"/>
      <c r="K58" s="3323"/>
      <c r="L58" s="2317" t="s">
        <v>1370</v>
      </c>
      <c r="M58" s="2321"/>
      <c r="N58" s="2322" t="str">
        <f ca="1">NUMBERSTRING(INT(N57*10000),2)&amp;"元整"</f>
        <v>零元整</v>
      </c>
      <c r="O58" s="2323"/>
    </row>
    <row r="59" spans="1:35" ht="24.75" thickBot="1">
      <c r="A59" s="3326" t="s">
        <v>1371</v>
      </c>
      <c r="B59" s="3327"/>
      <c r="C59" s="332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4">
        <f>J57+1</f>
        <v>6</v>
      </c>
      <c r="K59" s="3323" t="s">
        <v>1372</v>
      </c>
      <c r="L59" s="2310" t="s">
        <v>1368</v>
      </c>
      <c r="M59" s="2324"/>
      <c r="N59" s="2325" t="e">
        <f ca="1">M49-N57</f>
        <v>#VALUE!</v>
      </c>
      <c r="O59" s="2326"/>
    </row>
    <row r="60" spans="1:35" ht="12" customHeight="1">
      <c r="A60" s="1671"/>
      <c r="B60" s="646"/>
      <c r="C60" s="646"/>
      <c r="D60" s="646"/>
      <c r="E60" s="1466"/>
      <c r="F60" s="1670"/>
      <c r="G60" s="1670"/>
      <c r="H60" s="151"/>
      <c r="I60" s="121"/>
      <c r="J60" s="3325"/>
      <c r="K60" s="3323"/>
      <c r="L60" s="2317" t="s">
        <v>1370</v>
      </c>
      <c r="M60" s="2321"/>
      <c r="N60" s="2322" t="e">
        <f ca="1">NUMBERSTRING(INT(N59*10000),2)&amp;"元整"</f>
        <v>#VALUE!</v>
      </c>
      <c r="O60" s="2323"/>
    </row>
    <row r="61" spans="1:35" ht="13.5" thickBot="1">
      <c r="A61" s="3271" t="s">
        <v>1373</v>
      </c>
      <c r="B61" s="3271"/>
      <c r="C61" s="3271"/>
      <c r="D61" s="3271"/>
      <c r="E61" s="3271"/>
      <c r="F61" s="1670"/>
      <c r="G61" s="1670"/>
      <c r="H61" s="151"/>
      <c r="I61" s="121"/>
      <c r="J61" s="2310">
        <f>J59+1</f>
        <v>7</v>
      </c>
      <c r="K61" s="3323" t="s">
        <v>1374</v>
      </c>
      <c r="L61" s="3323"/>
      <c r="M61" s="2327"/>
      <c r="N61" s="2328" t="e">
        <f ca="1">ROUND(N59*10000/'数据-汇总表'!E3,0)</f>
        <v>#VALUE!</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4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4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48"/>
      <c r="K69" s="1245" t="s">
        <v>1393</v>
      </c>
      <c r="L69" s="1245"/>
      <c r="M69" s="294" t="e">
        <f>ROUND(SUM(M63:M68),0)</f>
        <v>#VALUE!</v>
      </c>
      <c r="N69" s="2332" t="e">
        <f>M69/M49</f>
        <v>#VALUE!</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2129</v>
      </c>
      <c r="H90" s="335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f>C4</f>
        <v>0</v>
      </c>
      <c r="D101" s="2372">
        <f>D4</f>
        <v>0</v>
      </c>
      <c r="E101" s="3345" t="s">
        <v>1431</v>
      </c>
      <c r="F101" s="3302"/>
      <c r="G101" s="1687" t="s">
        <v>1432</v>
      </c>
      <c r="H101" s="2381" t="e">
        <f ca="1">H118</f>
        <v>#REF!</v>
      </c>
      <c r="I101" s="121"/>
    </row>
    <row r="102" spans="1:35" ht="18.75" customHeight="1">
      <c r="A102" s="3304" t="s">
        <v>1433</v>
      </c>
      <c r="B102" s="2370" t="s">
        <v>1432</v>
      </c>
      <c r="C102" s="2371" t="e">
        <f ca="1">IF(D32="楼面单价",ROUND(C19,0),C19)</f>
        <v>#REF!</v>
      </c>
      <c r="D102" s="2372" t="e">
        <f ca="1">IF(D32="楼面单价",ROUND(D19,0),D19)</f>
        <v>#REF!</v>
      </c>
      <c r="E102" s="3345"/>
      <c r="F102" s="3302"/>
      <c r="G102" s="1687" t="s">
        <v>1434</v>
      </c>
      <c r="H102" s="2341" t="e">
        <f ca="1">I118</f>
        <v>#REF!</v>
      </c>
      <c r="I102" s="121"/>
    </row>
    <row r="103" spans="1:35" ht="42.75" customHeight="1">
      <c r="A103" s="3304"/>
      <c r="B103" s="2370" t="s">
        <v>1434</v>
      </c>
      <c r="C103" s="2373" t="e">
        <f ca="1">C20</f>
        <v>#REF!</v>
      </c>
      <c r="D103" s="2374" t="e">
        <f ca="1">D20</f>
        <v>#REF!</v>
      </c>
      <c r="E103" s="3339" t="s">
        <v>1435</v>
      </c>
      <c r="F103" s="3340"/>
      <c r="G103" s="1688" t="s">
        <v>1436</v>
      </c>
      <c r="H103" s="2381">
        <f>IF(D36="正常操作",H104+H105+H106,H105+H106)</f>
        <v>0</v>
      </c>
      <c r="I103" s="121"/>
    </row>
    <row r="104" spans="1:35" ht="18.75" customHeight="1">
      <c r="A104" s="330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t="e">
        <f ca="1">IF(E107="——","——",H101-H103)</f>
        <v>#REF!</v>
      </c>
      <c r="I107" s="121"/>
    </row>
    <row r="108" spans="1:35" ht="18.75" customHeight="1">
      <c r="A108" s="121"/>
      <c r="B108" s="121"/>
      <c r="C108" s="121"/>
      <c r="D108" s="121"/>
      <c r="E108" s="3301"/>
      <c r="F108" s="3302"/>
      <c r="G108" s="1687" t="s">
        <v>1434</v>
      </c>
      <c r="H108" s="2341">
        <f ca="1">IF(H107=H101,H102,ROUND(H107*10000/'数据-汇总表'!E3,0))</f>
        <v>0</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72" t="s">
        <v>1452</v>
      </c>
      <c r="B119" s="3272"/>
      <c r="C119" s="3272"/>
      <c r="D119" s="3312" t="e">
        <f ca="1">NUMBERSTRING(INT(D118*10000),2)&amp;"元整"</f>
        <v>#REF!</v>
      </c>
      <c r="E119" s="3314"/>
      <c r="F119" s="3312" t="e">
        <f ca="1">NUMBERSTRING(INT(F118*10000),2)&amp;"元整"</f>
        <v>#REF!</v>
      </c>
      <c r="G119" s="3314"/>
      <c r="H119" s="3312" t="e">
        <f ca="1">NUMBERSTRING(INT(H118*10000),2)&amp;"元整"</f>
        <v>#REF!</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t="e">
        <f ca="1">H107</f>
        <v>#REF!</v>
      </c>
      <c r="E122" s="3337"/>
      <c r="F122" s="3337"/>
      <c r="G122" s="3337"/>
      <c r="H122" s="3337"/>
      <c r="I122" s="3338"/>
      <c r="AA122" s="684"/>
    </row>
    <row r="123" spans="1:27" ht="18.75" customHeight="1">
      <c r="A123" s="3272" t="s">
        <v>1452</v>
      </c>
      <c r="B123" s="3272"/>
      <c r="C123" s="3272"/>
      <c r="D123" s="3312" t="e">
        <f ca="1">NUMBERSTRING(INT(D122*10000),2)&amp;"元整"</f>
        <v>#REF!</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0</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52" t="s">
        <v>1591</v>
      </c>
    </row>
    <row r="43" spans="1:7" ht="13.5" customHeight="1">
      <c r="A43" s="734" t="s">
        <v>347</v>
      </c>
      <c r="B43" s="207" t="s">
        <v>1545</v>
      </c>
      <c r="C43" s="230">
        <f ca="1">ROUND(IF('数据-取费表'!B22&lt;=1,C39*F22*'数据-取费表'!B20/2,C39*(POWER((1+F22),'数据-取费表'!B20/2)-1)),0)</f>
        <v>0</v>
      </c>
      <c r="D43" s="230"/>
      <c r="E43" s="230"/>
      <c r="F43" s="231"/>
      <c r="G43" s="3353"/>
    </row>
    <row r="44" spans="1:7" ht="13.5" customHeight="1">
      <c r="A44" s="734" t="s">
        <v>348</v>
      </c>
      <c r="B44" s="207" t="s">
        <v>1546</v>
      </c>
      <c r="C44" s="230">
        <f ca="1">ROUND(IF('数据-取费表'!B22&lt;=1,C40*F22*'数据-取费表'!B20/2,C40*(POWER((1+F22),'数据-取费表'!B20/2)-1)),4)</f>
        <v>0</v>
      </c>
      <c r="D44" s="230"/>
      <c r="E44" s="230"/>
      <c r="F44" s="231"/>
      <c r="G44" s="3354"/>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0</v>
      </c>
      <c r="D6" s="147" t="s">
        <v>2109</v>
      </c>
      <c r="E6" s="294" t="s">
        <v>696</v>
      </c>
      <c r="F6" s="295">
        <f ca="1">INDIRECT("'数据-取费表'!u"&amp;$G$1)</f>
        <v>0</v>
      </c>
      <c r="G6" s="1292"/>
      <c r="H6" s="1006" t="s">
        <v>398</v>
      </c>
      <c r="I6" s="3357" t="s">
        <v>694</v>
      </c>
      <c r="J6" s="293">
        <f ca="1">ROUND(M6*M8*M7*(1-M9)/10000,0)</f>
        <v>0</v>
      </c>
      <c r="K6" s="147" t="s">
        <v>2108</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2106</v>
      </c>
      <c r="E6" s="294" t="s">
        <v>696</v>
      </c>
      <c r="F6" s="295">
        <f ca="1">INDIRECT("'数据-取费表'!u"&amp;$G$1)</f>
        <v>0</v>
      </c>
      <c r="G6" s="1292"/>
      <c r="H6" s="1006" t="s">
        <v>398</v>
      </c>
      <c r="I6" s="3357" t="s">
        <v>694</v>
      </c>
      <c r="J6" s="293">
        <f ca="1">ROUND(M6*M8*M7*(1-M9),0)</f>
        <v>0</v>
      </c>
      <c r="K6" s="1284"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#DIV/0!</v>
      </c>
      <c r="D45" s="3131" t="s">
        <v>3351</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66" t="s">
        <v>2317</v>
      </c>
      <c r="K2" s="336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68" t="s">
        <v>2327</v>
      </c>
      <c r="K3" s="336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68" t="s">
        <v>2329</v>
      </c>
      <c r="K4" s="336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74" t="s">
        <v>2333</v>
      </c>
      <c r="B6" s="3375"/>
      <c r="C6" s="3376"/>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77" t="s">
        <v>2347</v>
      </c>
      <c r="C8" s="3378"/>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77" t="s">
        <v>2353</v>
      </c>
      <c r="C9" s="3378"/>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77" t="s">
        <v>2356</v>
      </c>
      <c r="C10" s="3378"/>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77" t="s">
        <v>2359</v>
      </c>
      <c r="C11" s="3378"/>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0" t="s">
        <v>2362</v>
      </c>
      <c r="C12" s="3371"/>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0" t="s">
        <v>2368</v>
      </c>
      <c r="C14" s="3371"/>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0" t="s">
        <v>2372</v>
      </c>
      <c r="C15" s="3371"/>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0" t="s">
        <v>2381</v>
      </c>
      <c r="C16" s="3371"/>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2384</v>
      </c>
      <c r="C17" s="3373"/>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66" t="s">
        <v>2317</v>
      </c>
      <c r="K32" s="336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68" t="s">
        <v>2327</v>
      </c>
      <c r="K33" s="336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68" t="s">
        <v>2329</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419" t="s">
        <v>1680</v>
      </c>
      <c r="Q7" s="3421"/>
      <c r="R7" s="664" t="s">
        <v>20</v>
      </c>
      <c r="S7" s="665">
        <f t="shared" ref="S7:S15" si="0">F7</f>
        <v>100</v>
      </c>
      <c r="T7" s="664" t="s">
        <v>20</v>
      </c>
      <c r="U7" s="665">
        <f t="shared" ref="U7:U15" si="1">H7</f>
        <v>100</v>
      </c>
      <c r="V7" s="664" t="s">
        <v>20</v>
      </c>
      <c r="W7" s="665">
        <f t="shared" ref="W7:W15" si="2">J7</f>
        <v>100</v>
      </c>
      <c r="X7" s="666"/>
      <c r="Y7" s="3419" t="s">
        <v>1680</v>
      </c>
      <c r="Z7" s="342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384" t="str">
        <f>A48</f>
        <v>比较价值（元/平方米）</v>
      </c>
      <c r="Q48" s="3384"/>
      <c r="R48" s="3385" t="e">
        <f>IF(F1="售价",ROUND(PRODUCT(R47,AA7:AA46),0),ROUND(PRODUCT(R47,AA7:AA46),1))</f>
        <v>#N/A</v>
      </c>
      <c r="S48" s="3385"/>
      <c r="T48" s="3385" t="e">
        <f>IF(F1="售价",ROUND(PRODUCT(T47,AB7:AB46),0),ROUND(PRODUCT(T47,AB7:AB46),1))</f>
        <v>#N/A</v>
      </c>
      <c r="U48" s="3385"/>
      <c r="V48" s="3385" t="e">
        <f>IF(F1="售价",ROUND(PRODUCT(V47,AC7:AC46),0),ROUND(PRODUCT(V47,AC7:AC46),1))</f>
        <v>#N/A</v>
      </c>
      <c r="W48" s="3385"/>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#N/A</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Normal="70" zoomScaleSheetLayoutView="100" workbookViewId="0">
      <selection activeCell="M35" sqref="M3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3438</v>
      </c>
      <c r="D8" s="355">
        <v>100</v>
      </c>
      <c r="E8" s="358" t="s">
        <v>3439</v>
      </c>
      <c r="F8" s="357">
        <f>SUMIF(61:61,E8,62:62)-SUMIF(61:61,C8,62:62)+100</f>
        <v>105</v>
      </c>
      <c r="G8" s="358" t="s">
        <v>3439</v>
      </c>
      <c r="H8" s="355">
        <f>SUMIF(61:61,G8,62:62)-SUMIF(61:61,C8,62:62)+100</f>
        <v>105</v>
      </c>
      <c r="I8" s="358" t="s">
        <v>3439</v>
      </c>
      <c r="J8" s="355">
        <f>SUMIF(61:61,I8,62:62)-SUMIF(61:61,C8,62:62)+100</f>
        <v>105</v>
      </c>
      <c r="K8" s="38"/>
      <c r="L8" s="2489"/>
      <c r="M8" s="2440"/>
      <c r="N8" s="2440"/>
      <c r="O8" s="2440"/>
      <c r="P8" s="3419" t="s">
        <v>1683</v>
      </c>
      <c r="Q8" s="3420"/>
      <c r="R8" s="664" t="s">
        <v>14</v>
      </c>
      <c r="S8" s="665">
        <f t="shared" si="0"/>
        <v>105</v>
      </c>
      <c r="T8" s="664" t="s">
        <v>14</v>
      </c>
      <c r="U8" s="665">
        <f t="shared" si="1"/>
        <v>105</v>
      </c>
      <c r="V8" s="664" t="s">
        <v>14</v>
      </c>
      <c r="W8" s="665">
        <f t="shared" si="2"/>
        <v>105</v>
      </c>
      <c r="X8" s="666"/>
      <c r="Y8" s="3419" t="s">
        <v>1683</v>
      </c>
      <c r="Z8" s="3420"/>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t="s">
        <v>3441</v>
      </c>
      <c r="D25" s="374">
        <v>100</v>
      </c>
      <c r="E25" s="542" t="s">
        <v>3445</v>
      </c>
      <c r="F25" s="400">
        <f>SUMIF(86:86,E25,87:87)-SUMIF(86:86,C25,87:87)+100</f>
        <v>105</v>
      </c>
      <c r="G25" s="542" t="s">
        <v>3445</v>
      </c>
      <c r="H25" s="374">
        <f>SUMIF(86:86,G25,87:87)-SUMIF(86:86,C25,87:87)+100</f>
        <v>105</v>
      </c>
      <c r="I25" s="542" t="s">
        <v>3443</v>
      </c>
      <c r="J25" s="374">
        <f>SUMIF(86:86,I25,87:87)-SUMIF(86:86,C25,87:87)+100</f>
        <v>110</v>
      </c>
      <c r="K25" s="538">
        <v>5</v>
      </c>
      <c r="L25" s="2493"/>
      <c r="M25" s="2488"/>
      <c r="N25" s="2488"/>
      <c r="O25" s="2488"/>
      <c r="P25" s="3394"/>
      <c r="Q25" s="1263" t="str">
        <f t="shared" ref="Q25:Q46" si="11">B25</f>
        <v>临街状况</v>
      </c>
      <c r="R25" s="667" t="s">
        <v>14</v>
      </c>
      <c r="S25" s="668">
        <f>F25</f>
        <v>105</v>
      </c>
      <c r="T25" s="667" t="s">
        <v>14</v>
      </c>
      <c r="U25" s="668">
        <f>H25</f>
        <v>105</v>
      </c>
      <c r="V25" s="667" t="s">
        <v>14</v>
      </c>
      <c r="W25" s="668">
        <f>J25</f>
        <v>110</v>
      </c>
      <c r="X25" s="1265"/>
      <c r="Y25" s="3387"/>
      <c r="Z25" s="1264" t="str">
        <f>Q25</f>
        <v>临街状况</v>
      </c>
      <c r="AA25" s="1264">
        <f t="shared" si="3"/>
        <v>0.95238095238095233</v>
      </c>
      <c r="AB25" s="1264">
        <f t="shared" si="4"/>
        <v>0.95238095238095233</v>
      </c>
      <c r="AC25" s="1264">
        <f t="shared" si="5"/>
        <v>0.90909090909090906</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t="s">
        <v>3422</v>
      </c>
      <c r="D28" s="374">
        <v>100</v>
      </c>
      <c r="E28" s="542" t="s">
        <v>3422</v>
      </c>
      <c r="F28" s="400">
        <f>SUMIF(92:92,E28,93:93)-SUMIF(92:92,C28,93:93)+100</f>
        <v>100</v>
      </c>
      <c r="G28" s="542" t="s">
        <v>3422</v>
      </c>
      <c r="H28" s="374">
        <f>SUMIF(92:92,G28,93:93)-SUMIF(92:92,C28,93:93)+100</f>
        <v>100</v>
      </c>
      <c r="I28" s="542" t="s">
        <v>3432</v>
      </c>
      <c r="J28" s="374">
        <f>SUMIF(92:92,I28,93:93)-SUMIF(92:92,C28,93:93)+100</f>
        <v>90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90</v>
      </c>
      <c r="X28" s="1265"/>
      <c r="Y28" s="3387"/>
      <c r="Z28" s="1264" t="str">
        <f t="shared" ref="Z28:Z46" si="15">Q28</f>
        <v>楼层</v>
      </c>
      <c r="AA28" s="1264">
        <f t="shared" si="3"/>
        <v>1</v>
      </c>
      <c r="AB28" s="1264">
        <f t="shared" si="4"/>
        <v>1</v>
      </c>
      <c r="AC28" s="1264">
        <f t="shared" si="5"/>
        <v>1.1111111111111112</v>
      </c>
    </row>
    <row r="29" spans="1:29" ht="15">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0</v>
      </c>
      <c r="R29" s="667" t="s">
        <v>14</v>
      </c>
      <c r="S29" s="668">
        <f t="shared" si="12"/>
        <v>100</v>
      </c>
      <c r="T29" s="667" t="s">
        <v>14</v>
      </c>
      <c r="U29" s="668">
        <f t="shared" si="13"/>
        <v>100</v>
      </c>
      <c r="V29" s="667" t="s">
        <v>14</v>
      </c>
      <c r="W29" s="668">
        <f t="shared" si="14"/>
        <v>100</v>
      </c>
      <c r="X29" s="1265"/>
      <c r="Y29" s="3387"/>
      <c r="Z29" s="1264">
        <f t="shared" si="15"/>
        <v>0</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v>1890</v>
      </c>
      <c r="D33" s="119">
        <v>100</v>
      </c>
      <c r="E33" s="369">
        <f>案例!M6</f>
        <v>175.42</v>
      </c>
      <c r="F33" s="364">
        <f>LOOKUP(E33,103:103,104:104)-LOOKUP(C33,103:103,104:104)+100</f>
        <v>102</v>
      </c>
      <c r="G33" s="368">
        <f>案例!M7</f>
        <v>1900</v>
      </c>
      <c r="H33" s="119">
        <f>LOOKUP(G33,103:103,104:104)-LOOKUP(C33,103:103,104:104)+100</f>
        <v>100</v>
      </c>
      <c r="I33" s="368">
        <f>案例!M8</f>
        <v>10000</v>
      </c>
      <c r="J33" s="119">
        <f>LOOKUP(I33,103:103,104:104)-LOOKUP(C33,103:103,104:104)+100</f>
        <v>99</v>
      </c>
      <c r="K33" s="539"/>
      <c r="L33" s="2492"/>
      <c r="M33" s="2494"/>
      <c r="N33" s="2494"/>
      <c r="O33" s="2494"/>
      <c r="P33" s="3389"/>
      <c r="Q33" s="531" t="str">
        <f t="shared" si="11"/>
        <v>项目建筑规模</v>
      </c>
      <c r="R33" s="669" t="s">
        <v>14</v>
      </c>
      <c r="S33" s="670">
        <f t="shared" si="12"/>
        <v>102</v>
      </c>
      <c r="T33" s="669" t="s">
        <v>14</v>
      </c>
      <c r="U33" s="670">
        <f t="shared" si="13"/>
        <v>100</v>
      </c>
      <c r="V33" s="669" t="s">
        <v>14</v>
      </c>
      <c r="W33" s="670">
        <f t="shared" si="14"/>
        <v>99</v>
      </c>
      <c r="X33" s="671"/>
      <c r="Y33" s="3391"/>
      <c r="Z33" s="672" t="str">
        <f t="shared" si="15"/>
        <v>项目建筑规模</v>
      </c>
      <c r="AA33" s="1264">
        <f t="shared" si="3"/>
        <v>0.98039215686274506</v>
      </c>
      <c r="AB33" s="1264">
        <f t="shared" si="4"/>
        <v>1</v>
      </c>
      <c r="AC33" s="1264">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389"/>
      <c r="Q36" s="1263" t="str">
        <f t="shared" si="11"/>
        <v>成新度</v>
      </c>
      <c r="R36" s="667" t="s">
        <v>14</v>
      </c>
      <c r="S36" s="668">
        <f t="shared" si="12"/>
        <v>100</v>
      </c>
      <c r="T36" s="667" t="s">
        <v>14</v>
      </c>
      <c r="U36" s="668">
        <f t="shared" si="13"/>
        <v>100</v>
      </c>
      <c r="V36" s="667" t="s">
        <v>14</v>
      </c>
      <c r="W36" s="668">
        <f t="shared" si="14"/>
        <v>100</v>
      </c>
      <c r="X36" s="1265"/>
      <c r="Y36" s="339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t="s">
        <v>3435</v>
      </c>
      <c r="D39" s="374">
        <v>100</v>
      </c>
      <c r="E39" s="1760" t="s">
        <v>3435</v>
      </c>
      <c r="F39" s="400">
        <f>SUMIF(116:116,E39,117:117)-SUMIF(116:116,C39,117:117)+100</f>
        <v>100</v>
      </c>
      <c r="G39" s="1760" t="s">
        <v>3437</v>
      </c>
      <c r="H39" s="374">
        <f>SUMIF(116:116,G39,117:117)-SUMIF(116:116,C39,117:117)+100</f>
        <v>110</v>
      </c>
      <c r="I39" s="1760" t="s">
        <v>3435</v>
      </c>
      <c r="J39" s="374">
        <f>SUMIF(116:116,I39,117:117)-SUMIF(116:116,C39,117:117)+100</f>
        <v>100</v>
      </c>
      <c r="K39" s="538">
        <v>10</v>
      </c>
      <c r="L39" s="2493"/>
      <c r="M39" s="2488"/>
      <c r="N39" s="2488"/>
      <c r="O39" s="2488"/>
      <c r="P39" s="3389"/>
      <c r="Q39" s="1263" t="str">
        <f t="shared" si="11"/>
        <v>层高</v>
      </c>
      <c r="R39" s="667" t="s">
        <v>14</v>
      </c>
      <c r="S39" s="668">
        <f t="shared" si="12"/>
        <v>100</v>
      </c>
      <c r="T39" s="667" t="s">
        <v>14</v>
      </c>
      <c r="U39" s="668">
        <f t="shared" si="13"/>
        <v>110</v>
      </c>
      <c r="V39" s="667" t="s">
        <v>14</v>
      </c>
      <c r="W39" s="668">
        <f t="shared" si="14"/>
        <v>100</v>
      </c>
      <c r="X39" s="1265"/>
      <c r="Y39" s="3391"/>
      <c r="Z39" s="1264" t="str">
        <f t="shared" si="15"/>
        <v>层高</v>
      </c>
      <c r="AA39" s="1264">
        <f t="shared" si="3"/>
        <v>1</v>
      </c>
      <c r="AB39" s="1264">
        <f t="shared" si="4"/>
        <v>0.90909090909090906</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f>案例!N6</f>
        <v>3.37</v>
      </c>
      <c r="F47" s="420"/>
      <c r="G47" s="421">
        <f>案例!N7</f>
        <v>4</v>
      </c>
      <c r="H47" s="422"/>
      <c r="I47" s="419">
        <f>案例!N8</f>
        <v>3.5</v>
      </c>
      <c r="J47" s="422"/>
      <c r="K47" s="674"/>
      <c r="L47" s="2495"/>
      <c r="M47" s="2488"/>
      <c r="N47" s="2488"/>
      <c r="O47" s="2488"/>
      <c r="P47" s="3384" t="str">
        <f>A47</f>
        <v>成交单价（元/平方米）</v>
      </c>
      <c r="Q47" s="3384"/>
      <c r="R47" s="3385">
        <f>E47</f>
        <v>3.37</v>
      </c>
      <c r="S47" s="3385"/>
      <c r="T47" s="3385">
        <f>G47</f>
        <v>4</v>
      </c>
      <c r="U47" s="3385"/>
      <c r="V47" s="3385">
        <f>I47</f>
        <v>3.5</v>
      </c>
      <c r="W47" s="3385"/>
      <c r="X47" s="385"/>
      <c r="Y47" s="673"/>
      <c r="Z47" s="385"/>
      <c r="AA47" s="385"/>
      <c r="AB47" s="385"/>
      <c r="AC47" s="385"/>
    </row>
    <row r="48" spans="1:29" ht="15.75" thickBot="1">
      <c r="A48" s="423" t="s">
        <v>1793</v>
      </c>
      <c r="B48" s="424"/>
      <c r="C48" s="1082">
        <f>R49</f>
        <v>3.2</v>
      </c>
      <c r="D48" s="2141" t="s">
        <v>2138</v>
      </c>
      <c r="E48" s="1083">
        <f>R48</f>
        <v>3</v>
      </c>
      <c r="F48" s="2142"/>
      <c r="G48" s="1082">
        <f>T48</f>
        <v>3.3</v>
      </c>
      <c r="H48" s="2142"/>
      <c r="I48" s="1083">
        <f>V48</f>
        <v>3.4</v>
      </c>
      <c r="J48" s="2142"/>
      <c r="K48" s="2144">
        <f>F48+H48+J48</f>
        <v>0</v>
      </c>
      <c r="L48" s="2495"/>
      <c r="M48" s="2488"/>
      <c r="N48" s="2488"/>
      <c r="O48" s="2488"/>
      <c r="P48" s="3384" t="str">
        <f>A48</f>
        <v>比较价值（元/平方米）</v>
      </c>
      <c r="Q48" s="3384"/>
      <c r="R48" s="3385">
        <f>IF(F1="售价",ROUND(PRODUCT(R47,AA7:AA46),0),ROUND(PRODUCT(R47,AA7:AA46),1))</f>
        <v>3</v>
      </c>
      <c r="S48" s="3385"/>
      <c r="T48" s="3385">
        <f>IF(F1="售价",ROUND(PRODUCT(T47,AB7:AB46),0),ROUND(PRODUCT(T47,AB7:AB46),1))</f>
        <v>3.3</v>
      </c>
      <c r="U48" s="3385"/>
      <c r="V48" s="3385">
        <f>IF(F1="售价",ROUND(PRODUCT(V47,AC7:AC46),0),ROUND(PRODUCT(V47,AC7:AC46),1))</f>
        <v>3.4</v>
      </c>
      <c r="W48" s="3385"/>
      <c r="X48" s="385"/>
      <c r="Y48" s="385"/>
      <c r="Z48" s="385"/>
      <c r="AA48" s="385"/>
      <c r="AB48" s="385"/>
      <c r="AC48" s="385"/>
    </row>
    <row r="49" spans="1:29" ht="15.75" thickBot="1">
      <c r="A49" s="427" t="s">
        <v>1794</v>
      </c>
      <c r="B49" s="428"/>
      <c r="C49" s="351">
        <f>R49</f>
        <v>3.2</v>
      </c>
      <c r="D49" s="351"/>
      <c r="E49" s="351"/>
      <c r="F49" s="351"/>
      <c r="G49" s="351"/>
      <c r="H49" s="351"/>
      <c r="I49" s="351"/>
      <c r="J49" s="351"/>
      <c r="K49" s="675"/>
      <c r="L49" s="2495"/>
      <c r="M49" s="2488"/>
      <c r="N49" s="2488"/>
      <c r="O49" s="2488"/>
      <c r="P49" s="3381" t="str">
        <f>A49</f>
        <v>估价对象XX用房的比较价值（楼面单价，元/平方米）</v>
      </c>
      <c r="Q49" s="3382"/>
      <c r="R49" s="3383">
        <f>IF(F1="售价",ROUND(IF(D48="简单平均",AVERAGE(R48:V48),R48*F48+T48*H48+V48*J48),0),ROUND(IF(D48="简单平均",AVERAGE(R48:V48),R48*F48+T48*H48+V48*J48),1))</f>
        <v>3.2</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0.12333333333333329</v>
      </c>
      <c r="F52" s="435" t="str">
        <f>IF(OR(E52&gt;=0.3,E52&lt;=-0.3),"超过30%","")</f>
        <v/>
      </c>
      <c r="G52" s="434">
        <f>IF(G47&lt;G48,G48/G47-1,G47/G48-1)</f>
        <v>0.21212121212121215</v>
      </c>
      <c r="H52" s="435" t="str">
        <f>IF(OR(G52&gt;=0.3,G52&lt;=-0.3),"超过30%","")</f>
        <v/>
      </c>
      <c r="I52" s="434">
        <f>IF(I47&lt;I48,I48/I47-1,I47/I48-1)</f>
        <v>2.941176470588247E-2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9.9999999999999867E-2</v>
      </c>
      <c r="F53" s="435" t="str">
        <f>IF(OR(E53&gt;=0.2,E53&lt;=-0.2),"超过20%","")</f>
        <v/>
      </c>
      <c r="G53" s="434">
        <f>IF(G48&lt;I48,I48/G48-1,G48/I48-1)</f>
        <v>3.0303030303030276E-2</v>
      </c>
      <c r="H53" s="435" t="str">
        <f>IF(OR(G53&gt;=0.2,G53&lt;=-0.2),"超过20%","")</f>
        <v/>
      </c>
      <c r="I53" s="434">
        <f>IF(I48&lt;E48,E48/I48-1,I48/E48-1)</f>
        <v>0.1333333333333333</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0.18694362017804145</v>
      </c>
      <c r="F54" s="435" t="str">
        <f>IF(OR(E54&gt;=0.3,E54&lt;=-0.3),"超过30%","")</f>
        <v/>
      </c>
      <c r="G54" s="434">
        <f>IF(G47&lt;I47,I47/G47-1,G47/I47-1)</f>
        <v>0.14285714285714279</v>
      </c>
      <c r="H54" s="435" t="str">
        <f>IF(OR(G54&gt;=0.3,G54&lt;=-0.3),"超过30%","")</f>
        <v/>
      </c>
      <c r="I54" s="434">
        <f>IF(I47&lt;E47,E47/I47-1,I47/E47-1)</f>
        <v>3.8575667655786239E-2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508" t="s">
        <v>3440</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3507" t="s">
        <v>3444</v>
      </c>
      <c r="D86" s="3507" t="s">
        <v>3446</v>
      </c>
      <c r="E86" s="3507" t="s">
        <v>3442</v>
      </c>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3429</v>
      </c>
      <c r="D92" s="485" t="s">
        <v>3430</v>
      </c>
      <c r="E92" s="485" t="s">
        <v>3431</v>
      </c>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v>100</v>
      </c>
      <c r="D93" s="467">
        <v>95</v>
      </c>
      <c r="E93" s="467">
        <v>90</v>
      </c>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0</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0(含)-500</v>
      </c>
      <c r="D102" s="509" t="str">
        <f t="shared" ref="D102:L102" si="23">D103&amp;"(含)"&amp;"-"&amp;E103</f>
        <v>500(含)-1000</v>
      </c>
      <c r="E102" s="509" t="str">
        <f t="shared" si="23"/>
        <v>1000(含)-2000</v>
      </c>
      <c r="F102" s="509" t="str">
        <f t="shared" si="23"/>
        <v>2000(含)-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500</v>
      </c>
      <c r="E103" s="6">
        <v>1000</v>
      </c>
      <c r="F103" s="6">
        <v>2000</v>
      </c>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99</v>
      </c>
      <c r="E104" s="467">
        <v>98</v>
      </c>
      <c r="F104" s="467">
        <v>97</v>
      </c>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t="s">
        <v>3434</v>
      </c>
      <c r="D116" s="3507" t="s">
        <v>3436</v>
      </c>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A51E-7450-4BCA-83C3-A5C20915A6AA}">
  <dimension ref="L6:AD40"/>
  <sheetViews>
    <sheetView workbookViewId="0">
      <selection activeCell="P19" sqref="P19"/>
    </sheetView>
  </sheetViews>
  <sheetFormatPr defaultRowHeight="13.5"/>
  <cols>
    <col min="29" max="29" width="12.75" bestFit="1" customWidth="1"/>
  </cols>
  <sheetData>
    <row r="6" spans="12:30">
      <c r="L6" s="1405" t="s">
        <v>3420</v>
      </c>
      <c r="M6">
        <v>175.42</v>
      </c>
      <c r="N6">
        <v>3.37</v>
      </c>
      <c r="O6" s="1405" t="s">
        <v>3421</v>
      </c>
      <c r="P6" s="1405" t="s">
        <v>3423</v>
      </c>
    </row>
    <row r="7" spans="12:30">
      <c r="L7" s="1405" t="s">
        <v>3424</v>
      </c>
      <c r="M7">
        <v>1900</v>
      </c>
      <c r="N7">
        <v>4</v>
      </c>
      <c r="O7" s="1405" t="s">
        <v>3421</v>
      </c>
      <c r="P7" s="1405" t="s">
        <v>3423</v>
      </c>
      <c r="Q7" s="1405" t="s">
        <v>3425</v>
      </c>
    </row>
    <row r="8" spans="12:30">
      <c r="L8" s="1405" t="s">
        <v>3428</v>
      </c>
      <c r="M8">
        <v>10000</v>
      </c>
      <c r="N8">
        <v>3.5</v>
      </c>
      <c r="O8" s="1405" t="s">
        <v>3421</v>
      </c>
      <c r="P8" s="1405" t="s">
        <v>3433</v>
      </c>
      <c r="AC8">
        <v>13241145777</v>
      </c>
    </row>
    <row r="9" spans="12:30">
      <c r="AC9" s="1405" t="s">
        <v>3417</v>
      </c>
    </row>
    <row r="10" spans="12:30">
      <c r="L10" s="1405" t="s">
        <v>3426</v>
      </c>
      <c r="M10">
        <v>1000</v>
      </c>
      <c r="N10">
        <v>4.5</v>
      </c>
      <c r="O10" s="1405" t="s">
        <v>3421</v>
      </c>
      <c r="P10" s="1405" t="s">
        <v>3427</v>
      </c>
    </row>
    <row r="12" spans="12:30">
      <c r="AD12">
        <v>4</v>
      </c>
    </row>
    <row r="13" spans="12:30">
      <c r="AC13" s="1405" t="s">
        <v>3418</v>
      </c>
      <c r="AD13">
        <v>0.9</v>
      </c>
    </row>
    <row r="14" spans="12:30">
      <c r="AC14" s="1405" t="s">
        <v>3419</v>
      </c>
      <c r="AD14">
        <v>0.9</v>
      </c>
    </row>
    <row r="15" spans="12:30">
      <c r="AD15">
        <f>AD12*AD13*AD14</f>
        <v>3.24</v>
      </c>
    </row>
    <row r="37" spans="13:13">
      <c r="M37">
        <v>6</v>
      </c>
    </row>
    <row r="38" spans="13:13">
      <c r="M38">
        <v>0.9</v>
      </c>
    </row>
    <row r="39" spans="13:13">
      <c r="M39">
        <v>0.9</v>
      </c>
    </row>
    <row r="40" spans="13:13">
      <c r="M40">
        <f>M37*M38*M39</f>
        <v>4.8600000000000003</v>
      </c>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3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395" t="str">
        <f>A49</f>
        <v>比较价值（元/平方米）</v>
      </c>
      <c r="Q49" s="3384"/>
      <c r="R49" s="3385" t="e">
        <f>IF(F1="售价",ROUND(PRODUCT(R48,AA7:AA47),0),ROUND(PRODUCT(R48,AA7:AA47),1))</f>
        <v>#N/A</v>
      </c>
      <c r="S49" s="3385"/>
      <c r="T49" s="3385" t="e">
        <f>IF(F1="售价",ROUND(PRODUCT(T48,AB7:AB47),0),ROUND(PRODUCT(T48,AB7:AB47),1))</f>
        <v>#N/A</v>
      </c>
      <c r="U49" s="3385"/>
      <c r="V49" s="3385" t="e">
        <f>IF(F1="售价",ROUND(PRODUCT(V48,AC7:AC47),0),ROUND(PRODUCT(V48,AC7:AC47),1))</f>
        <v>#N/A</v>
      </c>
      <c r="W49" s="3385"/>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#N/A</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384" t="str">
        <f>A42</f>
        <v>比较价值（元/平方米）</v>
      </c>
      <c r="Q42" s="3384"/>
      <c r="R42" s="3385" t="e">
        <f>IF(F1="售价",ROUND(PRODUCT(R41,AA7:AA40),0),ROUND(PRODUCT(R41,AA7:AA40),1))</f>
        <v>#N/A</v>
      </c>
      <c r="S42" s="3385"/>
      <c r="T42" s="3385" t="e">
        <f>IF(F1="售价",ROUND(PRODUCT(T41,AB7:AB40),0),ROUND(PRODUCT(T41,AB7:AB40),1))</f>
        <v>#N/A</v>
      </c>
      <c r="U42" s="3385"/>
      <c r="V42" s="3385" t="e">
        <f>IF(F1="售价",ROUND(PRODUCT(V41,AC7:AC40),0),ROUND(PRODUCT(V41,AC7:AC40),1))</f>
        <v>#N/A</v>
      </c>
      <c r="W42" s="3385"/>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#N/A</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419" t="s">
        <v>1680</v>
      </c>
      <c r="Q7" s="3421"/>
      <c r="R7" s="664" t="s">
        <v>14</v>
      </c>
      <c r="S7" s="665">
        <f t="shared" ref="S7:S14" si="0">F7</f>
        <v>100</v>
      </c>
      <c r="T7" s="664" t="s">
        <v>14</v>
      </c>
      <c r="U7" s="665">
        <f t="shared" ref="U7:U14" si="1">H7</f>
        <v>100</v>
      </c>
      <c r="V7" s="664" t="s">
        <v>14</v>
      </c>
      <c r="W7" s="665">
        <f t="shared" ref="W7:W14" si="2">J7</f>
        <v>100</v>
      </c>
      <c r="X7" s="666"/>
      <c r="Y7" s="3419" t="s">
        <v>1680</v>
      </c>
      <c r="Z7" s="3420"/>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419" t="s">
        <v>1680</v>
      </c>
      <c r="Q7" s="3421"/>
      <c r="R7" s="664" t="s">
        <v>14</v>
      </c>
      <c r="S7" s="665">
        <f t="shared" ref="S7:S14" si="0">F7</f>
        <v>100</v>
      </c>
      <c r="T7" s="664" t="s">
        <v>14</v>
      </c>
      <c r="U7" s="665">
        <f t="shared" ref="U7:U14" si="1">H7</f>
        <v>100</v>
      </c>
      <c r="V7" s="664" t="s">
        <v>14</v>
      </c>
      <c r="W7" s="665">
        <f t="shared" ref="W7:W14" si="2">J7</f>
        <v>100</v>
      </c>
      <c r="X7" s="666"/>
      <c r="Y7" s="3419" t="s">
        <v>1680</v>
      </c>
      <c r="Z7" s="3420"/>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384" t="str">
        <f>A36</f>
        <v>比较价值（元/平方米）</v>
      </c>
      <c r="Q36" s="3384"/>
      <c r="R36" s="3385" t="e">
        <f>IF(F1="售价",ROUND(PRODUCT(R35,AA7:AA34),0),ROUND(PRODUCT(R35,AA7:AA34),1))</f>
        <v>#N/A</v>
      </c>
      <c r="S36" s="3385"/>
      <c r="T36" s="3385" t="e">
        <f>IF(F1="售价",ROUND(PRODUCT(T35,AB7:AB34),0),ROUND(PRODUCT(T35,AB7:AB34),1))</f>
        <v>#N/A</v>
      </c>
      <c r="U36" s="3385"/>
      <c r="V36" s="3385" t="e">
        <f>IF(F1="售价",ROUND(PRODUCT(V35,AC7:AC34),0),ROUND(PRODUCT(V35,AC7:AC34),1))</f>
        <v>#N/A</v>
      </c>
      <c r="W36" s="3385"/>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#N/A</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419" t="s">
        <v>1680</v>
      </c>
      <c r="Q7" s="3421"/>
      <c r="R7" s="664" t="s">
        <v>14</v>
      </c>
      <c r="S7" s="665">
        <f t="shared" ref="S7:S15" si="0">F7</f>
        <v>100</v>
      </c>
      <c r="T7" s="664" t="s">
        <v>14</v>
      </c>
      <c r="U7" s="665">
        <f t="shared" ref="U7:U15" si="1">H7</f>
        <v>100</v>
      </c>
      <c r="V7" s="664" t="s">
        <v>14</v>
      </c>
      <c r="W7" s="665">
        <f t="shared" ref="W7:W15" si="2">J7</f>
        <v>100</v>
      </c>
      <c r="X7" s="666"/>
      <c r="Y7" s="3419" t="s">
        <v>1680</v>
      </c>
      <c r="Z7" s="3420"/>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84"/>
      <c r="Q10" s="530" t="str">
        <f t="shared" si="6"/>
        <v>土地使用年限（年）</v>
      </c>
      <c r="R10" s="664" t="s">
        <v>14</v>
      </c>
      <c r="S10" s="665" t="e">
        <f t="shared" si="0"/>
        <v>#DIV/0!</v>
      </c>
      <c r="T10" s="664" t="s">
        <v>14</v>
      </c>
      <c r="U10" s="665" t="e">
        <f t="shared" si="1"/>
        <v>#DIV/0!</v>
      </c>
      <c r="V10" s="664" t="s">
        <v>14</v>
      </c>
      <c r="W10" s="665" t="e">
        <f t="shared" si="2"/>
        <v>#DIV/0!</v>
      </c>
      <c r="X10" s="666"/>
      <c r="Y10" s="325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0" t="s">
        <v>27</v>
      </c>
      <c r="D22" s="3451"/>
      <c r="E22" s="3451"/>
      <c r="F22" s="3451"/>
      <c r="G22" s="3451"/>
      <c r="H22" s="3451"/>
      <c r="I22" s="3451"/>
      <c r="J22" s="3451"/>
      <c r="K22" s="3451"/>
      <c r="L22" s="3451"/>
      <c r="M22" s="3451"/>
      <c r="N22" s="3451"/>
      <c r="O22" s="3451"/>
      <c r="P22" s="3451"/>
      <c r="Q22" s="345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62"/>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3254</v>
      </c>
      <c r="B20" s="159" t="s">
        <v>1994</v>
      </c>
      <c r="C20" s="3032" t="e">
        <f>ROUND(IF(F21="与级别开发程度一致",0,(G21-E21)/C21),0)</f>
        <v>#DIV/0!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5.7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0</v>
      </c>
      <c r="H23" s="3049"/>
      <c r="I23" s="3050" t="str">
        <f>IF(H23="季度增幅（自定义）",SUMIF(N25:N28,E2,O25:O28),"")</f>
        <v/>
      </c>
      <c r="J23" s="3142"/>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9" t="s">
        <v>3292</v>
      </c>
      <c r="B103" s="3469"/>
      <c r="C103" s="3469"/>
      <c r="D103" s="3469"/>
      <c r="E103" s="3469"/>
      <c r="F103" s="3469"/>
      <c r="G103" s="3469"/>
      <c r="H103" s="3469"/>
      <c r="I103" s="3469"/>
      <c r="J103" s="3469"/>
      <c r="K103" s="1667"/>
      <c r="L103" s="1667"/>
      <c r="M103" s="1667"/>
      <c r="N103" s="1667"/>
    </row>
    <row r="104" spans="1:14">
      <c r="A104" s="3470" t="s">
        <v>3293</v>
      </c>
      <c r="B104" s="3470" t="s">
        <v>3294</v>
      </c>
      <c r="C104" s="3091" t="s">
        <v>3295</v>
      </c>
      <c r="D104" s="3092"/>
      <c r="E104" s="3092"/>
      <c r="F104" s="3092"/>
      <c r="G104" s="3092"/>
      <c r="H104" s="3092"/>
      <c r="I104" s="3092"/>
      <c r="J104" s="3093"/>
      <c r="K104" s="3094"/>
      <c r="L104" s="3094"/>
      <c r="M104" s="3094"/>
      <c r="N104" s="3094"/>
    </row>
    <row r="105" spans="1:14">
      <c r="A105" s="3470"/>
      <c r="B105" s="3470"/>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56"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9" t="s">
        <v>3309</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86" t="s">
        <v>2607</v>
      </c>
      <c r="B20" s="3479" t="s">
        <v>2628</v>
      </c>
      <c r="C20" s="3169" t="s">
        <v>2439</v>
      </c>
      <c r="D20" s="3169"/>
      <c r="E20" s="2845">
        <v>1</v>
      </c>
      <c r="F20" s="2846" t="s">
        <v>2440</v>
      </c>
      <c r="G20" s="2846"/>
    </row>
    <row r="21" spans="1:13" ht="19.5" customHeight="1">
      <c r="A21" s="3487"/>
      <c r="B21" s="3475"/>
      <c r="C21" s="2858" t="s">
        <v>2441</v>
      </c>
      <c r="D21" s="2858"/>
      <c r="E21" s="2849">
        <v>1</v>
      </c>
      <c r="F21" s="2846" t="s">
        <v>2442</v>
      </c>
      <c r="G21" s="2846"/>
    </row>
    <row r="22" spans="1:13" ht="19.5" customHeight="1">
      <c r="A22" s="3487"/>
      <c r="B22" s="3475"/>
      <c r="C22" s="2858" t="s">
        <v>2443</v>
      </c>
      <c r="D22" s="2858"/>
      <c r="E22" s="2849">
        <v>0.9</v>
      </c>
      <c r="F22" s="2846" t="s">
        <v>2444</v>
      </c>
      <c r="G22" s="2846"/>
    </row>
    <row r="23" spans="1:13" ht="19.5" customHeight="1">
      <c r="A23" s="3487"/>
      <c r="B23" s="3475"/>
      <c r="C23" s="2858" t="s">
        <v>2445</v>
      </c>
      <c r="D23" s="2858"/>
      <c r="E23" s="2849">
        <v>0.9</v>
      </c>
      <c r="F23" s="2846" t="s">
        <v>2446</v>
      </c>
      <c r="G23" s="2846"/>
    </row>
    <row r="24" spans="1:13" ht="19.5" customHeight="1">
      <c r="A24" s="3487"/>
      <c r="B24" s="3475"/>
      <c r="C24" s="2858" t="s">
        <v>2447</v>
      </c>
      <c r="D24" s="2858"/>
      <c r="E24" s="2849">
        <v>0.8</v>
      </c>
      <c r="F24" s="2846" t="s">
        <v>2448</v>
      </c>
      <c r="G24" s="2846"/>
    </row>
    <row r="25" spans="1:13" ht="19.5" customHeight="1">
      <c r="A25" s="3487"/>
      <c r="B25" s="3475"/>
      <c r="C25" s="2858" t="s">
        <v>2449</v>
      </c>
      <c r="D25" s="2858"/>
      <c r="E25" s="2849">
        <v>0.8</v>
      </c>
      <c r="F25" s="2846"/>
      <c r="G25" s="2846"/>
    </row>
    <row r="26" spans="1:13" ht="19.5" customHeight="1">
      <c r="A26" s="3487"/>
      <c r="B26" s="3475"/>
      <c r="C26" s="2858" t="s">
        <v>3407</v>
      </c>
      <c r="D26" s="2858"/>
      <c r="E26" s="2849">
        <v>0.43</v>
      </c>
      <c r="F26" s="2846"/>
      <c r="G26" s="2846"/>
    </row>
    <row r="27" spans="1:13" ht="19.5" customHeight="1" thickBot="1">
      <c r="A27" s="3488"/>
      <c r="B27" s="3480"/>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1" t="s">
        <v>2631</v>
      </c>
      <c r="B29" s="3484" t="s">
        <v>2612</v>
      </c>
      <c r="C29" s="2843" t="s">
        <v>2452</v>
      </c>
      <c r="D29" s="2844"/>
      <c r="E29" s="2845">
        <v>1</v>
      </c>
      <c r="F29" s="2846" t="s">
        <v>2453</v>
      </c>
      <c r="G29" s="2846"/>
    </row>
    <row r="30" spans="1:13" ht="19.5" customHeight="1">
      <c r="A30" s="3482"/>
      <c r="B30" s="3478"/>
      <c r="C30" s="2847" t="s">
        <v>2454</v>
      </c>
      <c r="D30" s="2848"/>
      <c r="E30" s="2849">
        <v>1</v>
      </c>
      <c r="F30" s="2846" t="s">
        <v>2455</v>
      </c>
      <c r="G30" s="2846"/>
    </row>
    <row r="31" spans="1:13" ht="19.5" customHeight="1">
      <c r="A31" s="3482"/>
      <c r="B31" s="3478"/>
      <c r="C31" s="2847" t="s">
        <v>2456</v>
      </c>
      <c r="D31" s="2848"/>
      <c r="E31" s="2849">
        <v>0.8</v>
      </c>
      <c r="F31" s="2846" t="s">
        <v>2457</v>
      </c>
      <c r="G31" s="2846"/>
    </row>
    <row r="32" spans="1:13" ht="19.5" customHeight="1">
      <c r="A32" s="3482"/>
      <c r="B32" s="3478"/>
      <c r="C32" s="2847" t="s">
        <v>2458</v>
      </c>
      <c r="D32" s="2848"/>
      <c r="E32" s="2849">
        <v>0.8</v>
      </c>
      <c r="F32" s="2846" t="s">
        <v>2459</v>
      </c>
      <c r="G32" s="2846"/>
    </row>
    <row r="33" spans="1:7" ht="19.5" customHeight="1">
      <c r="A33" s="3482"/>
      <c r="B33" s="3478"/>
      <c r="C33" s="2847" t="s">
        <v>2460</v>
      </c>
      <c r="D33" s="2848"/>
      <c r="E33" s="2849">
        <v>0.8</v>
      </c>
      <c r="F33" s="2846" t="s">
        <v>2461</v>
      </c>
      <c r="G33" s="2846"/>
    </row>
    <row r="34" spans="1:7" ht="19.5" customHeight="1">
      <c r="A34" s="3482"/>
      <c r="B34" s="3478"/>
      <c r="C34" s="2847" t="s">
        <v>2462</v>
      </c>
      <c r="D34" s="2848"/>
      <c r="E34" s="2849">
        <v>0.7</v>
      </c>
      <c r="F34" s="2846" t="s">
        <v>2463</v>
      </c>
      <c r="G34" s="2846"/>
    </row>
    <row r="35" spans="1:7" ht="19.5" customHeight="1">
      <c r="A35" s="3482"/>
      <c r="B35" s="3478"/>
      <c r="C35" s="2847" t="s">
        <v>2464</v>
      </c>
      <c r="D35" s="2848"/>
      <c r="E35" s="2849">
        <v>0.8</v>
      </c>
      <c r="F35" s="2846" t="s">
        <v>2465</v>
      </c>
      <c r="G35" s="2846"/>
    </row>
    <row r="36" spans="1:7" ht="19.5" customHeight="1">
      <c r="A36" s="3482"/>
      <c r="B36" s="3478"/>
      <c r="C36" s="2847" t="s">
        <v>2466</v>
      </c>
      <c r="D36" s="2848"/>
      <c r="E36" s="2849">
        <v>0.6</v>
      </c>
      <c r="F36" s="2846" t="s">
        <v>2467</v>
      </c>
      <c r="G36" s="2846"/>
    </row>
    <row r="37" spans="1:7" ht="19.5" customHeight="1">
      <c r="A37" s="3482"/>
      <c r="B37" s="3478"/>
      <c r="C37" s="2847" t="s">
        <v>2468</v>
      </c>
      <c r="D37" s="2848"/>
      <c r="E37" s="2849">
        <v>0.2</v>
      </c>
      <c r="F37" s="2846" t="s">
        <v>2469</v>
      </c>
      <c r="G37" s="2846"/>
    </row>
    <row r="38" spans="1:7" ht="19.5" customHeight="1">
      <c r="A38" s="3482"/>
      <c r="B38" s="3478"/>
      <c r="C38" s="2847" t="s">
        <v>2470</v>
      </c>
      <c r="D38" s="2848"/>
      <c r="E38" s="2849">
        <v>0.2</v>
      </c>
      <c r="F38" s="2846" t="s">
        <v>2471</v>
      </c>
      <c r="G38" s="2846"/>
    </row>
    <row r="39" spans="1:7" ht="19.5" customHeight="1">
      <c r="A39" s="3482"/>
      <c r="B39" s="3476" t="s">
        <v>2632</v>
      </c>
      <c r="C39" s="2847" t="s">
        <v>2472</v>
      </c>
      <c r="D39" s="2848"/>
      <c r="E39" s="2849">
        <v>0.6</v>
      </c>
      <c r="F39" s="2846" t="s">
        <v>2473</v>
      </c>
      <c r="G39" s="2846"/>
    </row>
    <row r="40" spans="1:7" ht="19.5" customHeight="1">
      <c r="A40" s="3482"/>
      <c r="B40" s="3478"/>
      <c r="C40" s="2847" t="s">
        <v>2474</v>
      </c>
      <c r="D40" s="2848"/>
      <c r="E40" s="2849">
        <v>0.6</v>
      </c>
      <c r="F40" s="2846" t="s">
        <v>2475</v>
      </c>
      <c r="G40" s="2846"/>
    </row>
    <row r="41" spans="1:7" ht="19.5" customHeight="1" thickBot="1">
      <c r="A41" s="3483"/>
      <c r="B41" s="3485"/>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86" t="s">
        <v>2610</v>
      </c>
      <c r="B43" s="3484" t="s">
        <v>2634</v>
      </c>
      <c r="C43" s="2843" t="s">
        <v>2479</v>
      </c>
      <c r="D43" s="2844"/>
      <c r="E43" s="2845">
        <v>1</v>
      </c>
      <c r="F43" s="2846" t="s">
        <v>2480</v>
      </c>
      <c r="G43" s="2846"/>
    </row>
    <row r="44" spans="1:7" ht="19.5" customHeight="1">
      <c r="A44" s="3487"/>
      <c r="B44" s="3478"/>
      <c r="C44" s="2847" t="s">
        <v>2481</v>
      </c>
      <c r="D44" s="2848"/>
      <c r="E44" s="2849">
        <v>1</v>
      </c>
      <c r="F44" s="2846" t="s">
        <v>2482</v>
      </c>
      <c r="G44" s="2846"/>
    </row>
    <row r="45" spans="1:7" ht="19.5" customHeight="1">
      <c r="A45" s="3487"/>
      <c r="B45" s="3477"/>
      <c r="C45" s="2847" t="s">
        <v>2483</v>
      </c>
      <c r="D45" s="2848"/>
      <c r="E45" s="2849">
        <v>1.5</v>
      </c>
      <c r="F45" s="2846" t="s">
        <v>2484</v>
      </c>
      <c r="G45" s="2846"/>
    </row>
    <row r="46" spans="1:7" ht="19.5" customHeight="1">
      <c r="A46" s="3487"/>
      <c r="B46" s="2858" t="s">
        <v>2635</v>
      </c>
      <c r="C46" s="2847" t="s">
        <v>2636</v>
      </c>
      <c r="D46" s="2848"/>
      <c r="E46" s="2849">
        <v>2</v>
      </c>
      <c r="F46" s="2846" t="s">
        <v>2485</v>
      </c>
      <c r="G46" s="2846"/>
    </row>
    <row r="47" spans="1:7" ht="19.5" customHeight="1">
      <c r="A47" s="3487"/>
      <c r="B47" s="3476" t="s">
        <v>2637</v>
      </c>
      <c r="C47" s="2847" t="s">
        <v>2486</v>
      </c>
      <c r="D47" s="2848"/>
      <c r="E47" s="2849">
        <v>1</v>
      </c>
      <c r="F47" s="2846" t="s">
        <v>2487</v>
      </c>
      <c r="G47" s="2846"/>
    </row>
    <row r="48" spans="1:7" ht="19.5" customHeight="1">
      <c r="A48" s="3487"/>
      <c r="B48" s="3478"/>
      <c r="C48" s="2847" t="s">
        <v>2488</v>
      </c>
      <c r="D48" s="2848"/>
      <c r="E48" s="2849">
        <v>1</v>
      </c>
      <c r="F48" s="2846" t="s">
        <v>2489</v>
      </c>
      <c r="G48" s="2846"/>
    </row>
    <row r="49" spans="1:7" ht="19.5" customHeight="1">
      <c r="A49" s="3487"/>
      <c r="B49" s="3478"/>
      <c r="C49" s="2847" t="s">
        <v>2490</v>
      </c>
      <c r="D49" s="2848"/>
      <c r="E49" s="2849">
        <v>1</v>
      </c>
      <c r="F49" s="2846" t="s">
        <v>2491</v>
      </c>
      <c r="G49" s="2846"/>
    </row>
    <row r="50" spans="1:7" ht="19.5" customHeight="1">
      <c r="A50" s="3487"/>
      <c r="B50" s="3478"/>
      <c r="C50" s="2847" t="s">
        <v>2492</v>
      </c>
      <c r="D50" s="2848"/>
      <c r="E50" s="2849">
        <v>1</v>
      </c>
      <c r="F50" s="2846" t="s">
        <v>2493</v>
      </c>
      <c r="G50" s="2846"/>
    </row>
    <row r="51" spans="1:7" ht="19.5" customHeight="1">
      <c r="A51" s="3487"/>
      <c r="B51" s="3478"/>
      <c r="C51" s="2847" t="s">
        <v>2494</v>
      </c>
      <c r="D51" s="2848"/>
      <c r="E51" s="2849">
        <v>1</v>
      </c>
      <c r="F51" s="2846" t="s">
        <v>2495</v>
      </c>
      <c r="G51" s="2846"/>
    </row>
    <row r="52" spans="1:7" ht="19.5" customHeight="1">
      <c r="A52" s="3487"/>
      <c r="B52" s="3478"/>
      <c r="C52" s="2847" t="s">
        <v>2496</v>
      </c>
      <c r="D52" s="2848"/>
      <c r="E52" s="2849">
        <v>1</v>
      </c>
      <c r="F52" s="2846" t="s">
        <v>2497</v>
      </c>
      <c r="G52" s="2846"/>
    </row>
    <row r="53" spans="1:7" ht="19.5" customHeight="1" thickBot="1">
      <c r="A53" s="3488"/>
      <c r="B53" s="3485"/>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476" t="s">
        <v>2651</v>
      </c>
      <c r="C75" s="2832" t="s">
        <v>2652</v>
      </c>
      <c r="D75" s="2832" t="s">
        <v>2653</v>
      </c>
      <c r="E75" s="2858">
        <v>0.2</v>
      </c>
      <c r="F75" s="2858">
        <v>25</v>
      </c>
    </row>
    <row r="76" spans="1:7" ht="24">
      <c r="A76" s="2858">
        <v>2</v>
      </c>
      <c r="B76" s="3478"/>
      <c r="C76" s="2832" t="s">
        <v>2654</v>
      </c>
      <c r="D76" s="2832" t="s">
        <v>2655</v>
      </c>
      <c r="E76" s="2858">
        <v>0.2</v>
      </c>
      <c r="F76" s="2858">
        <v>25</v>
      </c>
    </row>
    <row r="77" spans="1:7" ht="24">
      <c r="A77" s="2858">
        <v>3</v>
      </c>
      <c r="B77" s="3478"/>
      <c r="C77" s="2832" t="s">
        <v>2656</v>
      </c>
      <c r="D77" s="2832" t="s">
        <v>2657</v>
      </c>
      <c r="E77" s="2858">
        <v>0.2</v>
      </c>
      <c r="F77" s="2858">
        <v>25</v>
      </c>
    </row>
    <row r="78" spans="1:7" ht="13.5">
      <c r="A78" s="2858">
        <v>4</v>
      </c>
      <c r="B78" s="3478"/>
      <c r="C78" s="2832" t="s">
        <v>2658</v>
      </c>
      <c r="D78" s="2832" t="s">
        <v>2659</v>
      </c>
      <c r="E78" s="2858">
        <v>0.15</v>
      </c>
      <c r="F78" s="2858">
        <v>20</v>
      </c>
    </row>
    <row r="79" spans="1:7" ht="24">
      <c r="A79" s="2858">
        <v>5</v>
      </c>
      <c r="B79" s="3478"/>
      <c r="C79" s="2832" t="s">
        <v>2660</v>
      </c>
      <c r="D79" s="2832" t="s">
        <v>2661</v>
      </c>
      <c r="E79" s="2858">
        <v>0.15</v>
      </c>
      <c r="F79" s="2858">
        <v>20</v>
      </c>
    </row>
    <row r="80" spans="1:7" ht="24">
      <c r="A80" s="2858">
        <v>6</v>
      </c>
      <c r="B80" s="3478"/>
      <c r="C80" s="2832" t="s">
        <v>2662</v>
      </c>
      <c r="D80" s="2832" t="s">
        <v>2663</v>
      </c>
      <c r="E80" s="2858">
        <v>0.15</v>
      </c>
      <c r="F80" s="2858">
        <v>20</v>
      </c>
    </row>
    <row r="81" spans="1:6" ht="24">
      <c r="A81" s="2858">
        <v>7</v>
      </c>
      <c r="B81" s="3478"/>
      <c r="C81" s="2832" t="s">
        <v>2664</v>
      </c>
      <c r="D81" s="2832" t="s">
        <v>2665</v>
      </c>
      <c r="E81" s="2858">
        <v>0.15</v>
      </c>
      <c r="F81" s="2858">
        <v>20</v>
      </c>
    </row>
    <row r="82" spans="1:6" ht="24">
      <c r="A82" s="2858">
        <v>8</v>
      </c>
      <c r="B82" s="3478"/>
      <c r="C82" s="2832" t="s">
        <v>2666</v>
      </c>
      <c r="D82" s="2832" t="s">
        <v>2667</v>
      </c>
      <c r="E82" s="2858">
        <v>0.1</v>
      </c>
      <c r="F82" s="2858">
        <v>15</v>
      </c>
    </row>
    <row r="83" spans="1:6" ht="24">
      <c r="A83" s="2858">
        <v>9</v>
      </c>
      <c r="B83" s="3478"/>
      <c r="C83" s="2832" t="s">
        <v>2668</v>
      </c>
      <c r="D83" s="2832" t="s">
        <v>2669</v>
      </c>
      <c r="E83" s="2858">
        <v>0.1</v>
      </c>
      <c r="F83" s="2858">
        <v>15</v>
      </c>
    </row>
    <row r="84" spans="1:6" ht="24">
      <c r="A84" s="2858">
        <v>10</v>
      </c>
      <c r="B84" s="3478"/>
      <c r="C84" s="2832" t="s">
        <v>2670</v>
      </c>
      <c r="D84" s="2832" t="s">
        <v>2671</v>
      </c>
      <c r="E84" s="2858">
        <v>0.1</v>
      </c>
      <c r="F84" s="2858">
        <v>15</v>
      </c>
    </row>
    <row r="85" spans="1:6" ht="24">
      <c r="A85" s="2858">
        <v>11</v>
      </c>
      <c r="B85" s="3478"/>
      <c r="C85" s="2832" t="s">
        <v>2672</v>
      </c>
      <c r="D85" s="2832" t="s">
        <v>2673</v>
      </c>
      <c r="E85" s="2858">
        <v>0.1</v>
      </c>
      <c r="F85" s="2858">
        <v>15</v>
      </c>
    </row>
    <row r="86" spans="1:6" ht="24">
      <c r="A86" s="2858">
        <v>12</v>
      </c>
      <c r="B86" s="3478"/>
      <c r="C86" s="2832" t="s">
        <v>2674</v>
      </c>
      <c r="D86" s="2832" t="s">
        <v>2675</v>
      </c>
      <c r="E86" s="2858">
        <v>0.1</v>
      </c>
      <c r="F86" s="2858">
        <v>15</v>
      </c>
    </row>
    <row r="87" spans="1:6" ht="13.5">
      <c r="A87" s="2858">
        <v>13</v>
      </c>
      <c r="B87" s="3478"/>
      <c r="C87" s="2832" t="s">
        <v>2676</v>
      </c>
      <c r="D87" s="2832" t="s">
        <v>2677</v>
      </c>
      <c r="E87" s="2858">
        <v>0.1</v>
      </c>
      <c r="F87" s="2858">
        <v>15</v>
      </c>
    </row>
    <row r="88" spans="1:6" ht="13.5">
      <c r="A88" s="2858">
        <v>14</v>
      </c>
      <c r="B88" s="3478"/>
      <c r="C88" s="2832" t="s">
        <v>2678</v>
      </c>
      <c r="D88" s="2832" t="s">
        <v>2679</v>
      </c>
      <c r="E88" s="2858">
        <v>0.1</v>
      </c>
      <c r="F88" s="2858">
        <v>15</v>
      </c>
    </row>
    <row r="89" spans="1:6" ht="13.5">
      <c r="A89" s="2858">
        <v>15</v>
      </c>
      <c r="B89" s="3478"/>
      <c r="C89" s="2832" t="s">
        <v>2680</v>
      </c>
      <c r="D89" s="2832" t="s">
        <v>2681</v>
      </c>
      <c r="E89" s="2858">
        <v>0.1</v>
      </c>
      <c r="F89" s="2858">
        <v>15</v>
      </c>
    </row>
    <row r="90" spans="1:6" ht="24">
      <c r="A90" s="2858">
        <v>16</v>
      </c>
      <c r="B90" s="3478"/>
      <c r="C90" s="2832" t="s">
        <v>2682</v>
      </c>
      <c r="D90" s="2832" t="s">
        <v>2683</v>
      </c>
      <c r="E90" s="2858">
        <v>0.1</v>
      </c>
      <c r="F90" s="2858">
        <v>15</v>
      </c>
    </row>
    <row r="91" spans="1:6" ht="24">
      <c r="A91" s="2858">
        <v>17</v>
      </c>
      <c r="B91" s="3477"/>
      <c r="C91" s="2832" t="s">
        <v>2684</v>
      </c>
      <c r="D91" s="2832" t="s">
        <v>2685</v>
      </c>
      <c r="E91" s="2858">
        <v>0.1</v>
      </c>
      <c r="F91" s="2858">
        <v>15</v>
      </c>
    </row>
    <row r="92" spans="1:6" ht="13.5">
      <c r="A92" s="2858">
        <v>18</v>
      </c>
      <c r="B92" s="3476" t="s">
        <v>2686</v>
      </c>
      <c r="C92" s="2832" t="s">
        <v>2687</v>
      </c>
      <c r="D92" s="2832" t="s">
        <v>2688</v>
      </c>
      <c r="E92" s="2858">
        <v>0.2</v>
      </c>
      <c r="F92" s="2858">
        <v>25</v>
      </c>
    </row>
    <row r="93" spans="1:6" ht="24">
      <c r="A93" s="2858">
        <v>19</v>
      </c>
      <c r="B93" s="3478"/>
      <c r="C93" s="2832" t="s">
        <v>2689</v>
      </c>
      <c r="D93" s="2832" t="s">
        <v>2690</v>
      </c>
      <c r="E93" s="2858">
        <v>0.2</v>
      </c>
      <c r="F93" s="2858">
        <v>25</v>
      </c>
    </row>
    <row r="94" spans="1:6" ht="13.5">
      <c r="A94" s="2858">
        <v>20</v>
      </c>
      <c r="B94" s="3478"/>
      <c r="C94" s="2832" t="s">
        <v>2691</v>
      </c>
      <c r="D94" s="2832" t="s">
        <v>2692</v>
      </c>
      <c r="E94" s="2858">
        <v>0.15</v>
      </c>
      <c r="F94" s="2858">
        <v>20</v>
      </c>
    </row>
    <row r="95" spans="1:6" ht="13.5">
      <c r="A95" s="2858">
        <v>21</v>
      </c>
      <c r="B95" s="3478"/>
      <c r="C95" s="2832" t="s">
        <v>2693</v>
      </c>
      <c r="D95" s="2832" t="s">
        <v>2694</v>
      </c>
      <c r="E95" s="2858">
        <v>0.15</v>
      </c>
      <c r="F95" s="2858">
        <v>20</v>
      </c>
    </row>
    <row r="96" spans="1:6" ht="13.5">
      <c r="A96" s="2858">
        <v>22</v>
      </c>
      <c r="B96" s="3478"/>
      <c r="C96" s="2832" t="s">
        <v>2695</v>
      </c>
      <c r="D96" s="2832" t="s">
        <v>2696</v>
      </c>
      <c r="E96" s="2858">
        <v>0.15</v>
      </c>
      <c r="F96" s="2858">
        <v>20</v>
      </c>
    </row>
    <row r="97" spans="1:6" ht="36">
      <c r="A97" s="2858">
        <v>23</v>
      </c>
      <c r="B97" s="3478"/>
      <c r="C97" s="2832" t="s">
        <v>2697</v>
      </c>
      <c r="D97" s="2832" t="s">
        <v>2698</v>
      </c>
      <c r="E97" s="2858">
        <v>0.15</v>
      </c>
      <c r="F97" s="2858">
        <v>20</v>
      </c>
    </row>
    <row r="98" spans="1:6" ht="13.5">
      <c r="A98" s="2858">
        <v>24</v>
      </c>
      <c r="B98" s="3478"/>
      <c r="C98" s="2832" t="s">
        <v>2699</v>
      </c>
      <c r="D98" s="2832" t="s">
        <v>2700</v>
      </c>
      <c r="E98" s="2858">
        <v>0.1</v>
      </c>
      <c r="F98" s="2858">
        <v>15</v>
      </c>
    </row>
    <row r="99" spans="1:6" ht="13.5">
      <c r="A99" s="2858">
        <v>25</v>
      </c>
      <c r="B99" s="3478"/>
      <c r="C99" s="2832" t="s">
        <v>2701</v>
      </c>
      <c r="D99" s="2832" t="s">
        <v>2702</v>
      </c>
      <c r="E99" s="2858">
        <v>0.1</v>
      </c>
      <c r="F99" s="2858">
        <v>15</v>
      </c>
    </row>
    <row r="100" spans="1:6" ht="24">
      <c r="A100" s="2858">
        <v>26</v>
      </c>
      <c r="B100" s="3478"/>
      <c r="C100" s="2832" t="s">
        <v>2703</v>
      </c>
      <c r="D100" s="2832" t="s">
        <v>2704</v>
      </c>
      <c r="E100" s="2858">
        <v>0.1</v>
      </c>
      <c r="F100" s="2858">
        <v>15</v>
      </c>
    </row>
    <row r="101" spans="1:6" ht="24">
      <c r="A101" s="2858">
        <v>27</v>
      </c>
      <c r="B101" s="3478"/>
      <c r="C101" s="2832" t="s">
        <v>2705</v>
      </c>
      <c r="D101" s="2832" t="s">
        <v>2706</v>
      </c>
      <c r="E101" s="2858">
        <v>0.1</v>
      </c>
      <c r="F101" s="2858">
        <v>15</v>
      </c>
    </row>
    <row r="102" spans="1:6" ht="13.5">
      <c r="A102" s="2858">
        <v>28</v>
      </c>
      <c r="B102" s="3478"/>
      <c r="C102" s="2832" t="s">
        <v>2707</v>
      </c>
      <c r="D102" s="2832" t="s">
        <v>2708</v>
      </c>
      <c r="E102" s="2858">
        <v>0.1</v>
      </c>
      <c r="F102" s="2858">
        <v>15</v>
      </c>
    </row>
    <row r="103" spans="1:6" ht="13.5">
      <c r="A103" s="2858">
        <v>29</v>
      </c>
      <c r="B103" s="3478"/>
      <c r="C103" s="2832" t="s">
        <v>2709</v>
      </c>
      <c r="D103" s="2832" t="s">
        <v>2710</v>
      </c>
      <c r="E103" s="2858">
        <v>0.1</v>
      </c>
      <c r="F103" s="2858">
        <v>15</v>
      </c>
    </row>
    <row r="104" spans="1:6" ht="13.5">
      <c r="A104" s="2858">
        <v>30</v>
      </c>
      <c r="B104" s="3478"/>
      <c r="C104" s="2832" t="s">
        <v>2711</v>
      </c>
      <c r="D104" s="2832" t="s">
        <v>2712</v>
      </c>
      <c r="E104" s="2858">
        <v>0.1</v>
      </c>
      <c r="F104" s="2858">
        <v>15</v>
      </c>
    </row>
    <row r="105" spans="1:6" ht="24">
      <c r="A105" s="2858">
        <v>31</v>
      </c>
      <c r="B105" s="3478"/>
      <c r="C105" s="2832" t="s">
        <v>2713</v>
      </c>
      <c r="D105" s="2832" t="s">
        <v>2714</v>
      </c>
      <c r="E105" s="2858">
        <v>0.1</v>
      </c>
      <c r="F105" s="2858">
        <v>15</v>
      </c>
    </row>
    <row r="106" spans="1:6" ht="24">
      <c r="A106" s="2858">
        <v>32</v>
      </c>
      <c r="B106" s="3478"/>
      <c r="C106" s="2832" t="s">
        <v>2715</v>
      </c>
      <c r="D106" s="2832" t="s">
        <v>2716</v>
      </c>
      <c r="E106" s="2858">
        <v>0.1</v>
      </c>
      <c r="F106" s="2858">
        <v>15</v>
      </c>
    </row>
    <row r="107" spans="1:6" ht="24">
      <c r="A107" s="2858">
        <v>33</v>
      </c>
      <c r="B107" s="3478"/>
      <c r="C107" s="2832" t="s">
        <v>2717</v>
      </c>
      <c r="D107" s="2832" t="s">
        <v>2718</v>
      </c>
      <c r="E107" s="2858">
        <v>0.1</v>
      </c>
      <c r="F107" s="2858">
        <v>15</v>
      </c>
    </row>
    <row r="108" spans="1:6" ht="24">
      <c r="A108" s="2858">
        <v>34</v>
      </c>
      <c r="B108" s="3477"/>
      <c r="C108" s="2832" t="s">
        <v>2719</v>
      </c>
      <c r="D108" s="2832" t="s">
        <v>2720</v>
      </c>
      <c r="E108" s="2858">
        <v>0.1</v>
      </c>
      <c r="F108" s="2858">
        <v>15</v>
      </c>
    </row>
    <row r="109" spans="1:6" ht="24">
      <c r="A109" s="2858">
        <v>35</v>
      </c>
      <c r="B109" s="3476" t="s">
        <v>2721</v>
      </c>
      <c r="C109" s="2858" t="s">
        <v>2722</v>
      </c>
      <c r="D109" s="2832" t="s">
        <v>2723</v>
      </c>
      <c r="E109" s="2858">
        <v>0.15</v>
      </c>
      <c r="F109" s="2858">
        <v>20</v>
      </c>
    </row>
    <row r="110" spans="1:6" ht="13.5">
      <c r="A110" s="2858">
        <v>36</v>
      </c>
      <c r="B110" s="3478"/>
      <c r="C110" s="2858" t="s">
        <v>2724</v>
      </c>
      <c r="D110" s="2832" t="s">
        <v>2725</v>
      </c>
      <c r="E110" s="2858">
        <v>0.15</v>
      </c>
      <c r="F110" s="2858">
        <v>20</v>
      </c>
    </row>
    <row r="111" spans="1:6" ht="13.5">
      <c r="A111" s="2858">
        <v>37</v>
      </c>
      <c r="B111" s="3478"/>
      <c r="C111" s="2858" t="s">
        <v>2726</v>
      </c>
      <c r="D111" s="2832" t="s">
        <v>2727</v>
      </c>
      <c r="E111" s="2858">
        <v>0.15</v>
      </c>
      <c r="F111" s="2858">
        <v>20</v>
      </c>
    </row>
    <row r="112" spans="1:6" ht="13.5">
      <c r="A112" s="2858">
        <v>38</v>
      </c>
      <c r="B112" s="3478"/>
      <c r="C112" s="2858" t="s">
        <v>2728</v>
      </c>
      <c r="D112" s="2832" t="s">
        <v>2729</v>
      </c>
      <c r="E112" s="2858">
        <v>0.1</v>
      </c>
      <c r="F112" s="2858">
        <v>15</v>
      </c>
    </row>
    <row r="113" spans="1:6" ht="24">
      <c r="A113" s="2858">
        <v>39</v>
      </c>
      <c r="B113" s="3478"/>
      <c r="C113" s="2858" t="s">
        <v>2730</v>
      </c>
      <c r="D113" s="2832" t="s">
        <v>2731</v>
      </c>
      <c r="E113" s="2858">
        <v>0.1</v>
      </c>
      <c r="F113" s="2858">
        <v>15</v>
      </c>
    </row>
    <row r="114" spans="1:6" ht="24">
      <c r="A114" s="2858">
        <v>40</v>
      </c>
      <c r="B114" s="3477"/>
      <c r="C114" s="2858" t="s">
        <v>2732</v>
      </c>
      <c r="D114" s="2832" t="s">
        <v>2733</v>
      </c>
      <c r="E114" s="2858">
        <v>0.1</v>
      </c>
      <c r="F114" s="2858">
        <v>15</v>
      </c>
    </row>
    <row r="115" spans="1:6" ht="13.5">
      <c r="A115" s="2858">
        <v>41</v>
      </c>
      <c r="B115" s="3475" t="s">
        <v>2734</v>
      </c>
      <c r="C115" s="2858" t="s">
        <v>2735</v>
      </c>
      <c r="D115" s="2832" t="s">
        <v>2736</v>
      </c>
      <c r="E115" s="2858">
        <v>0.1</v>
      </c>
      <c r="F115" s="2858">
        <v>15</v>
      </c>
    </row>
    <row r="116" spans="1:6" ht="13.5">
      <c r="A116" s="2858">
        <v>42</v>
      </c>
      <c r="B116" s="3475"/>
      <c r="C116" s="2858" t="s">
        <v>2737</v>
      </c>
      <c r="D116" s="2832" t="s">
        <v>2738</v>
      </c>
      <c r="E116" s="2858">
        <v>0.1</v>
      </c>
      <c r="F116" s="2858">
        <v>15</v>
      </c>
    </row>
    <row r="117" spans="1:6" ht="24">
      <c r="A117" s="2858">
        <v>43</v>
      </c>
      <c r="B117" s="3475"/>
      <c r="C117" s="2858" t="s">
        <v>2739</v>
      </c>
      <c r="D117" s="2832" t="s">
        <v>2740</v>
      </c>
      <c r="E117" s="2858">
        <v>0.1</v>
      </c>
      <c r="F117" s="2858">
        <v>15</v>
      </c>
    </row>
    <row r="118" spans="1:6" ht="13.5">
      <c r="A118" s="2858">
        <v>44</v>
      </c>
      <c r="B118" s="3476" t="s">
        <v>2741</v>
      </c>
      <c r="C118" s="2858" t="s">
        <v>2742</v>
      </c>
      <c r="D118" s="2832" t="s">
        <v>2743</v>
      </c>
      <c r="E118" s="2858">
        <v>0.1</v>
      </c>
      <c r="F118" s="2858">
        <v>15</v>
      </c>
    </row>
    <row r="119" spans="1:6" ht="24">
      <c r="A119" s="2858">
        <v>45</v>
      </c>
      <c r="B119" s="3477"/>
      <c r="C119" s="2832" t="s">
        <v>2744</v>
      </c>
      <c r="D119" s="2832" t="s">
        <v>2745</v>
      </c>
      <c r="E119" s="2858">
        <v>0.1</v>
      </c>
      <c r="F119" s="2858">
        <v>15</v>
      </c>
    </row>
    <row r="120" spans="1:6" ht="24">
      <c r="A120" s="2858">
        <v>46</v>
      </c>
      <c r="B120" s="3476" t="s">
        <v>2746</v>
      </c>
      <c r="C120" s="2858" t="s">
        <v>2747</v>
      </c>
      <c r="D120" s="2832" t="s">
        <v>2748</v>
      </c>
      <c r="E120" s="2858">
        <v>0.1</v>
      </c>
      <c r="F120" s="2858">
        <v>15</v>
      </c>
    </row>
    <row r="121" spans="1:6" ht="24">
      <c r="A121" s="2858">
        <v>47</v>
      </c>
      <c r="B121" s="3477"/>
      <c r="C121" s="2858" t="s">
        <v>2749</v>
      </c>
      <c r="D121" s="2832" t="s">
        <v>2750</v>
      </c>
      <c r="E121" s="2858">
        <v>0.1</v>
      </c>
      <c r="F121" s="2858">
        <v>15</v>
      </c>
    </row>
    <row r="122" spans="1:6" ht="13.5">
      <c r="A122" s="2858">
        <v>48</v>
      </c>
      <c r="B122" s="3476" t="s">
        <v>2751</v>
      </c>
      <c r="C122" s="2858" t="s">
        <v>2752</v>
      </c>
      <c r="D122" s="2832" t="s">
        <v>2753</v>
      </c>
      <c r="E122" s="2858">
        <v>0.1</v>
      </c>
      <c r="F122" s="2858">
        <v>15</v>
      </c>
    </row>
    <row r="123" spans="1:6" ht="13.5">
      <c r="A123" s="2858">
        <v>49</v>
      </c>
      <c r="B123" s="3477"/>
      <c r="C123" s="2858" t="s">
        <v>2754</v>
      </c>
      <c r="D123" s="2832" t="s">
        <v>2755</v>
      </c>
      <c r="E123" s="2858">
        <v>0.1</v>
      </c>
      <c r="F123" s="2858">
        <v>15</v>
      </c>
    </row>
    <row r="124" spans="1:6" ht="24">
      <c r="A124" s="2858">
        <v>50</v>
      </c>
      <c r="B124" s="3475" t="s">
        <v>2756</v>
      </c>
      <c r="C124" s="2858" t="s">
        <v>2757</v>
      </c>
      <c r="D124" s="2832" t="s">
        <v>2758</v>
      </c>
      <c r="E124" s="2858">
        <v>0.1</v>
      </c>
      <c r="F124" s="2858">
        <v>15</v>
      </c>
    </row>
    <row r="125" spans="1:6" ht="24">
      <c r="A125" s="2858">
        <v>51</v>
      </c>
      <c r="B125" s="3475"/>
      <c r="C125" s="2858" t="s">
        <v>2759</v>
      </c>
      <c r="D125" s="2832" t="s">
        <v>2760</v>
      </c>
      <c r="E125" s="2858">
        <v>0.1</v>
      </c>
      <c r="F125" s="2858">
        <v>15</v>
      </c>
    </row>
    <row r="126" spans="1:6" ht="24">
      <c r="A126" s="2858">
        <v>52</v>
      </c>
      <c r="B126" s="3475" t="s">
        <v>2761</v>
      </c>
      <c r="C126" s="2858" t="s">
        <v>2762</v>
      </c>
      <c r="D126" s="2832" t="s">
        <v>2763</v>
      </c>
      <c r="E126" s="2858">
        <v>0.1</v>
      </c>
      <c r="F126" s="2858">
        <v>15</v>
      </c>
    </row>
    <row r="127" spans="1:6" ht="24">
      <c r="A127" s="2858">
        <v>53</v>
      </c>
      <c r="B127" s="347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475" t="s">
        <v>2769</v>
      </c>
      <c r="C129" s="2858" t="s">
        <v>2770</v>
      </c>
      <c r="D129" s="2832" t="s">
        <v>2771</v>
      </c>
      <c r="E129" s="2858">
        <v>0.1</v>
      </c>
      <c r="F129" s="2858">
        <v>15</v>
      </c>
    </row>
    <row r="130" spans="1:6" ht="13.5">
      <c r="A130" s="2858">
        <v>56</v>
      </c>
      <c r="B130" s="3475"/>
      <c r="C130" s="2858" t="s">
        <v>2772</v>
      </c>
      <c r="D130" s="2832" t="s">
        <v>2773</v>
      </c>
      <c r="E130" s="2858">
        <v>0.1</v>
      </c>
      <c r="F130" s="2858">
        <v>15</v>
      </c>
    </row>
    <row r="131" spans="1:6" ht="24">
      <c r="A131" s="2858">
        <v>57</v>
      </c>
      <c r="B131" s="3475"/>
      <c r="C131" s="2858" t="s">
        <v>2774</v>
      </c>
      <c r="D131" s="2832" t="s">
        <v>2775</v>
      </c>
      <c r="E131" s="2858">
        <v>0.1</v>
      </c>
      <c r="F131" s="2858">
        <v>15</v>
      </c>
    </row>
    <row r="132" spans="1:6" ht="24">
      <c r="A132" s="2858">
        <v>58</v>
      </c>
      <c r="B132" s="3475" t="s">
        <v>2776</v>
      </c>
      <c r="C132" s="2858" t="s">
        <v>2777</v>
      </c>
      <c r="D132" s="2832" t="s">
        <v>2778</v>
      </c>
      <c r="E132" s="2858">
        <v>0.1</v>
      </c>
      <c r="F132" s="2858">
        <v>15</v>
      </c>
    </row>
    <row r="133" spans="1:6" ht="13.5">
      <c r="A133" s="2858">
        <v>59</v>
      </c>
      <c r="B133" s="3475"/>
      <c r="C133" s="2858" t="s">
        <v>2779</v>
      </c>
      <c r="D133" s="2832" t="s">
        <v>2780</v>
      </c>
      <c r="E133" s="2858">
        <v>0.1</v>
      </c>
      <c r="F133" s="2858">
        <v>15</v>
      </c>
    </row>
    <row r="134" spans="1:6" ht="13.5">
      <c r="A134" s="2858">
        <v>60</v>
      </c>
      <c r="B134" s="3476" t="s">
        <v>2781</v>
      </c>
      <c r="C134" s="2858" t="s">
        <v>2782</v>
      </c>
      <c r="D134" s="2832" t="s">
        <v>2783</v>
      </c>
      <c r="E134" s="2858">
        <v>0.1</v>
      </c>
      <c r="F134" s="2858">
        <v>15</v>
      </c>
    </row>
    <row r="135" spans="1:6" ht="13.5">
      <c r="A135" s="2858">
        <v>61</v>
      </c>
      <c r="B135" s="347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475" t="s">
        <v>2789</v>
      </c>
      <c r="C137" s="2858" t="s">
        <v>2790</v>
      </c>
      <c r="D137" s="2832" t="s">
        <v>2791</v>
      </c>
      <c r="E137" s="2858">
        <v>0.1</v>
      </c>
      <c r="F137" s="2858">
        <v>15</v>
      </c>
    </row>
    <row r="138" spans="1:6" ht="13.5">
      <c r="A138" s="2858">
        <v>64</v>
      </c>
      <c r="B138" s="347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t="e">
        <f ca="1">结果表!H101</f>
        <v>#REF!</v>
      </c>
    </row>
    <row r="6" spans="1:5" ht="15.75">
      <c r="B6" s="3172"/>
      <c r="C6" s="1392" t="s">
        <v>911</v>
      </c>
      <c r="D6" s="797" t="e">
        <f ca="1">NUMBERSTRING(INT(D5*10000),2)&amp;"元整"</f>
        <v>#REF!</v>
      </c>
    </row>
    <row r="7" spans="1:5" ht="15.75">
      <c r="B7" s="3177"/>
      <c r="C7" s="1393" t="s">
        <v>912</v>
      </c>
      <c r="D7" s="798" t="e">
        <f ca="1">结果表!H102</f>
        <v>#REF!</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t="e">
        <f ca="1">结果表!H107</f>
        <v>#REF!</v>
      </c>
    </row>
    <row r="14" spans="1:5" ht="15.75">
      <c r="B14" s="3172"/>
      <c r="C14" s="1392" t="s">
        <v>911</v>
      </c>
      <c r="D14" s="797" t="e">
        <f ca="1">NUMBERSTRING(INT(D13*10000),2)&amp;"元整"</f>
        <v>#REF!</v>
      </c>
    </row>
    <row r="15" spans="1:5" ht="15">
      <c r="B15" s="3177"/>
      <c r="C15" s="1393" t="s">
        <v>921</v>
      </c>
      <c r="D15" s="806" t="e">
        <f ca="1">结果表!H108</f>
        <v>#REF!</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0</v>
      </c>
      <c r="D44" s="230"/>
      <c r="E44" s="230"/>
      <c r="F44" s="231"/>
      <c r="G44" s="3354"/>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9" t="s">
        <v>3181</v>
      </c>
      <c r="B1" s="3489"/>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90" t="s">
        <v>3232</v>
      </c>
      <c r="B1" s="3490"/>
      <c r="C1" s="3490"/>
      <c r="D1" s="3490"/>
      <c r="E1" s="3490"/>
      <c r="F1" s="3491"/>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0</v>
      </c>
      <c r="B1" s="2930" t="s">
        <v>3376</v>
      </c>
      <c r="C1" s="2931"/>
      <c r="D1" s="2931"/>
      <c r="E1" s="2931"/>
      <c r="F1" s="2931"/>
      <c r="G1" s="2931"/>
      <c r="H1" s="2931"/>
      <c r="I1" s="2931"/>
      <c r="J1" s="2897"/>
      <c r="K1" s="2931" t="s">
        <v>454</v>
      </c>
      <c r="L1" s="2931"/>
      <c r="M1" s="2931"/>
      <c r="N1" s="2931"/>
      <c r="O1" s="2931"/>
      <c r="P1" s="2931"/>
      <c r="Q1" s="2897"/>
      <c r="R1" s="3492" t="s">
        <v>456</v>
      </c>
      <c r="S1" s="3493"/>
      <c r="T1" s="3493"/>
      <c r="U1" s="3493"/>
      <c r="V1" s="3493"/>
      <c r="W1" s="3493"/>
      <c r="X1" s="2897"/>
      <c r="Y1" s="3492" t="s">
        <v>457</v>
      </c>
      <c r="Z1" s="3493"/>
      <c r="AA1" s="3493"/>
      <c r="AB1" s="3493"/>
      <c r="AC1" s="3493"/>
      <c r="AD1" s="3493"/>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492" t="s">
        <v>2827</v>
      </c>
      <c r="S29" s="3493"/>
      <c r="T29" s="3493"/>
      <c r="U29" s="3493"/>
      <c r="V29" s="3493"/>
      <c r="W29" s="3493"/>
      <c r="X29" s="2897"/>
      <c r="Y29" s="3492" t="s">
        <v>2828</v>
      </c>
      <c r="Z29" s="3493"/>
      <c r="AA29" s="3493"/>
      <c r="AB29" s="3493"/>
      <c r="AC29" s="3493"/>
      <c r="AD29" s="3493"/>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7" t="s">
        <v>452</v>
      </c>
      <c r="C1" s="3497"/>
      <c r="D1" s="3497"/>
      <c r="E1" s="3497"/>
      <c r="F1" s="3497"/>
      <c r="G1" s="3493" t="s">
        <v>453</v>
      </c>
      <c r="H1" s="3493"/>
      <c r="I1" s="3493"/>
      <c r="J1" s="3493"/>
      <c r="K1" s="3493"/>
      <c r="L1" s="3493"/>
      <c r="N1" s="3493" t="s">
        <v>454</v>
      </c>
      <c r="O1" s="3493"/>
      <c r="P1" s="3493"/>
      <c r="Q1" s="3493"/>
      <c r="S1" s="3493" t="s">
        <v>455</v>
      </c>
      <c r="T1" s="3493"/>
      <c r="U1" s="3493"/>
      <c r="V1" s="3493"/>
      <c r="X1" s="3492" t="s">
        <v>456</v>
      </c>
      <c r="Y1" s="3493"/>
      <c r="Z1" s="3493"/>
      <c r="AA1" s="3493"/>
      <c r="AB1" s="3493"/>
      <c r="AD1" s="3492" t="s">
        <v>457</v>
      </c>
      <c r="AE1" s="3493"/>
      <c r="AF1" s="3493"/>
      <c r="AG1" s="3493"/>
      <c r="AH1" s="349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5" t="s">
        <v>2839</v>
      </c>
      <c r="B1" s="3505"/>
      <c r="C1" s="3505"/>
      <c r="D1" s="3505"/>
      <c r="E1" s="3505"/>
      <c r="F1" s="3505"/>
      <c r="G1" s="3506"/>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3"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04"/>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IF(OR(C1&lt;C27,E1&lt;=1),INDIRECT("d"&amp;$K$1)/100,ROUND((D5+(E1-C5)*(D7-D5)/(C7-C5))/100,4))</f>
        <v>0</v>
      </c>
      <c r="H1" s="1217" t="s">
        <v>634</v>
      </c>
      <c r="I1" s="1213">
        <f ca="1">F4/100</f>
        <v>0</v>
      </c>
      <c r="J1" s="1218">
        <f>IF(C1&gt;C13,0,MATCH(C1,C$13:C$115,-1))+IF(SUMIF(C13:C115,C1,D13:D115)=0,13,12)</f>
        <v>73</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4" t="s">
        <v>927</v>
      </c>
      <c r="B5" s="3184"/>
      <c r="C5" s="3184"/>
      <c r="D5" s="3184" t="e">
        <f ca="1">结果表!D119</f>
        <v>#REF!</v>
      </c>
      <c r="E5" s="3184"/>
      <c r="F5" s="3184" t="e">
        <f ca="1">结果表!F119</f>
        <v>#REF!</v>
      </c>
      <c r="G5" s="3184"/>
      <c r="H5" s="3184" t="e">
        <f ca="1">结果表!H119</f>
        <v>#REF!</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t="e">
        <f ca="1">结果表!D122</f>
        <v>#REF!</v>
      </c>
      <c r="E8" s="3183"/>
      <c r="F8" s="3183"/>
      <c r="G8" s="3183"/>
      <c r="H8" s="3183"/>
      <c r="I8" s="3183"/>
    </row>
    <row r="9" spans="1:9" ht="15">
      <c r="A9" s="3184" t="s">
        <v>927</v>
      </c>
      <c r="B9" s="3184"/>
      <c r="C9" s="3184"/>
      <c r="D9" s="3184" t="e">
        <f ca="1">结果表!D123</f>
        <v>#REF!</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5"/>
      <c r="C12" s="3195"/>
      <c r="D12" s="3195"/>
    </row>
    <row r="13" spans="1:4" ht="30" customHeight="1">
      <c r="A13" s="3190" t="str">
        <f>IF(项目基本情况!B8="抵押","3.抵押双方在办理抵押登记手续时，应使用本公司出具的正式《房地产评估报告》，特提醒报告使用者注意。","——")</f>
        <v>——</v>
      </c>
      <c r="B13" s="3195"/>
      <c r="C13" s="3195"/>
      <c r="D13" s="3195"/>
    </row>
    <row r="14" spans="1:4" ht="15.75" customHeight="1">
      <c r="A14" s="3190" t="str">
        <f>IF(项目基本情况!B8="抵押","4.本次评估估价师所知悉的法定优先受偿款情况说明如下：","——")</f>
        <v>——</v>
      </c>
      <c r="B14" s="3195"/>
      <c r="C14" s="3195"/>
      <c r="D14" s="3195"/>
    </row>
    <row r="15" spans="1:4" ht="42" customHeight="1">
      <c r="A15" s="3190" t="str">
        <f>IF(项目基本情况!B8="抵押","（1）"&amp;CONCATENATE(项目基本情况!L20,项目基本情况!L21,项目基本情况!L22),"——")</f>
        <v>——</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46002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2160</v>
      </c>
      <c r="B17" s="3207"/>
      <c r="C17" s="3207"/>
      <c r="D17" s="3207"/>
      <c r="E17" s="3207"/>
      <c r="F17" s="3207"/>
      <c r="G17" s="3207"/>
      <c r="H17" s="3207"/>
    </row>
    <row r="18" spans="1:8" ht="24" customHeight="1">
      <c r="A18" s="3208" t="s">
        <v>2161</v>
      </c>
      <c r="B18" s="3208"/>
      <c r="C18" s="3208"/>
      <c r="D18" s="2160"/>
      <c r="E18" s="3209" t="s">
        <v>2162</v>
      </c>
      <c r="F18" s="3208"/>
      <c r="G18" s="320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2025-12-11T05:19:07Z</dcterms:modified>
</cp:coreProperties>
</file>