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783" windowHeight="12144"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比较法-住宅 (2)" sheetId="87" r:id="rId27"/>
    <sheet name="租金" sheetId="81" r:id="rId28"/>
    <sheet name="比较法-住宅" sheetId="21" r:id="rId29"/>
    <sheet name="成交" sheetId="85" r:id="rId30"/>
    <sheet name="法拍" sheetId="82"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'比较法-住宅 (2)'!$A$1:$L$49</definedName>
    <definedName name="_xlnm.Print_Area" localSheetId="26">'比较法-住宅 (2)'!$A$1:$K$54,'比较法-住宅 (2)'!$A$57:$M$131</definedName>
    <definedName name="住宅朝向" localSheetId="26">'比较法-住宅 (2)'!$B$88:$M$88</definedName>
    <definedName name="住宅房型" localSheetId="26">'比较法-住宅 (2)'!$B$118:$M$118</definedName>
    <definedName name="住宅公共部分装修" localSheetId="26">'比较法-住宅 (2)'!$B$109:$M$109</definedName>
    <definedName name="住宅基础设施水平" localSheetId="26">'比较法-住宅 (2)'!$B$116:$M$116</definedName>
    <definedName name="住宅建筑结构" localSheetId="26">'比较法-住宅 (2)'!$B$105:$M$105</definedName>
    <definedName name="住宅建筑类型" localSheetId="26">'比较法-住宅 (2)'!$B$100:$M$100</definedName>
    <definedName name="住宅建筑品质" localSheetId="26">'比较法-住宅 (2)'!$B$107:$M$107</definedName>
    <definedName name="住宅交易情况" localSheetId="26">'比较法-住宅 (2)'!$A$61:$M$61</definedName>
    <definedName name="住宅楼层" localSheetId="26">'比较法-住宅 (2)'!$B$86:$M$86</definedName>
    <definedName name="住宅内部装修" localSheetId="26">'比较法-住宅 (2)'!$B$122:$M$122</definedName>
    <definedName name="住宅物业管理" localSheetId="26">'比较法-住宅 (2)'!$B$114:$M$114</definedName>
    <definedName name="住宅用途" localSheetId="26">'比较法-住宅 (2)'!$B$63:$M$63</definedName>
    <definedName name="住宅主力户型面积" localSheetId="26">'比较法-住宅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<sst xmlns="http://schemas.openxmlformats.org/spreadsheetml/2006/main" count="8452" uniqueCount="2850">
  <si>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</si>
  <si>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</si>
  <si>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</si>
  <si>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</si>
  <si>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</si>
  <si>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</si>
  <si>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</si>
  <si>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</si>
  <si>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</si>
  <si>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</si>
  <si>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</si>
  <si>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</si>
  <si>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</si>
  <si>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</si>
  <si>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</si>
  <si>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</si>
  <si>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</si>
  <si>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</si>
  <si>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</si>
  <si>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</si>
  <si>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</si>
  <si>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</si>
  <si>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</si>
  <si>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</si>
  <si>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</si>
  <si>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</si>
  <si>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</si>
  <si>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</si>
  <si>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</si>
  <si>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</si>
  <si>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</si>
  <si>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</si>
  <si>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</si>
  <si>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</si>
  <si>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</si>
  <si>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</si>
  <si>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</si>
  <si>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</si>
  <si>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</si>
  <si>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</si>
  <si>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</si>
  <si>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</si>
  <si>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</si>
  <si>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</si>
  <si>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</si>
  <si>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</si>
  <si>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</si>
  <si>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</si>
  <si>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</si>
  <si>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</si>
  <si>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</si>
  <si>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</si>
  <si>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</si>
  <si>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</si>
  <si>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</si>
  <si>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</si>
  <si>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</si>
  <si>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</si>
  <si>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</si>
  <si>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</si>
  <si>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</si>
  <si>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</si>
  <si>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</si>
  <si>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</si>
  <si>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</si>
  <si>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</si>
  <si>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</si>
  <si>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</si>
  <si>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</si>
  <si>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</si>
  <si>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</si>
  <si>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</si>
  <si>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</si>
  <si>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</si>
  <si>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</si>
  <si>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</si>
  <si>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</si>
  <si>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</si>
  <si>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</si>
  <si>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</si>
  <si>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</si>
  <si>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</si>
  <si>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</si>
  <si>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</si>
  <si>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</si>
  <si>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</si>
  <si>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</si>
  <si>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</si>
  <si>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</si>
  <si>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</si>
  <si>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</si>
  <si>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</si>
  <si>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</si>
  <si>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</si>
  <si>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</si>
  <si>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</si>
  <si>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</si>
  <si>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</si>
  <si>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</si>
  <si>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</si>
  <si>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</si>
  <si>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</si>
  <si>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</si>
  <si>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</si>
  <si>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</si>
  <si>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</si>
  <si>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</si>
  <si>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</si>
  <si>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</si>
  <si>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</si>
  <si>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</si>
  <si>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</si>
  <si>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</si>
  <si>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</si>
  <si>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</si>
  <si>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</si>
  <si>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</si>
  <si>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</si>
  <si>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</si>
  <si>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</si>
  <si>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</si>
  <si>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</si>
  <si>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</si>
  <si>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</si>
  <si>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</si>
  <si>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</si>
  <si>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</si>
  <si>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</si>
  <si>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</si>
  <si>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</si>
  <si>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</si>
  <si>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</si>
  <si>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</si>
  <si>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</si>
  <si>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</si>
  <si>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</si>
  <si>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</si>
  <si>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</si>
  <si>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</si>
  <si>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</si>
  <si>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</si>
  <si>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</si>
  <si>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</si>
  <si>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</si>
  <si>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</si>
  <si>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</si>
  <si>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</si>
  <si>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</si>
  <si>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</si>
  <si>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</si>
  <si>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</si>
  <si>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</si>
  <si>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</si>
  <si>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</si>
  <si>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</si>
  <si>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</si>
  <si>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</si>
  <si>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</si>
  <si>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</si>
  <si>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</si>
  <si>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</si>
  <si>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</si>
  <si>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</si>
  <si>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</si>
  <si>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</si>
  <si>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</si>
  <si>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</si>
  <si>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</si>
  <si>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</si>
  <si>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</si>
  <si>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</si>
  <si>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</si>
  <si>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</si>
  <si>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</si>
  <si>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</si>
  <si>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</si>
  <si>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</si>
  <si>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</si>
  <si>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</si>
  <si>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</si>
  <si>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</si>
  <si>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</si>
  <si>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</si>
  <si>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</si>
  <si>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</si>
  <si>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</si>
  <si>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</si>
  <si>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</si>
  <si>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</si>
  <si>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</si>
  <si>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</si>
  <si>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</si>
  <si>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</si>
  <si>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</si>
  <si>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</si>
  <si>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</si>
  <si>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</si>
  <si>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</si>
  <si>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</si>
  <si>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</si>
  <si>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</si>
  <si>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</si>
  <si>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</si>
  <si>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</si>
  <si>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</si>
  <si>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</si>
  <si>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</si>
  <si>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</si>
  <si>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</si>
  <si>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</si>
  <si>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</si>
  <si>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</si>
  <si>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</si>
  <si>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</si>
  <si>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</si>
  <si>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</si>
  <si>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</si>
  <si>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</si>
  <si>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</si>
  <si>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</si>
  <si>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</si>
  <si>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</si>
  <si>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</si>
  <si>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</si>
  <si>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</si>
  <si>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</si>
  <si>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</si>
  <si>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</si>
  <si>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</si>
  <si>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</si>
  <si>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</si>
  <si>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</si>
  <si>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</si>
  <si>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</si>
  <si>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</si>
  <si>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</si>
  <si>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</si>
  <si>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</si>
  <si>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</si>
  <si>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</si>
  <si>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</si>
  <si>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</si>
  <si>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</si>
  <si>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</si>
  <si>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</si>
  <si>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</si>
  <si>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</si>
  <si>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</si>
  <si>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</si>
  <si>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</si>
  <si>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</si>
  <si>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</si>
  <si>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</si>
  <si>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</si>
  <si>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</si>
  <si>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</si>
  <si>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</si>
  <si>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</si>
  <si>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</si>
  <si>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</si>
  <si>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</si>
  <si>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</si>
  <si>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</si>
  <si>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</si>
  <si>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</si>
  <si>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</si>
  <si>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</si>
  <si>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</si>
  <si>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</si>
  <si>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</si>
  <si>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</si>
  <si>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</si>
  <si>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</si>
  <si>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</si>
  <si>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</si>
  <si>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</si>
  <si>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</si>
  <si>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</si>
  <si>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</si>
  <si>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</si>
  <si>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</si>
  <si>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</si>
  <si>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</si>
  <si>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</si>
  <si>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</si>
  <si>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</si>
  <si>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</si>
  <si>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</si>
  <si>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</si>
  <si>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</si>
  <si>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</si>
  <si>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</si>
  <si>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</si>
  <si>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</si>
  <si>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</si>
  <si>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</si>
  <si>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</si>
  <si>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</si>
  <si>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</si>
  <si>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</si>
  <si>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</si>
  <si>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</si>
  <si>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</si>
  <si>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</si>
  <si>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</si>
  <si>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</si>
  <si>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</si>
  <si>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</si>
  <si>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</si>
  <si>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</si>
  <si>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</si>
  <si>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</si>
  <si>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</si>
  <si>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</si>
  <si>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</si>
  <si>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</si>
  <si>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</si>
  <si>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</si>
  <si>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</si>
  <si>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</si>
  <si>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</si>
  <si>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</si>
  <si>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</si>
  <si>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</si>
  <si>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</si>
  <si>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</si>
  <si>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</si>
  <si>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</si>
  <si>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</si>
  <si>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</si>
  <si>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</si>
  <si>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</si>
  <si>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</si>
  <si>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</si>
  <si>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</si>
  <si>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</si>
  <si>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</si>
  <si>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</si>
  <si>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</si>
  <si>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</si>
  <si>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</si>
  <si>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</si>
  <si>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</si>
  <si>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</si>
  <si>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</si>
  <si>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</si>
  <si>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</si>
  <si>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</si>
  <si>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</si>
  <si>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</si>
  <si>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</si>
  <si>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</si>
  <si>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</si>
  <si>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</si>
  <si>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</si>
  <si>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</si>
  <si>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</si>
  <si>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</si>
  <si>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</si>
  <si>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</si>
  <si>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</si>
  <si>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</si>
  <si>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</si>
  <si>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</si>
  <si>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</si>
  <si>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</si>
  <si>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</si>
  <si>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</si>
  <si>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</si>
  <si>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</si>
  <si>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</si>
  <si>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</si>
  <si>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</si>
  <si>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</si>
  <si>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</si>
  <si>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</si>
  <si>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</si>
  <si>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</si>
  <si>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</si>
  <si>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</si>
  <si>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</si>
  <si>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</si>
  <si>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</si>
  <si>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</si>
  <si>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</si>
  <si>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</si>
  <si>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</si>
  <si>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</si>
  <si>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</si>
  <si>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</si>
  <si>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</si>
  <si>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</si>
  <si>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</si>
  <si>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</si>
  <si>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</si>
  <si>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</si>
  <si>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</si>
  <si>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</si>
  <si>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</si>
  <si>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</si>
  <si>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</si>
  <si>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</si>
  <si>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</si>
  <si>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</si>
  <si>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</si>
  <si>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</si>
  <si>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</si>
  <si>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</si>
  <si>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</si>
  <si>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</si>
  <si>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</si>
  <si>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</si>
  <si>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</si>
  <si>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</si>
  <si>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</si>
  <si>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</si>
  <si>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</si>
  <si>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</si>
  <si>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</si>
  <si>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</si>
  <si>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</si>
  <si>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</si>
  <si>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</si>
  <si>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</si>
  <si>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</si>
  <si>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</si>
  <si>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</si>
  <si>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</si>
  <si>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</si>
  <si>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</si>
  <si>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</si>
  <si>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</si>
  <si>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</si>
  <si>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</si>
  <si>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</si>
  <si>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</si>
  <si>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</si>
  <si>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</si>
  <si>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</si>
  <si>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</si>
  <si>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</si>
  <si>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</si>
  <si>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</si>
  <si>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</si>
  <si>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</si>
  <si>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</si>
  <si>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</si>
  <si>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</si>
  <si>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</si>
  <si>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</si>
  <si>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</si>
  <si>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</si>
  <si>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</si>
  <si>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</si>
  <si>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</si>
  <si>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</si>
  <si>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</si>
  <si>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</si>
  <si>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</si>
  <si>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</si>
  <si>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</si>
  <si>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</si>
  <si>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</si>
  <si>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</si>
  <si>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</si>
  <si>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</si>
  <si>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</si>
  <si>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</si>
  <si>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</si>
  <si>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</si>
  <si>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</si>
  <si>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</si>
  <si>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</si>
  <si>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</si>
  <si>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</si>
  <si>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</si>
  <si>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</si>
  <si>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</si>
  <si>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</si>
  <si>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</si>
  <si>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</si>
  <si>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</si>
  <si>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</si>
  <si>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</si>
  <si>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</si>
  <si>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</si>
  <si>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</si>
  <si>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</si>
  <si>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</si>
  <si>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</si>
  <si>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</si>
  <si>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</si>
  <si>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</si>
  <si>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</si>
  <si>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</si>
  <si>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</si>
  <si>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</si>
  <si>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</si>
  <si>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</si>
  <si>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</si>
  <si>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</si>
  <si>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</si>
  <si>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</si>
  <si>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</si>
  <si>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</si>
  <si>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</si>
  <si>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</si>
  <si>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</si>
  <si>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</si>
  <si>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</si>
  <si>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</si>
  <si>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</si>
  <si>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</si>
  <si>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</si>
  <si>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</si>
  <si>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</si>
  <si>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</si>
  <si>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</si>
  <si>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</si>
  <si>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</si>
  <si>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</si>
  <si>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</si>
  <si>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</si>
  <si>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</si>
  <si>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</si>
  <si>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</si>
  <si>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</si>
  <si>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</si>
  <si>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</si>
  <si>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</si>
  <si>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</si>
  <si>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</si>
  <si>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</si>
  <si>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</si>
  <si>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</si>
  <si>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</si>
  <si>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</si>
  <si>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</si>
  <si>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</si>
  <si>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</si>
  <si>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</si>
  <si>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</si>
  <si>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</si>
  <si>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</si>
  <si>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</si>
  <si>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</si>
  <si>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</si>
  <si>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</si>
  <si>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</si>
  <si>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</si>
  <si>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</si>
  <si>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</si>
  <si>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</si>
  <si>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</si>
  <si>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</si>
  <si>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</si>
  <si>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</si>
  <si>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</si>
  <si>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</si>
  <si>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</si>
  <si>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</si>
  <si>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</si>
  <si>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</si>
  <si>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</si>
  <si>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</si>
  <si>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</si>
  <si>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</si>
  <si>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</si>
  <si>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</si>
  <si>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</si>
  <si>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</si>
  <si>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</si>
  <si>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</si>
  <si>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</si>
  <si>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</si>
  <si>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</si>
  <si>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</si>
  <si>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</si>
  <si>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</si>
  <si>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</si>
  <si>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</si>
  <si>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</si>
  <si>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</si>
  <si>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</si>
  <si>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</si>
  <si>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</si>
  <si>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</si>
  <si>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</si>
  <si>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</si>
  <si>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</si>
  <si>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</si>
  <si>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</si>
  <si>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</si>
  <si>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</si>
  <si>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</si>
  <si>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</si>
  <si>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</si>
  <si>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</si>
  <si>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</si>
  <si>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</si>
  <si>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</si>
  <si>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</si>
  <si>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</si>
  <si>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</si>
  <si>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</si>
  <si>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</si>
  <si>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</si>
  <si>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</si>
  <si>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</si>
  <si>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</si>
  <si>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</si>
  <si>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</si>
  <si>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</si>
  <si>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</si>
  <si>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</si>
  <si>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</si>
  <si>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</si>
  <si>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</si>
  <si>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</si>
  <si>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</si>
  <si>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</si>
  <si>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</si>
  <si>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</si>
  <si>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</si>
  <si>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</si>
  <si>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</si>
  <si>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</si>
  <si>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</si>
  <si>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</si>
  <si>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</si>
  <si>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</si>
  <si>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</si>
  <si>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</si>
  <si>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</si>
  <si>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</si>
  <si>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</si>
  <si>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</si>
  <si>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</si>
  <si>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</si>
  <si>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</si>
  <si>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</si>
  <si>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</si>
  <si>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</si>
  <si>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</si>
  <si>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</si>
  <si>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</si>
  <si>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</si>
  <si>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</si>
  <si>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</si>
  <si>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</si>
  <si>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</si>
  <si>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</si>
  <si>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</si>
  <si>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</si>
  <si>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</si>
  <si>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</si>
  <si>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</si>
  <si>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</si>
  <si>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</si>
  <si>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</si>
  <si>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</si>
  <si>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</si>
  <si>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</si>
  <si>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</si>
  <si>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</si>
  <si>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</si>
  <si>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</si>
  <si>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</si>
  <si>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</si>
  <si>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</si>
  <si>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</si>
  <si>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</si>
  <si>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</si>
  <si>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</si>
  <si>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</si>
  <si>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</si>
  <si>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</si>
  <si>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</si>
  <si>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</si>
  <si>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</si>
  <si>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</si>
  <si>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</si>
  <si>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</si>
  <si>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</si>
  <si>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</si>
  <si>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</si>
  <si>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</si>
  <si>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</si>
  <si>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</si>
  <si>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</si>
  <si>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</si>
  <si>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</si>
  <si>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</si>
  <si>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</si>
  <si>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</si>
  <si>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</si>
  <si>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</si>
  <si>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</si>
  <si>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</si>
  <si>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</si>
  <si>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</si>
  <si>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</si>
  <si>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</si>
  <si>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</si>
  <si>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</si>
  <si>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</si>
  <si>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</si>
  <si>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</si>
  <si>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</si>
  <si>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</si>
  <si>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</si>
  <si>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</si>
  <si>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</si>
  <si>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</si>
  <si>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</si>
  <si>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</si>
  <si>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</si>
  <si>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</si>
  <si>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</si>
  <si>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</si>
  <si>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</si>
  <si>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</si>
  <si>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</si>
  <si>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</si>
  <si>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</si>
  <si>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</si>
  <si>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</si>
  <si>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</si>
  <si>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</si>
  <si>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</si>
  <si>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</si>
  <si>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</si>
  <si>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</si>
  <si>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</si>
  <si>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</si>
  <si>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</si>
  <si>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</si>
  <si>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</si>
  <si>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</si>
  <si>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</si>
  <si>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</si>
  <si>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</si>
  <si>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</si>
  <si>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</si>
  <si>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</si>
  <si>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</si>
  <si>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</si>
  <si>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</si>
  <si>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</si>
  <si>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</si>
  <si>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</si>
  <si>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</si>
  <si>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</si>
  <si>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</si>
  <si>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</si>
  <si>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</si>
  <si>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</si>
  <si>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</si>
  <si>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</si>
  <si>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</si>
  <si>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</si>
  <si>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</si>
  <si>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</si>
  <si>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</si>
  <si>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</si>
  <si>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</si>
  <si>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</si>
  <si>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</si>
  <si>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</si>
  <si>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</si>
  <si>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</si>
  <si>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</si>
  <si>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</si>
  <si>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</si>
  <si>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</si>
  <si>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</si>
  <si>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</si>
  <si>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</si>
  <si>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</si>
  <si>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</si>
  <si>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</si>
  <si>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</si>
  <si>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</si>
  <si>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</si>
  <si>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</si>
  <si>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</si>
  <si>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</si>
  <si>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</si>
  <si>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</si>
  <si>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</si>
  <si>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</si>
  <si>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</si>
  <si>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</si>
  <si>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</si>
  <si>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</si>
  <si>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</si>
  <si>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</si>
  <si>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</si>
  <si>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</si>
  <si>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</si>
  <si>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</si>
  <si>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</si>
  <si>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</si>
  <si>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</si>
  <si>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</si>
  <si>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</si>
  <si>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</si>
  <si>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</si>
  <si>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</si>
  <si>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</si>
  <si>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</si>
  <si>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</si>
  <si>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</si>
  <si>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</si>
  <si>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</si>
  <si>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</si>
  <si>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</si>
  <si>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</si>
  <si>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</si>
  <si>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</si>
  <si>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</si>
  <si>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</si>
  <si>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</si>
  <si>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</si>
  <si>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</si>
  <si>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</si>
  <si>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</si>
  <si>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</si>
  <si>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</si>
  <si>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</si>
  <si>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</si>
  <si>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</si>
  <si>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</si>
  <si>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</si>
  <si>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</si>
  <si>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</si>
  <si>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</si>
  <si>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</si>
  <si>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</si>
  <si>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</si>
  <si>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</si>
  <si>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</si>
  <si>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</si>
  <si>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</si>
  <si>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</si>
  <si>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</si>
  <si>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</si>
  <si>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</si>
  <si>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</si>
  <si>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</si>
  <si>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</si>
  <si>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</si>
  <si>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</si>
  <si>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</si>
  <si>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</si>
  <si>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</si>
  <si>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</si>
  <si>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</si>
  <si>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</si>
  <si>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</si>
  <si>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</si>
  <si>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</si>
  <si>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</si>
  <si>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</si>
  <si>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</si>
  <si>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</si>
  <si>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</si>
  <si>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</si>
  <si>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</si>
  <si>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</si>
  <si>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</si>
  <si>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</si>
  <si>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</si>
  <si>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</si>
  <si>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</si>
  <si>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</si>
  <si>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</si>
  <si>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</si>
  <si>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</si>
  <si>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</si>
  <si>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</si>
  <si>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</si>
  <si>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</si>
  <si>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</si>
  <si>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</si>
  <si>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</si>
  <si>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</si>
  <si>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</si>
  <si>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</si>
  <si>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</si>
  <si>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</si>
  <si>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</si>
  <si>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</si>
  <si>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</si>
  <si>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</si>
  <si>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</si>
  <si>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</si>
  <si>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</si>
  <si>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</si>
  <si>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</si>
  <si>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</si>
  <si>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</si>
  <si>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</si>
  <si>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</si>
  <si>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</si>
  <si>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</si>
  <si>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</si>
  <si>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</si>
  <si>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</si>
  <si>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</si>
  <si>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</si>
  <si>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</si>
  <si>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</si>
  <si>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</si>
  <si>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</si>
  <si>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</si>
  <si>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</si>
  <si>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</si>
  <si>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</si>
  <si>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</si>
  <si>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</si>
  <si>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</si>
  <si>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</si>
  <si>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</si>
  <si>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</si>
  <si>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</si>
  <si>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</si>
  <si>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</si>
  <si>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</si>
  <si>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</si>
  <si>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</si>
  <si>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</si>
  <si>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</si>
  <si>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</si>
  <si>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</si>
  <si>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</si>
  <si>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</si>
  <si>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</si>
  <si>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</si>
  <si>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</si>
  <si>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</si>
  <si>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</si>
  <si>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</si>
  <si>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</si>
  <si>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</si>
  <si>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</si>
  <si>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</si>
  <si>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</si>
  <si>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</si>
  <si>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</si>
  <si>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</si>
  <si>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</si>
  <si>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</si>
  <si>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</si>
  <si>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</si>
  <si>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</si>
  <si>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</si>
  <si>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</si>
  <si>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</si>
  <si>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</si>
  <si>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</si>
  <si>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</si>
  <si>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</si>
  <si>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</si>
  <si>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</si>
  <si>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</si>
  <si>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</si>
  <si>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</si>
  <si>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</si>
  <si>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</si>
  <si>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</si>
  <si>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</si>
  <si>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</si>
  <si>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</si>
  <si>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</si>
  <si>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</si>
  <si>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</si>
  <si>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</si>
  <si>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</si>
  <si>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</si>
  <si>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</si>
  <si>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</si>
  <si>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</si>
  <si>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</si>
  <si>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</si>
  <si>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</si>
  <si>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</si>
  <si>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</si>
  <si>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</si>
  <si>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</si>
  <si>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</si>
  <si>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</si>
  <si>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</si>
  <si>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</si>
  <si>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</si>
  <si>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</si>
  <si>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</si>
  <si>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</si>
  <si>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</si>
  <si>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</si>
  <si>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</si>
  <si>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</si>
  <si>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</si>
  <si>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</si>
  <si>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</si>
  <si>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</si>
  <si>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</si>
  <si>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</si>
  <si>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</si>
  <si>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</si>
  <si>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</si>
  <si>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</si>
  <si>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</si>
  <si>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</si>
  <si>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</si>
  <si>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</si>
  <si>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</si>
  <si>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</si>
  <si>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</si>
  <si>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</si>
  <si>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</si>
  <si>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</si>
  <si>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</si>
  <si>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</si>
  <si>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</si>
  <si>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</si>
  <si>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</si>
  <si>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</si>
  <si>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</si>
  <si>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</si>
  <si>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</si>
  <si>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</si>
  <si>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</si>
  <si>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</si>
  <si>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</si>
  <si>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</si>
  <si>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</si>
  <si>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</si>
  <si>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</si>
  <si>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</si>
  <si>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</si>
  <si>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</si>
  <si>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</si>
  <si>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</si>
  <si>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</si>
  <si>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</si>
  <si>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</si>
  <si>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</si>
  <si>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</si>
  <si>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</si>
  <si>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</si>
  <si>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</si>
  <si>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</si>
  <si>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</si>
  <si>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</si>
  <si>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</si>
  <si>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</si>
  <si>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</si>
  <si>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</si>
  <si>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</si>
  <si>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</si>
  <si>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</si>
  <si>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</si>
  <si>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</si>
  <si>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</si>
  <si>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</si>
  <si>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</si>
  <si>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</si>
  <si>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</si>
  <si>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</si>
  <si>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</si>
  <si>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</si>
  <si>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</si>
  <si>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</si>
  <si>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</si>
  <si>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</si>
  <si>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</si>
  <si>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</si>
  <si>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</si>
  <si>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</si>
  <si>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</si>
  <si>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</si>
  <si>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</si>
  <si>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</si>
  <si>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</si>
  <si>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</si>
  <si>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</si>
  <si>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</si>
  <si>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</si>
  <si>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</si>
  <si>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</si>
  <si>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</si>
  <si>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</si>
  <si>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</si>
  <si>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</si>
  <si>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</si>
  <si>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</si>
  <si>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</si>
  <si>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</si>
  <si>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</si>
  <si>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</si>
  <si>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</si>
  <si>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</si>
  <si>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</si>
  <si>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</si>
  <si>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</si>
  <si>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</si>
  <si>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</si>
  <si>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</si>
  <si>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</si>
  <si>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</si>
  <si>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</si>
  <si>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</si>
  <si>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</si>
  <si>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</si>
  <si>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</si>
  <si>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</si>
  <si>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</si>
  <si>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</si>
  <si>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</si>
  <si>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</si>
  <si>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</si>
  <si>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</si>
  <si>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</si>
  <si>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</si>
  <si>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</si>
  <si>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</si>
  <si>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</si>
  <si>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</si>
  <si>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</si>
  <si>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</si>
  <si>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</si>
  <si>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</si>
  <si>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</si>
  <si>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</si>
  <si>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</si>
  <si>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</si>
  <si>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</si>
  <si>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</si>
  <si>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</si>
  <si>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</si>
  <si>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</si>
  <si>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</si>
  <si>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</si>
  <si>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</si>
  <si>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</si>
  <si>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</si>
  <si>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</si>
  <si>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</si>
  <si>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</si>
  <si>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</si>
  <si>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</si>
  <si>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</si>
  <si>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</si>
  <si>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</si>
  <si>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</si>
  <si>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</si>
  <si>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</si>
  <si>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</si>
  <si>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</si>
  <si>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</si>
  <si>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</si>
  <si>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</si>
  <si>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</si>
  <si>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</si>
  <si>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</si>
  <si>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</si>
  <si>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</si>
  <si>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</si>
  <si>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</si>
  <si>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</si>
  <si>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</si>
  <si>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</si>
  <si>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</si>
  <si>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</si>
  <si>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</si>
  <si>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</si>
  <si>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</si>
  <si>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</si>
  <si>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</si>
  <si>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</si>
  <si>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</si>
  <si>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</si>
  <si>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</si>
  <si>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</si>
  <si>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</si>
  <si>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</si>
  <si>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</si>
  <si>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</si>
  <si>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</si>
  <si>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</si>
  <si>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</si>
  <si>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</si>
  <si>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</si>
  <si>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</si>
  <si>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</si>
  <si>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</si>
  <si>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</si>
  <si>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</si>
  <si>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</si>
  <si>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</si>
  <si>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</si>
  <si>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</si>
  <si>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</si>
  <si>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</si>
  <si>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</si>
  <si>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</si>
  <si>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</si>
  <si>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</si>
  <si>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</si>
  <si>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</si>
  <si>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</si>
  <si>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</si>
  <si>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</si>
  <si>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</si>
  <si>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</si>
  <si>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</si>
  <si>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</si>
  <si>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</si>
  <si>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</si>
  <si>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</si>
  <si>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</si>
  <si>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</si>
  <si>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</si>
  <si>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</si>
  <si>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</si>
  <si>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</si>
  <si>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</si>
  <si>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</si>
  <si>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</si>
  <si>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</si>
  <si>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</si>
  <si>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</si>
  <si>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</si>
  <si>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</si>
  <si>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</si>
  <si>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</si>
  <si>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</si>
  <si>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</si>
  <si>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</si>
  <si>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</si>
  <si>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</si>
  <si>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</si>
  <si>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</si>
  <si>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</si>
  <si>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</si>
  <si>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</si>
  <si>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</si>
  <si>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</si>
  <si>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</si>
  <si>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</si>
  <si>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</si>
  <si>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</si>
  <si>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</si>
  <si>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</si>
  <si>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</si>
  <si>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</si>
  <si>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</si>
  <si>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</si>
  <si>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</si>
  <si>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</si>
  <si>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</si>
  <si>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</si>
  <si>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</si>
  <si>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</si>
  <si>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</si>
  <si>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</si>
  <si>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</si>
  <si>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</si>
  <si>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</si>
  <si>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</si>
  <si>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</si>
  <si>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</si>
  <si>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</si>
  <si>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</si>
  <si>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</si>
  <si>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</si>
  <si>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</si>
  <si>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</si>
  <si>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</si>
  <si>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</si>
  <si>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</si>
  <si>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</si>
  <si>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</si>
  <si>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</si>
  <si>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</si>
  <si>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</si>
  <si>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</si>
  <si>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</si>
  <si>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</si>
  <si>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</si>
  <si>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</si>
  <si>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</si>
  <si>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</si>
  <si>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</si>
  <si>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</si>
  <si>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</si>
  <si>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</si>
  <si>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</si>
  <si>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</si>
  <si>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</si>
  <si>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</si>
  <si>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</si>
  <si>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</si>
  <si>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</si>
  <si>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</si>
  <si>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</si>
  <si>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</si>
  <si>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</si>
  <si>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</si>
  <si>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</si>
  <si>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</si>
  <si>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</si>
  <si>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</si>
  <si>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</si>
  <si>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</si>
  <si>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</si>
  <si>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</si>
  <si>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</si>
  <si>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</si>
  <si>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</si>
  <si>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</si>
  <si>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</si>
  <si>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</si>
  <si>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</si>
  <si>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</si>
  <si>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</si>
  <si>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</si>
  <si>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</si>
  <si>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</si>
  <si>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</si>
  <si>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</si>
  <si>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</si>
  <si>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</si>
  <si>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</si>
  <si>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</si>
  <si>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</si>
  <si>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</si>
  <si>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</si>
  <si>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</si>
  <si>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</si>
  <si>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</si>
  <si>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</si>
  <si>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</si>
  <si>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</si>
  <si>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</si>
  <si>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</si>
  <si>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</si>
  <si>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</si>
  <si>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</si>
  <si>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</si>
  <si>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</si>
  <si>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</si>
  <si>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</si>
  <si>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</si>
  <si>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</si>
  <si>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</si>
  <si>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</si>
  <si>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</si>
  <si>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</si>
  <si>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</si>
  <si>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</si>
  <si>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</si>
  <si>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</si>
  <si>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</si>
  <si>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</si>
  <si>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</si>
  <si>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</si>
  <si>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</si>
  <si>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</si>
  <si>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</si>
  <si>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</si>
  <si>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</si>
  <si>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</si>
  <si>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</si>
  <si>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</si>
  <si>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</si>
  <si>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</si>
  <si>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</si>
  <si>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</si>
  <si>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</si>
  <si>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</si>
  <si>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</si>
  <si>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</si>
  <si>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</si>
  <si>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</si>
  <si>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</si>
  <si>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</si>
  <si>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</si>
  <si>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</si>
  <si>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</si>
  <si>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</si>
  <si>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</si>
  <si>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</si>
  <si>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</si>
  <si>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</si>
  <si>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</si>
  <si>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</si>
  <si>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</si>
  <si>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</si>
  <si>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</si>
  <si>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</si>
  <si>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</si>
  <si>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</si>
  <si>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</si>
  <si>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</si>
  <si>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</si>
  <si>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</si>
  <si>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</si>
  <si>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</si>
  <si>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</si>
  <si>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</si>
  <si>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</si>
  <si>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</si>
  <si>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</si>
  <si>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</si>
  <si>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</si>
  <si>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</si>
  <si>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</si>
  <si>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</si>
  <si>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</si>
  <si>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</si>
  <si>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</si>
  <si>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</si>
  <si>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</si>
  <si>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</si>
  <si>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</si>
  <si>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</si>
  <si>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</si>
  <si>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</si>
  <si>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</si>
  <si>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</si>
  <si>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</si>
  <si>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</si>
  <si>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</si>
  <si>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</si>
  <si>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</si>
  <si>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</si>
  <si>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</si>
  <si>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</si>
  <si>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</si>
  <si>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</si>
  <si>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</si>
  <si>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</si>
  <si>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</si>
  <si>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</si>
  <si>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</si>
  <si>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</si>
  <si>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</si>
  <si>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</si>
  <si>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</si>
  <si>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</si>
  <si>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</si>
  <si>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</si>
  <si>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</si>
  <si>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</si>
  <si>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</si>
  <si>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</si>
  <si>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</si>
  <si>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</si>
  <si>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</si>
  <si>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</si>
  <si>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</si>
  <si>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</si>
  <si>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</si>
  <si>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</si>
  <si>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</si>
  <si>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</si>
  <si>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</si>
  <si>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</si>
  <si>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</si>
  <si>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</si>
  <si>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</si>
  <si>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</si>
  <si>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</si>
  <si>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</si>
  <si>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</si>
  <si>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</si>
  <si>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</si>
  <si>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</si>
  <si>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</si>
  <si>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</si>
  <si>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</si>
  <si>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</si>
  <si>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</si>
  <si>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</si>
  <si>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</si>
  <si>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</si>
  <si>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</si>
  <si>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</si>
  <si>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</si>
  <si>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</si>
  <si>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</si>
  <si>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</si>
  <si>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</si>
  <si>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</si>
  <si>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</si>
  <si>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</si>
  <si>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</si>
  <si>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</si>
  <si>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</si>
  <si>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</si>
  <si>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</si>
  <si>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</si>
  <si>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</si>
  <si>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</si>
  <si>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</si>
  <si>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</si>
  <si>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</si>
  <si>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</si>
  <si>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</si>
  <si>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</si>
  <si>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</si>
  <si>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</si>
  <si>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</si>
  <si>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</si>
  <si>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</si>
  <si>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</si>
  <si>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</si>
  <si>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</si>
  <si>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</si>
  <si>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</si>
  <si>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</si>
  <si>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</si>
  <si>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</si>
  <si>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</si>
  <si>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</si>
  <si>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</si>
  <si>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</si>
  <si>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</si>
  <si>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</si>
  <si>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</si>
  <si>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</si>
  <si>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</si>
  <si>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</si>
  <si>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</si>
  <si>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</si>
  <si>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</si>
  <si>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</si>
  <si>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</si>
  <si>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</si>
  <si>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</si>
  <si>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</si>
  <si>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</si>
  <si>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</si>
  <si>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</si>
  <si>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</si>
  <si>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</si>
  <si>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</si>
  <si>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</si>
  <si>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</si>
  <si>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</si>
  <si>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</si>
  <si>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</si>
  <si>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</si>
  <si>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</si>
  <si>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</si>
  <si>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</si>
  <si>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</si>
  <si>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</si>
  <si>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</si>
  <si>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</si>
  <si>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</si>
  <si>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</si>
  <si>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</si>
  <si>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</si>
  <si>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</si>
  <si>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</si>
  <si>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</si>
  <si>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</si>
  <si>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</si>
  <si>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</si>
  <si>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</si>
  <si>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</si>
  <si>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</si>
  <si>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</si>
  <si>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</si>
  <si>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</si>
  <si>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</si>
  <si>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</si>
  <si>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</si>
  <si>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</si>
  <si>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</si>
  <si>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</si>
  <si>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</si>
  <si>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</si>
  <si>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</si>
  <si>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</si>
  <si>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</si>
  <si>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</si>
  <si>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</si>
  <si>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</si>
  <si>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</si>
  <si>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</si>
  <si>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</si>
  <si>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</si>
  <si>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</si>
  <si>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</si>
  <si>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</si>
  <si>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</si>
  <si>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</si>
  <si>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</si>
  <si>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</si>
  <si>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</si>
  <si>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</si>
  <si>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</si>
  <si>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</si>
  <si>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</si>
  <si>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</si>
  <si>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</si>
  <si>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</si>
  <si>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</si>
  <si>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</si>
  <si>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</si>
  <si>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</si>
  <si>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</si>
  <si>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</si>
  <si>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</si>
  <si>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</si>
  <si>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</si>
  <si>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</si>
  <si>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</si>
  <si>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</si>
  <si>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</si>
  <si>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</si>
  <si>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</si>
  <si>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</si>
  <si>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</si>
  <si>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</si>
  <si>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</si>
  <si>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</si>
  <si>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</si>
  <si>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</si>
  <si>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</si>
  <si>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</si>
  <si>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</si>
  <si>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</si>
  <si>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</si>
  <si>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</si>
  <si>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</si>
  <si>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</si>
  <si>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</si>
  <si>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</si>
  <si>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</si>
  <si>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</si>
  <si>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</si>
  <si>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</si>
  <si>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</si>
  <si>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</si>
  <si>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</si>
  <si>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</si>
  <si>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</si>
  <si>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</si>
  <si>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</si>
  <si>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</si>
  <si>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</si>
  <si>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</si>
  <si>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</si>
  <si>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</si>
  <si>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</si>
  <si>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</si>
  <si>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</si>
  <si>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</si>
  <si>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</si>
  <si>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</si>
  <si>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</si>
  <si>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</si>
  <si>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</si>
  <si>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</si>
  <si>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租金</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</si>
  <si>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</si>
  <si>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</si>
  <si>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</si>
  <si>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</si>
  <si>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</si>
  <si>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</si>
  <si>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</si>
  <si>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</si>
  <si>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</si>
  <si>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</si>
  <si>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</si>
  <si>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</si>
  <si>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</si>
  <si>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</si>
  <si>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</si>
  <si>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</si>
  <si>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</si>
  <si>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</si>
  <si>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</si>
  <si>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</si>
  <si>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</si>
  <si>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</si>
  <si>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</si>
  <si>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</si>
  <si>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</si>
  <si>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</si>
  <si>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</si>
  <si>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</si>
  <si>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</si>
  <si>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</si>
  <si>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</si>
  <si>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</si>
  <si>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东</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</si>
  <si>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</si>
  <si>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</si>
  <si>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</si>
  <si>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</si>
  <si>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</si>
  <si>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</si>
  <si>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</si>
  <si>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</si>
  <si>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</si>
  <si>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</si>
  <si>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</si>
  <si>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</si>
  <si>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</si>
  <si>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</si>
  <si>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</si>
  <si>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</si>
  <si>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</si>
  <si>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</si>
  <si>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</si>
  <si>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</si>
  <si>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</si>
  <si>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</si>
  <si>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</si>
  <si>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</si>
  <si>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</si>
  <si>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</si>
  <si>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</si>
  <si>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</si>
  <si>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</si>
  <si>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</si>
  <si>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</si>
  <si>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</si>
  <si>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</si>
  <si>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</si>
  <si>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</si>
  <si>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</si>
  <si>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</si>
  <si>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</si>
  <si>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</si>
  <si>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</si>
  <si>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</si>
  <si>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</si>
  <si>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</si>
  <si>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</si>
  <si>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</si>
  <si>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</si>
  <si>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</si>
  <si>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</si>
  <si>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</si>
  <si>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</si>
  <si>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</si>
  <si>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</si>
  <si>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</si>
  <si>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</si>
  <si>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</si>
  <si>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</si>
  <si>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</si>
  <si>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</si>
  <si>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</si>
  <si>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</si>
  <si>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</si>
  <si>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</si>
  <si>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</si>
  <si>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</si>
  <si>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</si>
  <si>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</si>
  <si>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</si>
  <si>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</si>
  <si>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</si>
  <si>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</si>
  <si>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</si>
  <si>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</si>
  <si>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</si>
  <si>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</si>
  <si>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</si>
  <si>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</si>
  <si>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</si>
  <si>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</si>
  <si>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</si>
  <si>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</si>
  <si>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</si>
  <si>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</si>
  <si>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</si>
  <si>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</si>
  <si>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</si>
  <si>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</si>
  <si>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</si>
  <si>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</si>
  <si>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</si>
  <si>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</si>
  <si>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</si>
  <si>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</si>
  <si>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</si>
  <si>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</si>
  <si>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月租金</t>
  </si>
  <si>
    <t>租金单价</t>
  </si>
  <si>
    <t>售价</t>
  </si>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</sst>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0"/>
      <color rgb="FF000000"/>
      <name val="宋体"/>
      <charset val="134"/>
    </font>
    <font>
      <b/>
      <vertAlign val="subscript"/>
      <sz val="10"/>
      <name val="宋体"/>
      <charset val="134"/>
    </font>
    <font>
      <b/>
      <vertAlign val="subscript"/>
      <sz val="10"/>
      <name val="Arial"/>
      <charset val="134"/>
    </font>
    <font>
      <sz val="10"/>
      <color theme="9" tint="-0.249977111117893"/>
      <name val="宋体"/>
      <charset val="134"/>
    </font>
    <font>
      <sz val="12"/>
      <color theme="9" tint="-0.249977111117893"/>
      <name val="宋体"/>
      <charset val="134"/>
    </font>
    <font>
      <b/>
      <sz val="11"/>
      <name val="宋体"/>
      <charset val="134"/>
    </font>
    <font>
      <sz val="11"/>
      <color theme="1"/>
      <name val="宋体"/>
      <charset val="134"/>
    </font>
    <font>
      <sz val="12"/>
      <color rgb="FF000000"/>
      <name val="宋体"/>
      <charset val="134"/>
    </font>
    <font>
      <sz val="10"/>
      <color rgb="FF707070"/>
      <name val="宋体"/>
      <charset val="134"/>
    </font>
    <font>
      <b/>
      <sz val="10"/>
      <color indexed="10"/>
      <name val="宋体"/>
      <charset val="134"/>
    </font>
    <font>
      <b/>
      <sz val="10"/>
      <color indexed="10"/>
      <name val="楷体_GB2312"/>
      <charset val="134"/>
    </font>
    <font>
      <sz val="10"/>
      <color rgb="FFFF0000"/>
      <name val="楷体_GB2312"/>
      <charset val="134"/>
    </font>
    <font>
      <b/>
      <sz val="14"/>
      <color theme="1"/>
      <name val="宋体"/>
      <charset val="134"/>
    </font>
    <font>
      <b/>
      <sz val="18"/>
      <color indexed="10"/>
      <name val="΢ȭхڬˎ̥"/>
      <charset val="134"/>
    </font>
    <font>
      <sz val="9"/>
      <color indexed="8"/>
      <name val="仿宋_GB2312"/>
      <charset val="134"/>
    </font>
    <font>
      <i/>
      <sz val="14"/>
      <color theme="3" tint="0.399975585192419"/>
      <name val="宋体"/>
      <charset val="134"/>
    </font>
    <font>
      <sz val="9"/>
      <color indexed="8"/>
      <name val="宋体"/>
      <charset val="134"/>
    </font>
    <font>
      <b/>
      <vertAlign val="subscript"/>
      <sz val="10"/>
      <name val="楷体_GB2312"/>
      <charset val="134"/>
    </font>
    <font>
      <sz val="14"/>
      <color theme="1"/>
      <name val="宋体"/>
      <charset val="134"/>
    </font>
    <font>
      <b/>
      <i/>
      <sz val="14"/>
      <color theme="3" tint="0.399975585192419"/>
      <name val="宋体"/>
      <charset val="134"/>
    </font>
    <font>
      <b/>
      <sz val="14"/>
      <color rgb="FFFF0000"/>
      <name val="宋体"/>
      <charset val="134"/>
    </font>
    <font>
      <b/>
      <sz val="16"/>
      <color indexed="10"/>
      <name val="宋体"/>
      <charset val="134"/>
    </font>
    <font>
      <b/>
      <i/>
      <sz val="11"/>
      <color theme="3" tint="0.399975585192419"/>
      <name val="宋体"/>
      <charset val="134"/>
    </font>
    <font>
      <b/>
      <sz val="14"/>
      <color rgb="FF000000"/>
      <name val="宋体"/>
      <charset val="134"/>
    </font>
    <font>
      <sz val="8"/>
      <color indexed="8"/>
      <name val="宋体"/>
      <charset val="134"/>
    </font>
    <font>
      <sz val="12"/>
      <color indexed="8"/>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b/>
      <sz val="11"/>
      <color theme="1"/>
      <name val="宋体"/>
      <charset val="134"/>
    </font>
    <font>
      <b/>
      <sz val="11"/>
      <color rgb="FFFF0000"/>
      <name val="宋体"/>
      <charset val="134"/>
    </font>
    <font>
      <sz val="10"/>
      <color indexed="10"/>
      <name val="宋体"/>
      <charset val="134"/>
    </font>
    <font>
      <sz val="11"/>
      <color indexed="10"/>
      <name val="宋体"/>
      <charset val="134"/>
    </font>
    <font>
      <sz val="14"/>
      <color rgb="FF000000"/>
      <name val="宋体"/>
      <charset val="134"/>
    </font>
    <font>
      <b/>
      <sz val="11"/>
      <color theme="9" tint="-0.249977111117893"/>
      <name val="Arial"/>
      <charset val="134"/>
    </font>
    <font>
      <b/>
      <sz val="11"/>
      <color theme="9" tint="-0.249977111117893"/>
      <name val="宋体"/>
      <charset val="134"/>
    </font>
    <font>
      <i/>
      <sz val="10"/>
      <name val="宋体"/>
      <charset val="134"/>
    </font>
    <font>
      <sz val="10"/>
      <color indexed="53"/>
      <name val="宋体"/>
      <charset val="134"/>
    </font>
    <font>
      <i/>
      <sz val="10"/>
      <color indexed="8"/>
      <name val="宋体"/>
      <charset val="134"/>
    </font>
    <font>
      <b/>
      <i/>
      <sz val="10"/>
      <color rgb="FFFF0000"/>
      <name val="宋体"/>
      <charset val="134"/>
    </font>
    <font>
      <b/>
      <sz val="11"/>
      <color indexed="10"/>
      <name val="宋体"/>
      <charset val="134"/>
    </font>
    <font>
      <b/>
      <sz val="14"/>
      <color indexed="10"/>
      <name val="宋体"/>
      <charset val="134"/>
      <scheme val="minor"/>
    </font>
    <font>
      <b/>
      <sz val="12"/>
      <color indexed="8"/>
      <name val="宋体"/>
      <charset val="134"/>
    </font>
    <font>
      <sz val="12"/>
      <color theme="1"/>
      <name val="宋体"/>
      <charset val="134"/>
    </font>
    <font>
      <vertAlign val="subscript"/>
      <sz val="10"/>
      <color indexed="8"/>
      <name val="宋体"/>
      <charset val="134"/>
    </font>
    <font>
      <b/>
      <sz val="10"/>
      <color indexed="53"/>
      <name val="宋体"/>
      <charset val="134"/>
    </font>
    <font>
      <b/>
      <sz val="16"/>
      <color indexed="10"/>
      <name val="楷体_GB2312"/>
      <charset val="134"/>
    </font>
    <font>
      <i/>
      <sz val="10"/>
      <name val="楷体_GB2312"/>
      <charset val="134"/>
    </font>
    <font>
      <vertAlign val="superscript"/>
      <sz val="10"/>
      <color theme="1"/>
      <name val="宋体"/>
      <charset val="134"/>
    </font>
    <font>
      <sz val="8"/>
      <color indexed="8"/>
      <name val="仿宋_GB2312"/>
      <charset val="134"/>
    </font>
    <font>
      <b/>
      <sz val="18"/>
      <color theme="1"/>
      <name val="宋体"/>
      <charset val="134"/>
    </font>
    <font>
      <vertAlign val="subscript"/>
      <sz val="10"/>
      <color theme="1"/>
      <name val="Arial"/>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sz val="14"/>
      <color theme="9" tint="-0.249977111117893"/>
      <name val="宋体"/>
      <charset val="134"/>
    </font>
    <font>
      <sz val="10"/>
      <color indexed="8"/>
      <name val="楷体_GB2312"/>
      <charset val="134"/>
    </font>
    <font>
      <vertAlign val="superscript"/>
      <sz val="10"/>
      <color theme="1"/>
      <name val="Arial"/>
      <charset val="134"/>
    </font>
    <font>
      <b/>
      <sz val="12"/>
      <color rgb="FF000000"/>
      <name val="宋体"/>
      <charset val="134"/>
    </font>
    <font>
      <sz val="12"/>
      <name val="楷体_GB2312"/>
      <charset val="134"/>
    </font>
    <font>
      <sz val="16"/>
      <name val="宋体"/>
      <charset val="134"/>
    </font>
    <font>
      <sz val="9"/>
      <name val="宋体"/>
      <charset val="134"/>
    </font>
    <font>
      <sz val="11"/>
      <name val="宋体"/>
      <charset val="134"/>
    </font>
    <font>
      <sz val="12"/>
      <name val="仿宋_GB2312"/>
      <charset val="134"/>
    </font>
    <font>
      <sz val="12"/>
      <name val="宋体"/>
      <charset val="134"/>
    </font>
    <font>
      <sz val="12"/>
      <name val="宋体"/>
      <charset val="0"/>
      <scheme val="minor"/>
    </font>
    <font>
      <sz val="14"/>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105410</xdr:colOff>
      <xdr:row>12</xdr:row>
      <xdr:rowOff>120015</xdr:rowOff>
    </xdr:from>
    <xdr:to>
      <xdr:col>9</xdr:col>
      <xdr:colOff>220345</xdr:colOff>
      <xdr:row>21</xdr:row>
      <xdr:rowOff>114300</xdr:rowOff>
    </xdr:to>
    <xdr:pic>
      <xdr:nvPicPr>
        <xdr:cNvPr id="7" name="图片 6"/>
        <xdr:cNvPicPr>
          <a:picLocks noChangeAspect="1"/>
        </xdr:cNvPicPr>
      </xdr:nvPicPr>
      <xdr:blipFill>
        <a:blip r:embed="rId1"/>
        <a:stretch>
          <a:fillRect/>
        </a:stretch>
      </xdr:blipFill>
      <xdr:spPr>
        <a:xfrm>
          <a:off x="105410" y="2684145"/>
          <a:ext cx="7235825" cy="1640205"/>
        </a:xfrm>
        <a:prstGeom prst="rect">
          <a:avLst/>
        </a:prstGeom>
        <a:noFill/>
        <a:ln w="9525">
          <a:noFill/>
        </a:ln>
      </xdr:spPr>
    </xdr:pic>
    <xdr:clientData/>
  </xdr:twoCellAnchor>
  <xdr:twoCellAnchor editAs="oneCell">
    <xdr:from>
      <xdr:col>0</xdr:col>
      <xdr:colOff>28575</xdr:colOff>
      <xdr:row>19</xdr:row>
      <xdr:rowOff>115570</xdr:rowOff>
    </xdr:from>
    <xdr:to>
      <xdr:col>9</xdr:col>
      <xdr:colOff>163195</xdr:colOff>
      <xdr:row>28</xdr:row>
      <xdr:rowOff>73660</xdr:rowOff>
    </xdr:to>
    <xdr:pic>
      <xdr:nvPicPr>
        <xdr:cNvPr id="8" name="图片 7"/>
        <xdr:cNvPicPr>
          <a:picLocks noChangeAspect="1"/>
        </xdr:cNvPicPr>
      </xdr:nvPicPr>
      <xdr:blipFill>
        <a:blip r:embed="rId2"/>
        <a:stretch>
          <a:fillRect/>
        </a:stretch>
      </xdr:blipFill>
      <xdr:spPr>
        <a:xfrm>
          <a:off x="28575" y="3959860"/>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twoCellAnchor editAs="oneCell">
    <xdr:from>
      <xdr:col>9</xdr:col>
      <xdr:colOff>118110</xdr:colOff>
      <xdr:row>10</xdr:row>
      <xdr:rowOff>152400</xdr:rowOff>
    </xdr:from>
    <xdr:to>
      <xdr:col>21</xdr:col>
      <xdr:colOff>422910</xdr:colOff>
      <xdr:row>32</xdr:row>
      <xdr:rowOff>102235</xdr:rowOff>
    </xdr:to>
    <xdr:pic>
      <xdr:nvPicPr>
        <xdr:cNvPr id="2" name="图片 1"/>
        <xdr:cNvPicPr>
          <a:picLocks noChangeAspect="1"/>
        </xdr:cNvPicPr>
      </xdr:nvPicPr>
      <xdr:blipFill>
        <a:blip r:embed="rId5"/>
        <a:stretch>
          <a:fillRect/>
        </a:stretch>
      </xdr:blipFill>
      <xdr:spPr>
        <a:xfrm>
          <a:off x="7239000" y="2350770"/>
          <a:ext cx="8115935" cy="397319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E21" sqref="E21"/>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70919</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68.22</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v>68.22</v>
      </c>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X19" sqref="X19"/>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70919</v>
      </c>
      <c r="F6" s="2803">
        <f>SUMIF(项目基本情况!C$12:I$12,C6,项目基本情况!C$15:I$15)</f>
        <v>68.22</v>
      </c>
      <c r="G6" s="2804">
        <f>IF(ISERROR(ROUND(POWER(1+H6,D6-F6)*(POWER(1+H6,F6)-1)/(POWER(1+H6,D6)-1),3)),0,ROUND(POWER(1+H6,D6-F6)*(POWER(1+H6,F6)-1)/(POWER(1+H6,D6)-1),3))</f>
        <v>0.995</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'比较法-住宅 (2)'!C50</f>
        <v>5211</v>
      </c>
      <c r="V6" s="2816">
        <v>0.015</v>
      </c>
      <c r="W6" s="2816">
        <v>0.1</v>
      </c>
      <c r="X6" s="2817"/>
      <c r="Y6" s="2818">
        <f>N6</f>
        <v>0.79</v>
      </c>
      <c r="Z6" s="2819"/>
      <c r="AA6" s="2806"/>
      <c r="AB6" s="2806"/>
      <c r="AC6" s="2817"/>
      <c r="AD6" s="2820"/>
      <c r="AE6" s="2821">
        <f ca="1">IF(AN6="",0,SUMIF(INDIRECT("'"&amp;AN6&amp;"'"&amp;"!E:E"),$AE$5,INDIRECT("'"&amp;AN6&amp;"'"&amp;"!F:F")))</f>
        <v>68.22</v>
      </c>
      <c r="AF6" s="2385"/>
      <c r="AG6" s="1367">
        <f ca="1">IF(AF6="",0,AE6-AF6)</f>
        <v>0</v>
      </c>
      <c r="AH6" s="2822">
        <v>1</v>
      </c>
      <c r="AI6" s="2823">
        <v>12</v>
      </c>
      <c r="AJ6" s="2385"/>
      <c r="AK6" s="2824">
        <v>0.01</v>
      </c>
      <c r="AL6" s="2825">
        <v>0.002</v>
      </c>
      <c r="AM6" s="2826">
        <v>0.01</v>
      </c>
      <c r="AN6" s="2827" t="s">
        <v>266</v>
      </c>
      <c r="AO6" s="744">
        <f ca="1">SUMIF(INDIRECT("'"&amp;AN6&amp;"'"&amp;"!A:A"),"总价",INDIRECT("'"&amp;AN6&amp;"'"&amp;"!B:B"))</f>
        <v>143.9653</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0.995</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tabSelected="1" view="pageBreakPreview" zoomScalePageLayoutView="80" zoomScaleNormal="100" workbookViewId="0">
      <selection activeCell="D19" sqref="D19"/>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143.9653</v>
      </c>
      <c r="D19" s="1049">
        <f ca="1">SUMIF(INDIRECT("'"&amp;D4&amp;"'"&amp;"!A:A"),结果表!B19,INDIRECT("'"&amp;D4&amp;"'"&amp;"!B:B"))</f>
        <v>321.413</v>
      </c>
      <c r="E19" s="929" t="s">
        <v>785</v>
      </c>
      <c r="F19" s="2397" t="s">
        <v>784</v>
      </c>
      <c r="G19" s="2399">
        <f ca="1">ROUND(C19*$C$18+D19*$D$18,0)</f>
        <v>286</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19505</v>
      </c>
      <c r="D20" s="1367">
        <f ca="1">SUMIF(INDIRECT("'"&amp;D4&amp;"'"&amp;"!A:A"),结果表!B20,INDIRECT("'"&amp;D4&amp;"'"&amp;"!B:B"))</f>
        <v>43546</v>
      </c>
      <c r="E20" s="2401"/>
      <c r="F20" s="2402" t="s">
        <v>787</v>
      </c>
      <c r="G20" s="2403">
        <f ca="1">ROUND(C20*$C$18+D20*$D$18,0)</f>
        <v>38738</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1.23257271022948</v>
      </c>
      <c r="E22" s="638"/>
      <c r="F22" s="638"/>
      <c r="G22" s="638">
        <f ca="1">G20*'数据-汇总表'!E3</f>
        <v>2859251.78</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38738</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143.9653</v>
      </c>
      <c r="D102" s="2635">
        <f ca="1">IF(D32="楼面单价",ROUND(D19,0),D19)</f>
        <v>321.413</v>
      </c>
      <c r="E102" s="2636"/>
      <c r="F102" s="2637"/>
      <c r="G102" s="2638" t="s">
        <v>99</v>
      </c>
      <c r="H102" s="2516" t="e">
        <f ca="1">I118</f>
        <v>#REF!</v>
      </c>
      <c r="I102" s="638"/>
    </row>
    <row r="103" ht="42.75" customHeight="1" spans="1:35">
      <c r="A103" s="2640"/>
      <c r="B103" s="2641" t="s">
        <v>99</v>
      </c>
      <c r="C103" s="2642">
        <f ca="1">C20</f>
        <v>19505</v>
      </c>
      <c r="D103" s="2643">
        <f ca="1">D20</f>
        <v>43546</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0.9969</v>
      </c>
      <c r="D24" s="2066" t="s">
        <v>1412</v>
      </c>
      <c r="E24" s="2067">
        <f>存贷款利率!E27/100</f>
        <v>0.0435</v>
      </c>
      <c r="F24" s="2066" t="s">
        <v>1413</v>
      </c>
      <c r="G24" s="2068">
        <f>SUMIF(M30:Q30,E2,M33:Q33)</f>
        <v>0.05</v>
      </c>
      <c r="H24" s="2066" t="s">
        <v>1414</v>
      </c>
      <c r="I24" s="2069">
        <f>SUMIF('数据-取费表'!C6:C15,E2,'数据-取费表'!F6:F15)/COUNTIF('数据-取费表'!C6:C15,E2)</f>
        <v>68.22</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F42" sqref="F42"/>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68.22</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143.9653</v>
      </c>
      <c r="C2" s="1616" t="s">
        <v>1128</v>
      </c>
      <c r="D2" s="1617">
        <f ca="1">C40+J29+L46</f>
        <v>1439653</v>
      </c>
      <c r="E2" s="1618" t="s">
        <v>1526</v>
      </c>
      <c r="F2" s="1619"/>
      <c r="G2" s="1620"/>
      <c r="H2" s="1621"/>
      <c r="I2" s="1621"/>
      <c r="J2" s="1621"/>
      <c r="K2" s="1622"/>
      <c r="L2" s="1621"/>
      <c r="M2" s="1621"/>
    </row>
    <row r="3" ht="18" customHeight="1" spans="1:37">
      <c r="A3" s="1623" t="s">
        <v>1129</v>
      </c>
      <c r="B3" s="1624">
        <f ca="1">IF(ISERROR(D2/F43),0,ROUND(D2/F43,0))</f>
        <v>19505</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56349</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56279</v>
      </c>
      <c r="D6" s="1641" t="s">
        <v>1527</v>
      </c>
      <c r="E6" s="1642" t="s">
        <v>1141</v>
      </c>
      <c r="F6" s="1643">
        <f ca="1">INDIRECT("'数据-取费表'!u"&amp;$G$1)</f>
        <v>5211</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0.1</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70</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6298</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1340</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563</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50051</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1439653</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68.22</v>
      </c>
      <c r="G41" s="1603"/>
      <c r="H41" s="638"/>
      <c r="I41" s="1737"/>
      <c r="J41" s="1738"/>
      <c r="K41" s="1749"/>
      <c r="L41" s="638"/>
      <c r="M41" s="638"/>
    </row>
    <row r="42" ht="18" customHeight="1" spans="1:18">
      <c r="A42" s="1661"/>
      <c r="B42" s="1728"/>
      <c r="C42" s="1677"/>
      <c r="D42" s="1714"/>
      <c r="E42" s="1642" t="s">
        <v>1214</v>
      </c>
      <c r="F42" s="1654">
        <f ca="1">INDIRECT("'数据-取费表'!v"&amp;$G$1)</f>
        <v>0.015</v>
      </c>
      <c r="G42" s="1603"/>
      <c r="H42" s="638"/>
      <c r="I42" s="1737"/>
      <c r="J42" s="1738"/>
      <c r="K42" s="1749"/>
      <c r="L42" s="638"/>
      <c r="M42" s="638"/>
    </row>
    <row r="43" ht="18" customHeight="1" spans="1:18">
      <c r="A43" s="1730" t="s">
        <v>1216</v>
      </c>
      <c r="B43" s="1731" t="s">
        <v>1222</v>
      </c>
      <c r="C43" s="1732">
        <f ca="1">ROUND(C40/F43,0)</f>
        <v>19505</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-153.2471</v>
      </c>
      <c r="D45" s="1756" t="s">
        <v>1534</v>
      </c>
      <c r="E45" s="1751"/>
      <c r="F45" s="1751"/>
      <c r="O45" s="1757" t="s">
        <v>1225</v>
      </c>
      <c r="P45" s="1750"/>
      <c r="Q45" s="1750"/>
      <c r="R45" s="1750"/>
    </row>
    <row r="46" s="1603" customFormat="1" ht="13.95" spans="1:18">
      <c r="A46" s="1758" t="s">
        <v>1226</v>
      </c>
      <c r="C46" s="1759">
        <f ca="1">ROUND(C45,0)</f>
        <v>-153</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1439653</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68.22</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634626</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68.22</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68.22</v>
      </c>
      <c r="K53" s="1818" t="s">
        <v>1263</v>
      </c>
      <c r="L53" s="1819"/>
      <c r="O53" s="1777" t="s">
        <v>1088</v>
      </c>
      <c r="P53" s="1778" t="s">
        <v>1264</v>
      </c>
      <c r="Q53" s="1779">
        <f ca="1">Q47+Q48</f>
        <v>1439653</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28.22</v>
      </c>
      <c r="O56" s="1777" t="s">
        <v>983</v>
      </c>
      <c r="P56" s="1778" t="s">
        <v>1234</v>
      </c>
      <c r="Q56" s="1779">
        <f ca="1">C40+J29</f>
        <v>1439653</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0.9969</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0.9969</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1439653</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1439653</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634626</v>
      </c>
      <c r="R67" s="1779" t="s">
        <v>1294</v>
      </c>
    </row>
    <row r="68" s="1603" customFormat="1" ht="17.55" spans="1:18">
      <c r="A68" s="1862" t="s">
        <v>1204</v>
      </c>
      <c r="B68" s="1863" t="s">
        <v>1221</v>
      </c>
      <c r="C68" s="1644">
        <f ca="1">ROUND(C67*(1-((1+F70)/(1+F68))^F69)/(F68-F70),0)</f>
        <v>-92818</v>
      </c>
      <c r="D68" s="1852" t="s">
        <v>1206</v>
      </c>
      <c r="E68" s="1836" t="s">
        <v>1207</v>
      </c>
      <c r="F68" s="1654">
        <f ca="1">F40</f>
        <v>0.045</v>
      </c>
      <c r="O68" s="1797" t="s">
        <v>1250</v>
      </c>
      <c r="P68" s="1864" t="s">
        <v>1295</v>
      </c>
      <c r="Q68" s="1779">
        <f ca="1">ROUND(Q69-Q70*Q71,0)</f>
        <v>32064</v>
      </c>
      <c r="R68" s="1779" t="s">
        <v>1296</v>
      </c>
    </row>
    <row r="69" s="1603" customFormat="1" ht="13.95" spans="1:18">
      <c r="A69" s="1865"/>
      <c r="B69" s="1866"/>
      <c r="C69" s="1652"/>
      <c r="D69" s="1867" t="s">
        <v>1210</v>
      </c>
      <c r="E69" s="1836" t="s">
        <v>1211</v>
      </c>
      <c r="F69" s="1727">
        <f ca="1">F41</f>
        <v>68.22</v>
      </c>
      <c r="O69" s="1797" t="s">
        <v>1297</v>
      </c>
      <c r="P69" s="1864" t="s">
        <v>1298</v>
      </c>
      <c r="Q69" s="1779">
        <f ca="1">C39</f>
        <v>50051</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-1258</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0.9969</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1439653</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0.641</v>
      </c>
    </row>
    <row r="80" spans="1:18">
      <c r="B80" s="1875" t="s">
        <v>1310</v>
      </c>
      <c r="C80" s="441">
        <f ca="1">ROUND(C75/C39,3)</f>
        <v>0.359</v>
      </c>
    </row>
    <row r="81" spans="2:3">
      <c r="B81" s="438" t="s">
        <v>1311</v>
      </c>
      <c r="C81" s="405"/>
    </row>
    <row r="82" spans="2:3">
      <c r="B82" s="440" t="s">
        <v>1062</v>
      </c>
      <c r="C82" s="442">
        <f ca="1">1-C83</f>
        <v>0.792</v>
      </c>
    </row>
    <row r="83" spans="2:3">
      <c r="B83" s="440" t="s">
        <v>1063</v>
      </c>
      <c r="C83" s="441">
        <f ca="1">ROUND(C13/C40,3)</f>
        <v>0.208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143.9653</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19505</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143.9653</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AC148"/>
  <sheetViews>
    <sheetView view="pageBreakPreview" zoomScale="90" zoomScaleNormal="60" topLeftCell="A15" workbookViewId="0">
      <selection activeCell="E40" sqref="E40"/>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1669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0.5211</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70.6</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c r="F6" s="1033"/>
      <c r="G6" s="1030"/>
      <c r="H6" s="1031"/>
      <c r="I6" s="1030"/>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C7</f>
        <v>46017</v>
      </c>
      <c r="F7" s="733">
        <f>SUMIF(58:58,YEAR(E7)&amp;"-"&amp;MONTH(E7),59:59)</f>
        <v>100</v>
      </c>
      <c r="G7" s="732">
        <f>C7</f>
        <v>46017</v>
      </c>
      <c r="H7" s="731">
        <f>SUMIF(58:58,YEAR(G7)&amp;"-"&amp;MONTH(G7),59:59)</f>
        <v>100</v>
      </c>
      <c r="I7" s="732">
        <f>C7</f>
        <v>46017</v>
      </c>
      <c r="J7" s="731">
        <v>100</v>
      </c>
      <c r="K7" s="1317"/>
      <c r="L7" s="736"/>
      <c r="M7" s="737"/>
      <c r="N7" s="737"/>
      <c r="O7" s="737"/>
      <c r="P7" s="738" t="s">
        <v>1681</v>
      </c>
      <c r="Q7" s="739"/>
      <c r="R7" s="740" t="s">
        <v>1682</v>
      </c>
      <c r="S7" s="741">
        <f t="shared" ref="S7:W7" si="0">F7</f>
        <v>100</v>
      </c>
      <c r="T7" s="740" t="s">
        <v>1682</v>
      </c>
      <c r="U7" s="741">
        <f t="shared" si="0"/>
        <v>100</v>
      </c>
      <c r="V7" s="740" t="s">
        <v>1682</v>
      </c>
      <c r="W7" s="741">
        <f t="shared" si="0"/>
        <v>100</v>
      </c>
      <c r="X7" s="742"/>
      <c r="Y7" s="738" t="s">
        <v>1681</v>
      </c>
      <c r="Z7" s="743"/>
      <c r="AA7" s="744">
        <f t="shared" ref="AA7:AA15" si="1">D7/F7</f>
        <v>1</v>
      </c>
      <c r="AB7" s="744">
        <f t="shared" ref="AB7:AB15" si="2">D7/H7</f>
        <v>1</v>
      </c>
      <c r="AC7" s="744">
        <f t="shared" ref="AC7:AC15" si="3">D7/J7</f>
        <v>1</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ref="S8:W8" si="4">F8</f>
        <v>100</v>
      </c>
      <c r="T8" s="740" t="s">
        <v>1682</v>
      </c>
      <c r="U8" s="741">
        <f t="shared" si="4"/>
        <v>100</v>
      </c>
      <c r="V8" s="740" t="s">
        <v>1682</v>
      </c>
      <c r="W8" s="741">
        <f t="shared" si="4"/>
        <v>100</v>
      </c>
      <c r="X8" s="742"/>
      <c r="Y8" s="738" t="s">
        <v>1685</v>
      </c>
      <c r="Z8" s="743"/>
      <c r="AA8" s="744">
        <f t="shared" si="1"/>
        <v>1</v>
      </c>
      <c r="AB8" s="744">
        <f t="shared" si="2"/>
        <v>1</v>
      </c>
      <c r="AC8" s="744">
        <f t="shared" si="3"/>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5">B9</f>
        <v>用途</v>
      </c>
      <c r="R9" s="740" t="s">
        <v>1682</v>
      </c>
      <c r="S9" s="741">
        <f t="shared" ref="S9:W9" si="6">F9</f>
        <v>100</v>
      </c>
      <c r="T9" s="740" t="s">
        <v>1682</v>
      </c>
      <c r="U9" s="741">
        <f t="shared" si="6"/>
        <v>100</v>
      </c>
      <c r="V9" s="740" t="s">
        <v>1682</v>
      </c>
      <c r="W9" s="741">
        <f t="shared" si="6"/>
        <v>100</v>
      </c>
      <c r="X9" s="742"/>
      <c r="Y9" s="752" t="s">
        <v>1689</v>
      </c>
      <c r="Z9" s="744" t="str">
        <f t="shared" ref="Z9:Z15" si="7">Q9</f>
        <v>用途</v>
      </c>
      <c r="AA9" s="744">
        <f t="shared" si="1"/>
        <v>1</v>
      </c>
      <c r="AB9" s="744">
        <f t="shared" si="2"/>
        <v>1</v>
      </c>
      <c r="AC9" s="744">
        <f t="shared" si="3"/>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5"/>
        <v>土地使用年限（年）</v>
      </c>
      <c r="R10" s="740" t="s">
        <v>1682</v>
      </c>
      <c r="S10" s="741">
        <f t="shared" ref="S10:W10" si="8">F10</f>
        <v>100</v>
      </c>
      <c r="T10" s="740" t="s">
        <v>1682</v>
      </c>
      <c r="U10" s="741">
        <f t="shared" si="8"/>
        <v>100</v>
      </c>
      <c r="V10" s="740" t="s">
        <v>1682</v>
      </c>
      <c r="W10" s="741">
        <f t="shared" si="8"/>
        <v>100</v>
      </c>
      <c r="X10" s="742"/>
      <c r="Y10" s="752"/>
      <c r="Z10" s="744" t="str">
        <f t="shared" si="7"/>
        <v>土地使用年限（年）</v>
      </c>
      <c r="AA10" s="744">
        <f t="shared" si="1"/>
        <v>1</v>
      </c>
      <c r="AB10" s="744">
        <f t="shared" si="2"/>
        <v>1</v>
      </c>
      <c r="AC10" s="744">
        <f t="shared" si="3"/>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5"/>
        <v>容积率</v>
      </c>
      <c r="R11" s="740" t="s">
        <v>1682</v>
      </c>
      <c r="S11" s="741">
        <f t="shared" ref="S11:W11" si="9">F11</f>
        <v>100</v>
      </c>
      <c r="T11" s="740" t="s">
        <v>1682</v>
      </c>
      <c r="U11" s="741">
        <f t="shared" si="9"/>
        <v>100</v>
      </c>
      <c r="V11" s="740" t="s">
        <v>1682</v>
      </c>
      <c r="W11" s="741">
        <f t="shared" si="9"/>
        <v>100</v>
      </c>
      <c r="X11" s="742"/>
      <c r="Y11" s="752"/>
      <c r="Z11" s="744" t="str">
        <f t="shared" si="7"/>
        <v>容积率</v>
      </c>
      <c r="AA11" s="744">
        <f t="shared" si="1"/>
        <v>1</v>
      </c>
      <c r="AB11" s="744">
        <f t="shared" si="2"/>
        <v>1</v>
      </c>
      <c r="AC11" s="744">
        <f t="shared" si="3"/>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5"/>
        <v>111</v>
      </c>
      <c r="R12" s="740" t="s">
        <v>1682</v>
      </c>
      <c r="S12" s="741">
        <f t="shared" ref="S12:W12" si="10">F12</f>
        <v>100</v>
      </c>
      <c r="T12" s="740" t="s">
        <v>1682</v>
      </c>
      <c r="U12" s="741">
        <f t="shared" si="10"/>
        <v>100</v>
      </c>
      <c r="V12" s="740" t="s">
        <v>1682</v>
      </c>
      <c r="W12" s="741">
        <f t="shared" si="10"/>
        <v>100</v>
      </c>
      <c r="X12" s="742"/>
      <c r="Y12" s="752"/>
      <c r="Z12" s="744">
        <f t="shared" si="7"/>
        <v>111</v>
      </c>
      <c r="AA12" s="744">
        <f t="shared" si="1"/>
        <v>1</v>
      </c>
      <c r="AB12" s="744">
        <f t="shared" si="2"/>
        <v>1</v>
      </c>
      <c r="AC12" s="744">
        <f t="shared" si="3"/>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5"/>
        <v>111</v>
      </c>
      <c r="R13" s="740" t="s">
        <v>1682</v>
      </c>
      <c r="S13" s="741">
        <f t="shared" ref="S13:W13" si="11">F13</f>
        <v>100</v>
      </c>
      <c r="T13" s="740" t="s">
        <v>1682</v>
      </c>
      <c r="U13" s="741">
        <f t="shared" si="11"/>
        <v>100</v>
      </c>
      <c r="V13" s="740" t="s">
        <v>1682</v>
      </c>
      <c r="W13" s="741">
        <f t="shared" si="11"/>
        <v>100</v>
      </c>
      <c r="X13" s="742"/>
      <c r="Y13" s="752"/>
      <c r="Z13" s="744">
        <f t="shared" si="7"/>
        <v>111</v>
      </c>
      <c r="AA13" s="744">
        <f t="shared" si="1"/>
        <v>1</v>
      </c>
      <c r="AB13" s="744">
        <f t="shared" si="2"/>
        <v>1</v>
      </c>
      <c r="AC13" s="744">
        <f t="shared" si="3"/>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5"/>
        <v>111</v>
      </c>
      <c r="R14" s="740" t="s">
        <v>1682</v>
      </c>
      <c r="S14" s="741">
        <f t="shared" ref="S14:W14" si="12">F14</f>
        <v>100</v>
      </c>
      <c r="T14" s="740" t="s">
        <v>1682</v>
      </c>
      <c r="U14" s="741">
        <f t="shared" si="12"/>
        <v>100</v>
      </c>
      <c r="V14" s="740" t="s">
        <v>1682</v>
      </c>
      <c r="W14" s="741">
        <f t="shared" si="12"/>
        <v>100</v>
      </c>
      <c r="X14" s="742"/>
      <c r="Y14" s="752"/>
      <c r="Z14" s="744">
        <f t="shared" si="7"/>
        <v>111</v>
      </c>
      <c r="AA14" s="744">
        <f t="shared" si="1"/>
        <v>1</v>
      </c>
      <c r="AB14" s="744">
        <f t="shared" si="2"/>
        <v>1</v>
      </c>
      <c r="AC14" s="744">
        <f t="shared" si="3"/>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 t="shared" ref="F15:F19" si="13">SUMIF(76:76,E16,77:77)-SUMIF(76:76,C16,77:77)+100</f>
        <v>100</v>
      </c>
      <c r="G15" s="783"/>
      <c r="H15" s="782">
        <f t="shared" ref="H15:H19" si="14">SUMIF(76:76,G16,77:77)-SUMIF(76:76,C16,77:77)+100</f>
        <v>100</v>
      </c>
      <c r="I15" s="783"/>
      <c r="J15" s="782">
        <f t="shared" ref="J15:J19" si="15">SUMIF(76:76,I16,77:77)-SUMIF(76:76,C16,77:77)+100</f>
        <v>100</v>
      </c>
      <c r="K15" s="1321">
        <v>2</v>
      </c>
      <c r="L15" s="774"/>
      <c r="M15" s="699"/>
      <c r="N15" s="699"/>
      <c r="O15" s="699"/>
      <c r="P15" s="795" t="s">
        <v>1694</v>
      </c>
      <c r="Q15" s="751" t="str">
        <f t="shared" si="5"/>
        <v>居住社区成熟度</v>
      </c>
      <c r="R15" s="786" t="s">
        <v>1682</v>
      </c>
      <c r="S15" s="787">
        <f t="shared" ref="S15:W15" si="16">F15</f>
        <v>100</v>
      </c>
      <c r="T15" s="786" t="s">
        <v>1682</v>
      </c>
      <c r="U15" s="787">
        <f t="shared" si="16"/>
        <v>100</v>
      </c>
      <c r="V15" s="786" t="s">
        <v>1682</v>
      </c>
      <c r="W15" s="787">
        <f t="shared" si="16"/>
        <v>100</v>
      </c>
      <c r="X15" s="705"/>
      <c r="Y15" s="785" t="s">
        <v>1694</v>
      </c>
      <c r="Z15" s="704" t="str">
        <f t="shared" si="7"/>
        <v>居住社区成熟度</v>
      </c>
      <c r="AA15" s="704">
        <f t="shared" si="1"/>
        <v>1</v>
      </c>
      <c r="AB15" s="704">
        <f t="shared" si="2"/>
        <v>1</v>
      </c>
      <c r="AC15" s="704">
        <f t="shared" si="3"/>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 t="shared" si="13"/>
        <v>100</v>
      </c>
      <c r="G17" s="796"/>
      <c r="H17" s="797">
        <f t="shared" si="14"/>
        <v>100</v>
      </c>
      <c r="I17" s="796"/>
      <c r="J17" s="797">
        <f t="shared" si="15"/>
        <v>100</v>
      </c>
      <c r="K17" s="1321">
        <v>2</v>
      </c>
      <c r="L17" s="774"/>
      <c r="M17" s="699"/>
      <c r="N17" s="699"/>
      <c r="O17" s="699"/>
      <c r="P17" s="809"/>
      <c r="Q17" s="751" t="str">
        <f t="shared" ref="Q17:Q21" si="17">B17</f>
        <v>交通便捷度</v>
      </c>
      <c r="R17" s="786" t="s">
        <v>1682</v>
      </c>
      <c r="S17" s="787">
        <f t="shared" ref="S17:W17" si="18">F17</f>
        <v>100</v>
      </c>
      <c r="T17" s="786" t="s">
        <v>1682</v>
      </c>
      <c r="U17" s="787">
        <f t="shared" si="18"/>
        <v>100</v>
      </c>
      <c r="V17" s="786" t="s">
        <v>1682</v>
      </c>
      <c r="W17" s="787">
        <f t="shared" si="18"/>
        <v>100</v>
      </c>
      <c r="X17" s="705"/>
      <c r="Y17" s="793"/>
      <c r="Z17" s="704" t="str">
        <f t="shared" ref="Z17:Z21" si="19">Q17</f>
        <v>交通便捷度</v>
      </c>
      <c r="AA17" s="704">
        <f t="shared" ref="AA17:AA21" si="20">D17/F17</f>
        <v>1</v>
      </c>
      <c r="AB17" s="704">
        <f t="shared" ref="AB17:AB21" si="21">D17/H17</f>
        <v>1</v>
      </c>
      <c r="AC17" s="704">
        <f t="shared" ref="AC17:AC21" si="22">D17/J17</f>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 t="shared" si="13"/>
        <v>100</v>
      </c>
      <c r="G19" s="1043"/>
      <c r="H19" s="792">
        <f t="shared" si="14"/>
        <v>100</v>
      </c>
      <c r="I19" s="1043"/>
      <c r="J19" s="792">
        <f t="shared" si="15"/>
        <v>100</v>
      </c>
      <c r="K19" s="1321">
        <v>2</v>
      </c>
      <c r="L19" s="774"/>
      <c r="M19" s="699"/>
      <c r="N19" s="699"/>
      <c r="O19" s="699"/>
      <c r="P19" s="809"/>
      <c r="Q19" s="751" t="str">
        <f t="shared" si="17"/>
        <v>公共配套设施</v>
      </c>
      <c r="R19" s="786" t="s">
        <v>1682</v>
      </c>
      <c r="S19" s="787">
        <f t="shared" ref="S19:W19" si="23">F19</f>
        <v>100</v>
      </c>
      <c r="T19" s="786" t="s">
        <v>1682</v>
      </c>
      <c r="U19" s="787">
        <f t="shared" si="23"/>
        <v>100</v>
      </c>
      <c r="V19" s="786" t="s">
        <v>1682</v>
      </c>
      <c r="W19" s="787">
        <f t="shared" si="23"/>
        <v>100</v>
      </c>
      <c r="X19" s="705"/>
      <c r="Y19" s="793"/>
      <c r="Z19" s="704" t="str">
        <f t="shared" si="19"/>
        <v>公共配套设施</v>
      </c>
      <c r="AA19" s="704">
        <f t="shared" si="20"/>
        <v>1</v>
      </c>
      <c r="AB19" s="704">
        <f t="shared" si="21"/>
        <v>1</v>
      </c>
      <c r="AC19" s="704">
        <f t="shared" si="22"/>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 t="shared" si="17"/>
        <v>基础设施水平</v>
      </c>
      <c r="R21" s="786" t="s">
        <v>1682</v>
      </c>
      <c r="S21" s="787">
        <f t="shared" ref="S21:W21" si="24">F21</f>
        <v>100</v>
      </c>
      <c r="T21" s="786" t="s">
        <v>1682</v>
      </c>
      <c r="U21" s="787">
        <f t="shared" si="24"/>
        <v>100</v>
      </c>
      <c r="V21" s="786" t="s">
        <v>1682</v>
      </c>
      <c r="W21" s="787">
        <f t="shared" si="24"/>
        <v>100</v>
      </c>
      <c r="X21" s="705"/>
      <c r="Y21" s="793"/>
      <c r="Z21" s="704" t="str">
        <f t="shared" si="19"/>
        <v>基础设施水平</v>
      </c>
      <c r="AA21" s="704">
        <f t="shared" si="20"/>
        <v>1</v>
      </c>
      <c r="AB21" s="704">
        <f t="shared" si="21"/>
        <v>1</v>
      </c>
      <c r="AC21" s="704">
        <f t="shared" si="22"/>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 t="shared" ref="Q23:Q46" si="25">B23</f>
        <v>自然及人文环境</v>
      </c>
      <c r="R23" s="786" t="s">
        <v>1682</v>
      </c>
      <c r="S23" s="787">
        <f t="shared" ref="S23:W23" si="26">F23</f>
        <v>100</v>
      </c>
      <c r="T23" s="786" t="s">
        <v>1682</v>
      </c>
      <c r="U23" s="787">
        <f t="shared" si="26"/>
        <v>100</v>
      </c>
      <c r="V23" s="786" t="s">
        <v>1682</v>
      </c>
      <c r="W23" s="787">
        <f t="shared" si="26"/>
        <v>100</v>
      </c>
      <c r="X23" s="705"/>
      <c r="Y23" s="793"/>
      <c r="Z23" s="704" t="str">
        <f t="shared" ref="Z23:Z46" si="27">Q23</f>
        <v>自然及人文环境</v>
      </c>
      <c r="AA23" s="704">
        <f t="shared" ref="AA23:AA46" si="28">D23/F23</f>
        <v>1</v>
      </c>
      <c r="AB23" s="704">
        <f t="shared" ref="AB23:AB46" si="29">D23/H23</f>
        <v>1</v>
      </c>
      <c r="AC23" s="704">
        <f t="shared" ref="AC23:AC46" si="30">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si="25"/>
        <v>楼层-1</v>
      </c>
      <c r="R25" s="786" t="s">
        <v>1682</v>
      </c>
      <c r="S25" s="787">
        <f t="shared" ref="S25:W25" si="31">F25</f>
        <v>100</v>
      </c>
      <c r="T25" s="786" t="s">
        <v>1682</v>
      </c>
      <c r="U25" s="787">
        <f t="shared" si="31"/>
        <v>100</v>
      </c>
      <c r="V25" s="786" t="s">
        <v>1682</v>
      </c>
      <c r="W25" s="787">
        <f t="shared" si="31"/>
        <v>100</v>
      </c>
      <c r="X25" s="705"/>
      <c r="Y25" s="793"/>
      <c r="Z25" s="704" t="str">
        <f t="shared" si="27"/>
        <v>楼层-1</v>
      </c>
      <c r="AA25" s="704">
        <f t="shared" si="28"/>
        <v>1</v>
      </c>
      <c r="AB25" s="704">
        <f t="shared" si="29"/>
        <v>1</v>
      </c>
      <c r="AC25" s="704">
        <f t="shared" si="30"/>
        <v>1</v>
      </c>
    </row>
    <row r="26" ht="15" spans="1:29">
      <c r="A26" s="761"/>
      <c r="B26" s="754" t="s">
        <v>1700</v>
      </c>
      <c r="C26" s="1100" t="s">
        <v>1701</v>
      </c>
      <c r="D26" s="773">
        <v>100</v>
      </c>
      <c r="E26" s="834" t="s">
        <v>1702</v>
      </c>
      <c r="F26" s="773">
        <f>SUMIF(88:88,E26,89:89)-SUMIF(88:88,C26,89:89)+100</f>
        <v>92</v>
      </c>
      <c r="G26" s="834" t="s">
        <v>1702</v>
      </c>
      <c r="H26" s="773">
        <f>SUMIF(88:88,G26,89:89)-SUMIF(88:88,C26,89:89)+100</f>
        <v>92</v>
      </c>
      <c r="I26" s="834" t="s">
        <v>1703</v>
      </c>
      <c r="J26" s="773">
        <f>SUMIF(88:88,I26,89:89)-SUMIF(88:88,C26,89:89)+100</f>
        <v>102</v>
      </c>
      <c r="K26" s="1319">
        <v>2</v>
      </c>
      <c r="L26" s="774"/>
      <c r="M26" s="699"/>
      <c r="N26" s="699"/>
      <c r="O26" s="699"/>
      <c r="P26" s="809"/>
      <c r="Q26" s="751" t="str">
        <f t="shared" si="25"/>
        <v>朝向</v>
      </c>
      <c r="R26" s="786" t="s">
        <v>1682</v>
      </c>
      <c r="S26" s="787">
        <f t="shared" ref="S26:W26" si="32">F26</f>
        <v>92</v>
      </c>
      <c r="T26" s="786" t="s">
        <v>1682</v>
      </c>
      <c r="U26" s="787">
        <f t="shared" si="32"/>
        <v>92</v>
      </c>
      <c r="V26" s="786" t="s">
        <v>1682</v>
      </c>
      <c r="W26" s="787">
        <f t="shared" si="32"/>
        <v>102</v>
      </c>
      <c r="X26" s="705"/>
      <c r="Y26" s="793"/>
      <c r="Z26" s="704" t="str">
        <f t="shared" si="27"/>
        <v>朝向</v>
      </c>
      <c r="AA26" s="704">
        <f t="shared" si="28"/>
        <v>1.08695652173913</v>
      </c>
      <c r="AB26" s="704">
        <f t="shared" si="29"/>
        <v>1.08695652173913</v>
      </c>
      <c r="AC26" s="704">
        <f t="shared" si="30"/>
        <v>0.980392156862745</v>
      </c>
    </row>
    <row r="27" s="664" customFormat="1" ht="15" hidden="1" spans="1:29">
      <c r="A27" s="767"/>
      <c r="B27" s="1325" t="s">
        <v>1704</v>
      </c>
      <c r="C27" s="1326" t="s">
        <v>1705</v>
      </c>
      <c r="D27" s="799">
        <v>100</v>
      </c>
      <c r="E27" s="1326" t="s">
        <v>1706</v>
      </c>
      <c r="F27" s="799">
        <f>SUMIF(90:90,E27,91:91)-SUMIF(90:90,C27,91:91)+100</f>
        <v>100</v>
      </c>
      <c r="G27" s="1326" t="s">
        <v>1707</v>
      </c>
      <c r="H27" s="799">
        <f>SUMIF(90:90,G27,91:91)-SUMIF(90:90,C27,91:91)+100</f>
        <v>100</v>
      </c>
      <c r="I27" s="1326" t="s">
        <v>1708</v>
      </c>
      <c r="J27" s="799">
        <f>SUMIF(90:90,I27,91:91)-SUMIF(90:90,C27,91:91)+100</f>
        <v>100</v>
      </c>
      <c r="K27" s="1320"/>
      <c r="L27" s="736"/>
      <c r="M27" s="737"/>
      <c r="N27" s="737"/>
      <c r="O27" s="737"/>
      <c r="P27" s="809"/>
      <c r="Q27" s="752" t="str">
        <f t="shared" si="25"/>
        <v>楼层</v>
      </c>
      <c r="R27" s="740" t="s">
        <v>1682</v>
      </c>
      <c r="S27" s="741">
        <f t="shared" ref="S27:W27" si="33">F27</f>
        <v>100</v>
      </c>
      <c r="T27" s="740" t="s">
        <v>1682</v>
      </c>
      <c r="U27" s="741">
        <f t="shared" si="33"/>
        <v>100</v>
      </c>
      <c r="V27" s="740" t="s">
        <v>1682</v>
      </c>
      <c r="W27" s="741">
        <f t="shared" si="33"/>
        <v>100</v>
      </c>
      <c r="X27" s="742"/>
      <c r="Y27" s="793"/>
      <c r="Z27" s="744" t="str">
        <f t="shared" si="27"/>
        <v>楼层</v>
      </c>
      <c r="AA27" s="704">
        <f t="shared" si="28"/>
        <v>1</v>
      </c>
      <c r="AB27" s="704">
        <f t="shared" si="29"/>
        <v>1</v>
      </c>
      <c r="AC27" s="704">
        <f t="shared" si="30"/>
        <v>1</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25"/>
        <v>道路</v>
      </c>
      <c r="R28" s="786" t="s">
        <v>1682</v>
      </c>
      <c r="S28" s="787">
        <f t="shared" ref="S28:W28" si="34">F28</f>
        <v>100</v>
      </c>
      <c r="T28" s="786" t="s">
        <v>1682</v>
      </c>
      <c r="U28" s="787">
        <f t="shared" si="34"/>
        <v>100</v>
      </c>
      <c r="V28" s="786" t="s">
        <v>1682</v>
      </c>
      <c r="W28" s="787">
        <f t="shared" si="34"/>
        <v>100</v>
      </c>
      <c r="X28" s="705"/>
      <c r="Y28" s="793"/>
      <c r="Z28" s="704" t="str">
        <f t="shared" si="27"/>
        <v>道路</v>
      </c>
      <c r="AA28" s="704">
        <f t="shared" si="28"/>
        <v>1</v>
      </c>
      <c r="AB28" s="704">
        <f t="shared" si="29"/>
        <v>1</v>
      </c>
      <c r="AC28" s="704">
        <f t="shared" si="30"/>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25"/>
        <v>111</v>
      </c>
      <c r="R29" s="786" t="s">
        <v>1682</v>
      </c>
      <c r="S29" s="787">
        <f t="shared" ref="S29:W29" si="35">F29</f>
        <v>100</v>
      </c>
      <c r="T29" s="786" t="s">
        <v>1682</v>
      </c>
      <c r="U29" s="787">
        <f t="shared" si="35"/>
        <v>100</v>
      </c>
      <c r="V29" s="786" t="s">
        <v>1682</v>
      </c>
      <c r="W29" s="787">
        <f t="shared" si="35"/>
        <v>100</v>
      </c>
      <c r="X29" s="705"/>
      <c r="Y29" s="793"/>
      <c r="Z29" s="704">
        <f t="shared" si="27"/>
        <v>111</v>
      </c>
      <c r="AA29" s="704">
        <f t="shared" si="28"/>
        <v>1</v>
      </c>
      <c r="AB29" s="704">
        <f t="shared" si="29"/>
        <v>1</v>
      </c>
      <c r="AC29" s="704">
        <f t="shared" si="30"/>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25"/>
        <v>111</v>
      </c>
      <c r="R30" s="786" t="s">
        <v>1682</v>
      </c>
      <c r="S30" s="787">
        <f t="shared" ref="S30:W30" si="36">F30</f>
        <v>100</v>
      </c>
      <c r="T30" s="786" t="s">
        <v>1682</v>
      </c>
      <c r="U30" s="787">
        <f t="shared" si="36"/>
        <v>100</v>
      </c>
      <c r="V30" s="786" t="s">
        <v>1682</v>
      </c>
      <c r="W30" s="787">
        <f t="shared" si="36"/>
        <v>100</v>
      </c>
      <c r="X30" s="705"/>
      <c r="Y30" s="793"/>
      <c r="Z30" s="704">
        <f t="shared" si="27"/>
        <v>111</v>
      </c>
      <c r="AA30" s="704">
        <f t="shared" si="28"/>
        <v>1</v>
      </c>
      <c r="AB30" s="704">
        <f t="shared" si="29"/>
        <v>1</v>
      </c>
      <c r="AC30" s="704">
        <f t="shared" si="30"/>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25"/>
        <v>111</v>
      </c>
      <c r="R31" s="786" t="s">
        <v>1682</v>
      </c>
      <c r="S31" s="787">
        <f t="shared" ref="S31:W31" si="37">F31</f>
        <v>100</v>
      </c>
      <c r="T31" s="786" t="s">
        <v>1682</v>
      </c>
      <c r="U31" s="787">
        <f t="shared" si="37"/>
        <v>100</v>
      </c>
      <c r="V31" s="786" t="s">
        <v>1682</v>
      </c>
      <c r="W31" s="787">
        <f t="shared" si="37"/>
        <v>100</v>
      </c>
      <c r="X31" s="705"/>
      <c r="Y31" s="793"/>
      <c r="Z31" s="704">
        <f t="shared" si="27"/>
        <v>111</v>
      </c>
      <c r="AA31" s="704">
        <f t="shared" si="28"/>
        <v>1</v>
      </c>
      <c r="AB31" s="704">
        <f t="shared" si="29"/>
        <v>1</v>
      </c>
      <c r="AC31" s="704">
        <f t="shared" si="30"/>
        <v>1</v>
      </c>
    </row>
    <row r="32" ht="15" spans="1:29">
      <c r="A32" s="779" t="s">
        <v>1711</v>
      </c>
      <c r="B32" s="747" t="s">
        <v>1712</v>
      </c>
      <c r="C32" s="1095" t="s">
        <v>1713</v>
      </c>
      <c r="D32" s="694">
        <v>100</v>
      </c>
      <c r="E32" s="1095" t="s">
        <v>1714</v>
      </c>
      <c r="F32" s="865">
        <f>SUMIF(100:100,E32,101:101)-SUMIF(100:100,C32,101:101)+100</f>
        <v>112</v>
      </c>
      <c r="G32" s="1095" t="s">
        <v>1714</v>
      </c>
      <c r="H32" s="694">
        <f>SUMIF(100:100,G32,101:101)-SUMIF(100:100,C32,101:101)+100</f>
        <v>112</v>
      </c>
      <c r="I32" s="1095" t="s">
        <v>1714</v>
      </c>
      <c r="J32" s="773">
        <f>SUMIF(100:100,I32,101:101)-SUMIF(100:100,C32,101:101)+100</f>
        <v>112</v>
      </c>
      <c r="K32" s="1319">
        <v>6</v>
      </c>
      <c r="L32" s="774"/>
      <c r="M32" s="699"/>
      <c r="N32" s="699"/>
      <c r="O32" s="699"/>
      <c r="P32" s="1241" t="s">
        <v>1715</v>
      </c>
      <c r="Q32" s="751" t="str">
        <f t="shared" si="25"/>
        <v>建筑类型</v>
      </c>
      <c r="R32" s="786" t="s">
        <v>1682</v>
      </c>
      <c r="S32" s="787">
        <f t="shared" ref="S32:W32" si="38">F32</f>
        <v>112</v>
      </c>
      <c r="T32" s="786" t="s">
        <v>1682</v>
      </c>
      <c r="U32" s="787">
        <f t="shared" si="38"/>
        <v>112</v>
      </c>
      <c r="V32" s="786" t="s">
        <v>1682</v>
      </c>
      <c r="W32" s="787">
        <f t="shared" si="38"/>
        <v>112</v>
      </c>
      <c r="X32" s="705"/>
      <c r="Y32" s="818" t="s">
        <v>1715</v>
      </c>
      <c r="Z32" s="704" t="str">
        <f t="shared" si="27"/>
        <v>建筑类型</v>
      </c>
      <c r="AA32" s="704">
        <f t="shared" si="28"/>
        <v>0.892857142857143</v>
      </c>
      <c r="AB32" s="704">
        <f t="shared" si="29"/>
        <v>0.892857142857143</v>
      </c>
      <c r="AC32" s="704">
        <f t="shared" si="30"/>
        <v>0.892857142857143</v>
      </c>
    </row>
    <row r="33" s="666" customFormat="1" ht="15" spans="1:29">
      <c r="A33" s="838"/>
      <c r="B33" s="754" t="s">
        <v>1716</v>
      </c>
      <c r="C33" s="1087">
        <f>'数据-汇总表'!E19</f>
        <v>73.81</v>
      </c>
      <c r="D33" s="756">
        <v>100</v>
      </c>
      <c r="E33" s="763">
        <f>租金!O2</f>
        <v>76.1</v>
      </c>
      <c r="F33" s="754">
        <f>LOOKUP(E33,103:103,104:104)-LOOKUP(C33,103:103,104:104)+100</f>
        <v>100</v>
      </c>
      <c r="G33" s="762">
        <f>租金!O3</f>
        <v>73.06</v>
      </c>
      <c r="H33" s="756">
        <f>LOOKUP(G33,103:103,104:104)-LOOKUP(C33,103:103,104:104)+100</f>
        <v>100</v>
      </c>
      <c r="I33" s="763">
        <f>租金!O4</f>
        <v>69.74</v>
      </c>
      <c r="J33" s="756">
        <f>LOOKUP(I33,103:103,104:104)-LOOKUP(C33,103:103,104:104)+100</f>
        <v>100</v>
      </c>
      <c r="K33" s="1320"/>
      <c r="L33" s="765"/>
      <c r="M33" s="824"/>
      <c r="N33" s="824"/>
      <c r="O33" s="824"/>
      <c r="P33" s="1242"/>
      <c r="Q33" s="1099" t="str">
        <f t="shared" si="25"/>
        <v>项目建筑规模</v>
      </c>
      <c r="R33" s="826" t="s">
        <v>1682</v>
      </c>
      <c r="S33" s="827">
        <f t="shared" ref="S33:W33" si="39">F33</f>
        <v>100</v>
      </c>
      <c r="T33" s="826" t="s">
        <v>1682</v>
      </c>
      <c r="U33" s="827">
        <f t="shared" si="39"/>
        <v>100</v>
      </c>
      <c r="V33" s="826" t="s">
        <v>1682</v>
      </c>
      <c r="W33" s="827">
        <f t="shared" si="39"/>
        <v>100</v>
      </c>
      <c r="X33" s="828"/>
      <c r="Y33" s="818"/>
      <c r="Z33" s="829" t="str">
        <f t="shared" si="27"/>
        <v>项目建筑规模</v>
      </c>
      <c r="AA33" s="704">
        <f t="shared" si="28"/>
        <v>1</v>
      </c>
      <c r="AB33" s="704">
        <f t="shared" si="29"/>
        <v>1</v>
      </c>
      <c r="AC33" s="704">
        <f t="shared" si="30"/>
        <v>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25"/>
        <v>建筑结构</v>
      </c>
      <c r="R34" s="786" t="s">
        <v>1682</v>
      </c>
      <c r="S34" s="787">
        <f t="shared" ref="S34:W34" si="40">F34</f>
        <v>100</v>
      </c>
      <c r="T34" s="786" t="s">
        <v>1682</v>
      </c>
      <c r="U34" s="787">
        <f t="shared" si="40"/>
        <v>100</v>
      </c>
      <c r="V34" s="786" t="s">
        <v>1682</v>
      </c>
      <c r="W34" s="787">
        <f t="shared" si="40"/>
        <v>100</v>
      </c>
      <c r="X34" s="705"/>
      <c r="Y34" s="818"/>
      <c r="Z34" s="704" t="str">
        <f t="shared" si="27"/>
        <v>建筑结构</v>
      </c>
      <c r="AA34" s="704">
        <f t="shared" si="28"/>
        <v>1</v>
      </c>
      <c r="AB34" s="704">
        <f t="shared" si="29"/>
        <v>1</v>
      </c>
      <c r="AC34" s="704">
        <f t="shared" si="30"/>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25"/>
        <v>建筑品质</v>
      </c>
      <c r="R35" s="786" t="s">
        <v>1682</v>
      </c>
      <c r="S35" s="787">
        <f t="shared" ref="S35:W35" si="41">F35</f>
        <v>100</v>
      </c>
      <c r="T35" s="786" t="s">
        <v>1682</v>
      </c>
      <c r="U35" s="787">
        <f t="shared" si="41"/>
        <v>100</v>
      </c>
      <c r="V35" s="786" t="s">
        <v>1682</v>
      </c>
      <c r="W35" s="787">
        <f t="shared" si="41"/>
        <v>100</v>
      </c>
      <c r="X35" s="705"/>
      <c r="Y35" s="818"/>
      <c r="Z35" s="704" t="str">
        <f t="shared" si="27"/>
        <v>建筑品质</v>
      </c>
      <c r="AA35" s="704">
        <f t="shared" si="28"/>
        <v>1</v>
      </c>
      <c r="AB35" s="704">
        <f t="shared" si="29"/>
        <v>1</v>
      </c>
      <c r="AC35" s="704">
        <f t="shared" si="30"/>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25"/>
        <v>公共部分装修</v>
      </c>
      <c r="R36" s="786" t="s">
        <v>1682</v>
      </c>
      <c r="S36" s="787">
        <f t="shared" ref="S36:W36" si="42">F36</f>
        <v>100</v>
      </c>
      <c r="T36" s="786" t="s">
        <v>1682</v>
      </c>
      <c r="U36" s="787">
        <f t="shared" si="42"/>
        <v>100</v>
      </c>
      <c r="V36" s="786" t="s">
        <v>1682</v>
      </c>
      <c r="W36" s="787">
        <f t="shared" si="42"/>
        <v>100</v>
      </c>
      <c r="X36" s="705"/>
      <c r="Y36" s="818"/>
      <c r="Z36" s="704" t="str">
        <f t="shared" si="27"/>
        <v>公共部分装修</v>
      </c>
      <c r="AA36" s="704">
        <f t="shared" si="28"/>
        <v>1</v>
      </c>
      <c r="AB36" s="704">
        <f t="shared" si="29"/>
        <v>1</v>
      </c>
      <c r="AC36" s="704">
        <f t="shared" si="30"/>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25"/>
        <v>成新度</v>
      </c>
      <c r="R37" s="740" t="s">
        <v>1682</v>
      </c>
      <c r="S37" s="741">
        <f t="shared" ref="S37:W37" si="43">F37</f>
        <v>100</v>
      </c>
      <c r="T37" s="740" t="s">
        <v>1682</v>
      </c>
      <c r="U37" s="741">
        <f t="shared" si="43"/>
        <v>100</v>
      </c>
      <c r="V37" s="740" t="s">
        <v>1682</v>
      </c>
      <c r="W37" s="741">
        <f t="shared" si="43"/>
        <v>100</v>
      </c>
      <c r="X37" s="742"/>
      <c r="Y37" s="818"/>
      <c r="Z37" s="744" t="str">
        <f t="shared" si="27"/>
        <v>成新度</v>
      </c>
      <c r="AA37" s="744">
        <f t="shared" si="28"/>
        <v>1</v>
      </c>
      <c r="AB37" s="744">
        <f t="shared" si="29"/>
        <v>1</v>
      </c>
      <c r="AC37" s="744">
        <f t="shared" si="30"/>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25"/>
        <v>物业管理</v>
      </c>
      <c r="R38" s="786" t="s">
        <v>1682</v>
      </c>
      <c r="S38" s="787">
        <f t="shared" ref="S38:W38" si="44">F38</f>
        <v>100</v>
      </c>
      <c r="T38" s="786" t="s">
        <v>1682</v>
      </c>
      <c r="U38" s="787">
        <f t="shared" si="44"/>
        <v>100</v>
      </c>
      <c r="V38" s="786" t="s">
        <v>1682</v>
      </c>
      <c r="W38" s="787">
        <f t="shared" si="44"/>
        <v>100</v>
      </c>
      <c r="X38" s="705"/>
      <c r="Y38" s="818" t="s">
        <v>1715</v>
      </c>
      <c r="Z38" s="704" t="str">
        <f t="shared" si="27"/>
        <v>物业管理</v>
      </c>
      <c r="AA38" s="704">
        <f t="shared" si="28"/>
        <v>1</v>
      </c>
      <c r="AB38" s="704">
        <f t="shared" si="29"/>
        <v>1</v>
      </c>
      <c r="AC38" s="704">
        <f t="shared" si="30"/>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25"/>
        <v>市政基础设施</v>
      </c>
      <c r="R39" s="786" t="s">
        <v>1682</v>
      </c>
      <c r="S39" s="787">
        <f t="shared" ref="S39:W39" si="45">F39</f>
        <v>100</v>
      </c>
      <c r="T39" s="786" t="s">
        <v>1682</v>
      </c>
      <c r="U39" s="787">
        <f t="shared" si="45"/>
        <v>100</v>
      </c>
      <c r="V39" s="786" t="s">
        <v>1682</v>
      </c>
      <c r="W39" s="787">
        <f t="shared" si="45"/>
        <v>100</v>
      </c>
      <c r="X39" s="705"/>
      <c r="Y39" s="818"/>
      <c r="Z39" s="704" t="str">
        <f t="shared" si="27"/>
        <v>市政基础设施</v>
      </c>
      <c r="AA39" s="704">
        <f t="shared" si="28"/>
        <v>1</v>
      </c>
      <c r="AB39" s="704">
        <f t="shared" si="29"/>
        <v>1</v>
      </c>
      <c r="AC39" s="704">
        <f t="shared" si="30"/>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25"/>
        <v>房型</v>
      </c>
      <c r="R40" s="786" t="s">
        <v>1682</v>
      </c>
      <c r="S40" s="787">
        <f t="shared" ref="S40:W40" si="46">F40</f>
        <v>100</v>
      </c>
      <c r="T40" s="786" t="s">
        <v>1682</v>
      </c>
      <c r="U40" s="787">
        <f t="shared" si="46"/>
        <v>100</v>
      </c>
      <c r="V40" s="786" t="s">
        <v>1682</v>
      </c>
      <c r="W40" s="787">
        <f t="shared" si="46"/>
        <v>100</v>
      </c>
      <c r="X40" s="705"/>
      <c r="Y40" s="818"/>
      <c r="Z40" s="704" t="str">
        <f t="shared" si="27"/>
        <v>房型</v>
      </c>
      <c r="AA40" s="704">
        <f t="shared" si="28"/>
        <v>1</v>
      </c>
      <c r="AB40" s="704">
        <f t="shared" si="29"/>
        <v>1</v>
      </c>
      <c r="AC40" s="704">
        <f t="shared" si="30"/>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25"/>
        <v>单套/主力户型建筑面积</v>
      </c>
      <c r="R41" s="826" t="s">
        <v>1682</v>
      </c>
      <c r="S41" s="827">
        <f t="shared" ref="S41:W41" si="47">F41</f>
        <v>100</v>
      </c>
      <c r="T41" s="826" t="s">
        <v>1682</v>
      </c>
      <c r="U41" s="827">
        <f t="shared" si="47"/>
        <v>100</v>
      </c>
      <c r="V41" s="826" t="s">
        <v>1682</v>
      </c>
      <c r="W41" s="827">
        <f t="shared" si="47"/>
        <v>100</v>
      </c>
      <c r="X41" s="828"/>
      <c r="Y41" s="818"/>
      <c r="Z41" s="829" t="str">
        <f t="shared" si="27"/>
        <v>单套/主力户型建筑面积</v>
      </c>
      <c r="AA41" s="704">
        <f t="shared" si="28"/>
        <v>1</v>
      </c>
      <c r="AB41" s="704">
        <f t="shared" si="29"/>
        <v>1</v>
      </c>
      <c r="AC41" s="704">
        <f t="shared" si="30"/>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25"/>
        <v>内部装修</v>
      </c>
      <c r="R42" s="786" t="s">
        <v>1682</v>
      </c>
      <c r="S42" s="787">
        <f t="shared" ref="S42:W42" si="48">F42</f>
        <v>100</v>
      </c>
      <c r="T42" s="786" t="s">
        <v>1682</v>
      </c>
      <c r="U42" s="787">
        <f t="shared" si="48"/>
        <v>100</v>
      </c>
      <c r="V42" s="786" t="s">
        <v>1682</v>
      </c>
      <c r="W42" s="787">
        <f t="shared" si="48"/>
        <v>100</v>
      </c>
      <c r="X42" s="705"/>
      <c r="Y42" s="818"/>
      <c r="Z42" s="704" t="str">
        <f t="shared" si="27"/>
        <v>内部装修</v>
      </c>
      <c r="AA42" s="704">
        <f t="shared" si="28"/>
        <v>1</v>
      </c>
      <c r="AB42" s="704">
        <f t="shared" si="29"/>
        <v>1</v>
      </c>
      <c r="AC42" s="704">
        <f t="shared" si="30"/>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25"/>
        <v>内部装修维护情况</v>
      </c>
      <c r="R43" s="786" t="s">
        <v>1682</v>
      </c>
      <c r="S43" s="787">
        <f t="shared" ref="S43:W43" si="49">F43</f>
        <v>100</v>
      </c>
      <c r="T43" s="786" t="s">
        <v>1682</v>
      </c>
      <c r="U43" s="787">
        <f t="shared" si="49"/>
        <v>100</v>
      </c>
      <c r="V43" s="786" t="s">
        <v>1682</v>
      </c>
      <c r="W43" s="787">
        <f t="shared" si="49"/>
        <v>100</v>
      </c>
      <c r="X43" s="705"/>
      <c r="Y43" s="818"/>
      <c r="Z43" s="704" t="str">
        <f t="shared" si="27"/>
        <v>内部装修维护情况</v>
      </c>
      <c r="AA43" s="704">
        <f t="shared" si="28"/>
        <v>1</v>
      </c>
      <c r="AB43" s="704">
        <f t="shared" si="29"/>
        <v>1</v>
      </c>
      <c r="AC43" s="704">
        <f t="shared" si="30"/>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25"/>
        <v>0</v>
      </c>
      <c r="R44" s="740" t="s">
        <v>1682</v>
      </c>
      <c r="S44" s="741">
        <f t="shared" ref="S44:W44" si="50">F44</f>
        <v>100</v>
      </c>
      <c r="T44" s="740" t="s">
        <v>1682</v>
      </c>
      <c r="U44" s="741">
        <f t="shared" si="50"/>
        <v>100</v>
      </c>
      <c r="V44" s="740" t="s">
        <v>1682</v>
      </c>
      <c r="W44" s="741">
        <f t="shared" si="50"/>
        <v>100</v>
      </c>
      <c r="X44" s="742"/>
      <c r="Y44" s="818"/>
      <c r="Z44" s="744">
        <f t="shared" si="27"/>
        <v>0</v>
      </c>
      <c r="AA44" s="744">
        <f t="shared" si="28"/>
        <v>1</v>
      </c>
      <c r="AB44" s="744">
        <f t="shared" si="29"/>
        <v>1</v>
      </c>
      <c r="AC44" s="744">
        <f t="shared" si="30"/>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25"/>
        <v>111</v>
      </c>
      <c r="R45" s="786" t="s">
        <v>1682</v>
      </c>
      <c r="S45" s="787">
        <f t="shared" ref="S45:W45" si="51">F45</f>
        <v>100</v>
      </c>
      <c r="T45" s="786" t="s">
        <v>1682</v>
      </c>
      <c r="U45" s="787">
        <f t="shared" si="51"/>
        <v>100</v>
      </c>
      <c r="V45" s="786" t="s">
        <v>1682</v>
      </c>
      <c r="W45" s="787">
        <f t="shared" si="51"/>
        <v>100</v>
      </c>
      <c r="X45" s="705"/>
      <c r="Y45" s="818"/>
      <c r="Z45" s="704">
        <f t="shared" si="27"/>
        <v>111</v>
      </c>
      <c r="AA45" s="704">
        <f t="shared" si="28"/>
        <v>1</v>
      </c>
      <c r="AB45" s="704">
        <f t="shared" si="29"/>
        <v>1</v>
      </c>
      <c r="AC45" s="704">
        <f t="shared" si="30"/>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25"/>
        <v>111</v>
      </c>
      <c r="R46" s="786" t="s">
        <v>1682</v>
      </c>
      <c r="S46" s="787">
        <f t="shared" ref="S46:W46" si="52">F46</f>
        <v>100</v>
      </c>
      <c r="T46" s="786" t="s">
        <v>1682</v>
      </c>
      <c r="U46" s="787">
        <f t="shared" si="52"/>
        <v>100</v>
      </c>
      <c r="V46" s="786" t="s">
        <v>1682</v>
      </c>
      <c r="W46" s="787">
        <f t="shared" si="52"/>
        <v>100</v>
      </c>
      <c r="X46" s="705"/>
      <c r="Y46" s="1198"/>
      <c r="Z46" s="704">
        <f t="shared" si="27"/>
        <v>111</v>
      </c>
      <c r="AA46" s="704">
        <f t="shared" si="28"/>
        <v>1</v>
      </c>
      <c r="AB46" s="704">
        <f t="shared" si="29"/>
        <v>1</v>
      </c>
      <c r="AC46" s="704">
        <f t="shared" si="30"/>
        <v>1</v>
      </c>
    </row>
    <row r="47" ht="14.4" spans="1:29">
      <c r="A47" s="841" t="s">
        <v>1729</v>
      </c>
      <c r="B47" s="1104"/>
      <c r="C47" s="1105" t="s">
        <v>124</v>
      </c>
      <c r="D47" s="844"/>
      <c r="E47" s="845">
        <v>78.71</v>
      </c>
      <c r="F47" s="846"/>
      <c r="G47" s="847">
        <v>68.43</v>
      </c>
      <c r="H47" s="848"/>
      <c r="I47" s="845">
        <v>78.86</v>
      </c>
      <c r="J47" s="848"/>
      <c r="K47" s="1329"/>
      <c r="L47" s="850"/>
      <c r="M47" s="699"/>
      <c r="N47" s="699"/>
      <c r="O47" s="699"/>
      <c r="P47" s="751" t="str">
        <f t="shared" ref="P47:P49" si="53">A47</f>
        <v>成交单价（元/平方米）</v>
      </c>
      <c r="Q47" s="751"/>
      <c r="R47" s="704">
        <f t="shared" ref="R47:V47" si="54">E47</f>
        <v>78.71</v>
      </c>
      <c r="S47" s="704"/>
      <c r="T47" s="704">
        <f t="shared" si="54"/>
        <v>68.43</v>
      </c>
      <c r="U47" s="704"/>
      <c r="V47" s="704">
        <f t="shared" si="54"/>
        <v>78.86</v>
      </c>
      <c r="W47" s="704"/>
      <c r="X47" s="851"/>
      <c r="Y47" s="852"/>
      <c r="Z47" s="851"/>
      <c r="AA47" s="851"/>
      <c r="AB47" s="851"/>
      <c r="AC47" s="851"/>
    </row>
    <row r="48" ht="15.15" spans="1:29">
      <c r="A48" s="853" t="s">
        <v>1730</v>
      </c>
      <c r="B48" s="1106"/>
      <c r="C48" s="1107">
        <f>R49</f>
        <v>70.6</v>
      </c>
      <c r="D48" s="856" t="s">
        <v>1731</v>
      </c>
      <c r="E48" s="1108">
        <f t="shared" ref="E48:I48" si="55">R48</f>
        <v>76.4</v>
      </c>
      <c r="F48" s="857"/>
      <c r="G48" s="1107">
        <f t="shared" si="55"/>
        <v>66.4</v>
      </c>
      <c r="H48" s="857"/>
      <c r="I48" s="1108">
        <f t="shared" si="55"/>
        <v>69</v>
      </c>
      <c r="J48" s="857"/>
      <c r="K48" s="1330">
        <f>F48+H48+J48</f>
        <v>0</v>
      </c>
      <c r="L48" s="850"/>
      <c r="M48" s="699"/>
      <c r="N48" s="699"/>
      <c r="O48" s="699"/>
      <c r="P48" s="751" t="str">
        <f t="shared" si="53"/>
        <v>比较价值（元/平方米）</v>
      </c>
      <c r="Q48" s="751"/>
      <c r="R48" s="704">
        <f>IF(F1="售价",ROUND(PRODUCT(R47,AA7:AA46),0),ROUND(PRODUCT(R47,AA7:AA46),1))</f>
        <v>76.4</v>
      </c>
      <c r="S48" s="704"/>
      <c r="T48" s="704">
        <f>IF(F1="售价",ROUND(PRODUCT(T47,AB7:AB46),0),ROUND(PRODUCT(T47,AB7:AB46),1))</f>
        <v>66.4</v>
      </c>
      <c r="U48" s="704"/>
      <c r="V48" s="704">
        <f>IF(F1="售价",ROUND(PRODUCT(V47,AC7:AC46),0),ROUND(PRODUCT(V47,AC7:AC46),1))</f>
        <v>69</v>
      </c>
      <c r="W48" s="704"/>
      <c r="X48" s="851"/>
      <c r="Y48" s="851"/>
      <c r="Z48" s="851"/>
      <c r="AA48" s="851"/>
      <c r="AB48" s="851"/>
      <c r="AC48" s="851"/>
    </row>
    <row r="49" ht="15.15" spans="1:29">
      <c r="A49" s="861" t="s">
        <v>1732</v>
      </c>
      <c r="B49" s="862"/>
      <c r="C49" s="1331">
        <f>R49</f>
        <v>70.6</v>
      </c>
      <c r="D49" s="718"/>
      <c r="E49" s="718"/>
      <c r="F49" s="718"/>
      <c r="G49" s="718"/>
      <c r="H49" s="718"/>
      <c r="I49" s="718"/>
      <c r="J49" s="718"/>
      <c r="K49" s="1332"/>
      <c r="L49" s="850"/>
      <c r="M49" s="699"/>
      <c r="N49" s="699"/>
      <c r="O49" s="699"/>
      <c r="P49" s="865" t="str">
        <f t="shared" si="53"/>
        <v>估价对象XX用房的比较价值（楼面单价，元/平方米）</v>
      </c>
      <c r="Q49" s="866"/>
      <c r="R49" s="1200">
        <f>IF(F1="售价",ROUND(IF(D48="简单平均",AVERAGE(R48:V48),R48*F48+T48*H48+V48*J48),0),ROUND(IF(D48="简单平均",AVERAGE(R48:V48),R48*F48+T48*H48+V48*J48),1))</f>
        <v>70.6</v>
      </c>
      <c r="S49" s="1200"/>
      <c r="T49" s="1200"/>
      <c r="U49" s="1200"/>
      <c r="V49" s="1200"/>
      <c r="W49" s="1200"/>
      <c r="X49" s="851"/>
      <c r="Y49" s="851"/>
      <c r="Z49" s="851"/>
      <c r="AA49" s="851"/>
      <c r="AB49" s="851"/>
      <c r="AC49" s="851"/>
    </row>
    <row r="50" spans="1:29">
      <c r="A50" s="699"/>
      <c r="B50" s="699"/>
      <c r="C50" s="699">
        <f>ROUND(C49*C33,0)</f>
        <v>5211</v>
      </c>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 t="shared" ref="E52:I52" si="56">IF(E47&lt;E48,E48/E47-1,E47/E48-1)</f>
        <v>0.0302356020942407</v>
      </c>
      <c r="F52" s="874" t="str">
        <f t="shared" ref="F52:J52" si="57">IF(OR(E52&gt;=0.3,E52&lt;=-0.3),"超过30%","")</f>
        <v/>
      </c>
      <c r="G52" s="873">
        <f t="shared" si="56"/>
        <v>0.0305722891566265</v>
      </c>
      <c r="H52" s="874" t="str">
        <f t="shared" si="57"/>
        <v/>
      </c>
      <c r="I52" s="873">
        <f t="shared" si="56"/>
        <v>0.142898550724638</v>
      </c>
      <c r="J52" s="874" t="str">
        <f t="shared" si="57"/>
        <v/>
      </c>
      <c r="K52" s="869"/>
      <c r="L52" s="870"/>
      <c r="M52" s="699"/>
      <c r="N52" s="699"/>
      <c r="O52" s="699"/>
    </row>
    <row r="53" ht="13.5" customHeight="1" spans="1:29">
      <c r="A53" s="699"/>
      <c r="B53" s="699"/>
      <c r="C53" s="871" t="s">
        <v>1734</v>
      </c>
      <c r="D53" s="875"/>
      <c r="E53" s="873">
        <f>IF(E48&lt;G48,G48/E48-1,E48/G48-1)</f>
        <v>0.150602409638554</v>
      </c>
      <c r="F53" s="874" t="str">
        <f t="shared" ref="F53:J53" si="58">IF(OR(E53&gt;=0.2,E53&lt;=-0.2),"超过20%","")</f>
        <v/>
      </c>
      <c r="G53" s="873">
        <f>IF(G48&lt;I48,I48/G48-1,G48/I48-1)</f>
        <v>0.0391566265060239</v>
      </c>
      <c r="H53" s="874" t="str">
        <f t="shared" si="58"/>
        <v/>
      </c>
      <c r="I53" s="873">
        <f>IF(I48&lt;E48,E48/I48-1,I48/E48-1)</f>
        <v>0.107246376811594</v>
      </c>
      <c r="J53" s="874" t="str">
        <f t="shared" si="58"/>
        <v/>
      </c>
      <c r="K53" s="869"/>
      <c r="L53" s="870"/>
      <c r="M53" s="699"/>
      <c r="N53" s="699"/>
      <c r="O53" s="699"/>
    </row>
    <row r="54" s="667" customFormat="1" ht="13.5" customHeight="1" spans="1:29">
      <c r="A54" s="876"/>
      <c r="B54" s="876"/>
      <c r="C54" s="871" t="s">
        <v>1735</v>
      </c>
      <c r="D54" s="875"/>
      <c r="E54" s="873">
        <f>IF(E47&lt;G47,G47/E47-1,E47/G47-1)</f>
        <v>0.150226508841151</v>
      </c>
      <c r="F54" s="874" t="str">
        <f t="shared" ref="F54:J54" si="59">IF(OR(E54&gt;=0.3,E54&lt;=-0.3),"超过30%","")</f>
        <v/>
      </c>
      <c r="G54" s="873">
        <f>IF(G47&lt;I47,I47/G47-1,G47/I47-1)</f>
        <v>0.152418529884554</v>
      </c>
      <c r="H54" s="874" t="str">
        <f t="shared" si="59"/>
        <v/>
      </c>
      <c r="I54" s="873">
        <f>IF(I47&lt;E47,E47/I47-1,I47/E47-1)</f>
        <v>0.00190572989454973</v>
      </c>
      <c r="J54" s="874" t="str">
        <f t="shared" si="59"/>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 t="shared" ref="D58:P58" si="60">EDATE(C58,-1)</f>
        <v>45962</v>
      </c>
      <c r="E58" s="1114">
        <f t="shared" si="60"/>
        <v>45931</v>
      </c>
      <c r="F58" s="1114">
        <f t="shared" si="60"/>
        <v>45901</v>
      </c>
      <c r="G58" s="1114">
        <f t="shared" si="60"/>
        <v>45870</v>
      </c>
      <c r="H58" s="1114">
        <f t="shared" si="60"/>
        <v>45839</v>
      </c>
      <c r="I58" s="1114">
        <f t="shared" si="60"/>
        <v>45809</v>
      </c>
      <c r="J58" s="1114">
        <f t="shared" si="60"/>
        <v>45778</v>
      </c>
      <c r="K58" s="1114">
        <f t="shared" si="60"/>
        <v>45748</v>
      </c>
      <c r="L58" s="1114">
        <f t="shared" si="60"/>
        <v>45717</v>
      </c>
      <c r="M58" s="1114">
        <f t="shared" si="60"/>
        <v>45689</v>
      </c>
      <c r="N58" s="1114">
        <f t="shared" si="60"/>
        <v>45658</v>
      </c>
      <c r="O58" s="1114">
        <f t="shared" si="60"/>
        <v>45627</v>
      </c>
      <c r="P58" s="1114">
        <f t="shared" si="60"/>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 t="shared" ref="C67:L67" si="61">C68&amp;"（含）"&amp;"-"&amp;D68</f>
        <v>0（含）-1</v>
      </c>
      <c r="D67" s="971" t="str">
        <f t="shared" si="61"/>
        <v>1（含）-2</v>
      </c>
      <c r="E67" s="971" t="str">
        <f t="shared" si="61"/>
        <v>2（含）-3</v>
      </c>
      <c r="F67" s="971" t="str">
        <f t="shared" si="61"/>
        <v>3（含）-</v>
      </c>
      <c r="G67" s="971" t="str">
        <f t="shared" si="61"/>
        <v>（含）-</v>
      </c>
      <c r="H67" s="971" t="str">
        <f t="shared" si="61"/>
        <v>（含）-</v>
      </c>
      <c r="I67" s="971" t="str">
        <f t="shared" si="61"/>
        <v>（含）-</v>
      </c>
      <c r="J67" s="971" t="str">
        <f t="shared" si="61"/>
        <v>（含）-</v>
      </c>
      <c r="K67" s="971" t="str">
        <f t="shared" si="61"/>
        <v>（含）-</v>
      </c>
      <c r="L67" s="971" t="str">
        <f t="shared" si="61"/>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62">C69-$K11</f>
        <v>99</v>
      </c>
      <c r="E69" s="968">
        <f t="shared" si="62"/>
        <v>98</v>
      </c>
      <c r="F69" s="968">
        <f t="shared" si="62"/>
        <v>97</v>
      </c>
      <c r="G69" s="968">
        <f t="shared" si="62"/>
        <v>96</v>
      </c>
      <c r="H69" s="968">
        <f t="shared" si="62"/>
        <v>95</v>
      </c>
      <c r="I69" s="968">
        <f t="shared" si="62"/>
        <v>94</v>
      </c>
      <c r="J69" s="968">
        <f t="shared" si="62"/>
        <v>93</v>
      </c>
      <c r="K69" s="968">
        <f t="shared" si="62"/>
        <v>92</v>
      </c>
      <c r="L69" s="968">
        <f t="shared" si="62"/>
        <v>91</v>
      </c>
      <c r="M69" s="969">
        <f t="shared" si="62"/>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 t="shared" ref="D77:G77" si="63">C77-$K15</f>
        <v>98</v>
      </c>
      <c r="E77" s="968">
        <f t="shared" si="63"/>
        <v>96</v>
      </c>
      <c r="F77" s="968">
        <f t="shared" si="63"/>
        <v>94</v>
      </c>
      <c r="G77" s="968">
        <f t="shared" si="63"/>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 t="shared" ref="D79:G79" si="64">C79-$K17</f>
        <v>98</v>
      </c>
      <c r="E79" s="968">
        <f t="shared" si="64"/>
        <v>96</v>
      </c>
      <c r="F79" s="968">
        <f t="shared" si="64"/>
        <v>94</v>
      </c>
      <c r="G79" s="968">
        <f t="shared" si="64"/>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 t="shared" ref="D81:G81" si="65">C81-$K19</f>
        <v>98</v>
      </c>
      <c r="E81" s="968">
        <f t="shared" si="65"/>
        <v>96</v>
      </c>
      <c r="F81" s="968">
        <f t="shared" si="65"/>
        <v>94</v>
      </c>
      <c r="G81" s="968">
        <f t="shared" si="65"/>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 t="shared" ref="D83:G83" si="66">C83-$K21</f>
        <v>99</v>
      </c>
      <c r="E83" s="793">
        <f t="shared" si="66"/>
        <v>98</v>
      </c>
      <c r="F83" s="793">
        <f t="shared" si="66"/>
        <v>97</v>
      </c>
      <c r="G83" s="793">
        <f t="shared" si="66"/>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 t="shared" ref="D85:G85" si="67">C85-$K23</f>
        <v>98</v>
      </c>
      <c r="E85" s="968">
        <f t="shared" si="67"/>
        <v>96</v>
      </c>
      <c r="F85" s="968">
        <f t="shared" si="67"/>
        <v>94</v>
      </c>
      <c r="G85" s="968">
        <f t="shared" si="67"/>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68">$C$87-($C$86-D86)*$K$25</f>
        <v>100</v>
      </c>
      <c r="E87" s="968">
        <f t="shared" si="68"/>
        <v>100</v>
      </c>
      <c r="F87" s="968">
        <f t="shared" si="68"/>
        <v>100</v>
      </c>
      <c r="G87" s="968">
        <f t="shared" si="68"/>
        <v>100</v>
      </c>
      <c r="H87" s="968">
        <f t="shared" si="68"/>
        <v>100</v>
      </c>
      <c r="I87" s="968">
        <f t="shared" si="68"/>
        <v>100</v>
      </c>
      <c r="J87" s="968">
        <f t="shared" si="68"/>
        <v>100</v>
      </c>
      <c r="K87" s="968">
        <f t="shared" si="68"/>
        <v>100</v>
      </c>
      <c r="L87" s="968">
        <f t="shared" si="68"/>
        <v>100</v>
      </c>
      <c r="M87" s="968">
        <f t="shared" si="68"/>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69">C89-$K26</f>
        <v>98</v>
      </c>
      <c r="E89" s="968">
        <f t="shared" si="69"/>
        <v>96</v>
      </c>
      <c r="F89" s="968">
        <f t="shared" si="69"/>
        <v>94</v>
      </c>
      <c r="G89" s="968">
        <f t="shared" si="69"/>
        <v>92</v>
      </c>
      <c r="H89" s="968">
        <f t="shared" si="69"/>
        <v>90</v>
      </c>
      <c r="I89" s="968">
        <f t="shared" si="69"/>
        <v>88</v>
      </c>
      <c r="J89" s="968">
        <f t="shared" si="69"/>
        <v>86</v>
      </c>
      <c r="K89" s="968">
        <f t="shared" si="69"/>
        <v>84</v>
      </c>
      <c r="L89" s="968">
        <f t="shared" si="69"/>
        <v>82</v>
      </c>
      <c r="M89" s="968">
        <f t="shared" si="69"/>
        <v>80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100</v>
      </c>
      <c r="F91" s="983">
        <v>100</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70">C101-$K32</f>
        <v>94</v>
      </c>
      <c r="E101" s="968">
        <f t="shared" si="70"/>
        <v>88</v>
      </c>
      <c r="F101" s="968">
        <f t="shared" si="70"/>
        <v>82</v>
      </c>
      <c r="G101" s="968">
        <f t="shared" si="70"/>
        <v>76</v>
      </c>
      <c r="H101" s="968">
        <f t="shared" si="70"/>
        <v>70</v>
      </c>
      <c r="I101" s="968">
        <f t="shared" si="70"/>
        <v>64</v>
      </c>
      <c r="J101" s="968">
        <f t="shared" si="70"/>
        <v>58</v>
      </c>
      <c r="K101" s="968">
        <f t="shared" si="70"/>
        <v>52</v>
      </c>
      <c r="L101" s="968">
        <f t="shared" si="70"/>
        <v>46</v>
      </c>
      <c r="M101" s="968">
        <f t="shared" si="70"/>
        <v>40</v>
      </c>
      <c r="N101" s="1211"/>
      <c r="O101" s="1211"/>
      <c r="P101" s="1340"/>
      <c r="Q101" s="1204"/>
    </row>
    <row r="102" ht="15.15" spans="1:17">
      <c r="A102" s="761"/>
      <c r="B102" s="962" t="s">
        <v>1716</v>
      </c>
      <c r="C102" s="1001" t="str">
        <f t="shared" ref="C102:L102" si="71">C103&amp;"(含)"&amp;"-"&amp;D103</f>
        <v>0(含)-30</v>
      </c>
      <c r="D102" s="1001" t="str">
        <f t="shared" si="71"/>
        <v>30(含)-60</v>
      </c>
      <c r="E102" s="1001" t="str">
        <f t="shared" si="71"/>
        <v>60(含)-90</v>
      </c>
      <c r="F102" s="1001" t="str">
        <f t="shared" si="71"/>
        <v>90(含)-120</v>
      </c>
      <c r="G102" s="1001" t="str">
        <f t="shared" si="71"/>
        <v>120(含)-</v>
      </c>
      <c r="H102" s="1001" t="str">
        <f t="shared" si="71"/>
        <v>(含)-</v>
      </c>
      <c r="I102" s="1001" t="str">
        <f t="shared" si="71"/>
        <v>(含)-</v>
      </c>
      <c r="J102" s="1001" t="str">
        <f t="shared" si="71"/>
        <v>(含)-</v>
      </c>
      <c r="K102" s="1001" t="str">
        <f t="shared" si="71"/>
        <v>(含)-</v>
      </c>
      <c r="L102" s="1001" t="str">
        <f t="shared" si="71"/>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72">C106-$K34</f>
        <v>97.5</v>
      </c>
      <c r="E106" s="968">
        <f t="shared" si="72"/>
        <v>95</v>
      </c>
      <c r="F106" s="968">
        <f t="shared" si="72"/>
        <v>92.5</v>
      </c>
      <c r="G106" s="968">
        <f t="shared" si="72"/>
        <v>90</v>
      </c>
      <c r="H106" s="968">
        <f t="shared" si="72"/>
        <v>87.5</v>
      </c>
      <c r="I106" s="968">
        <f t="shared" si="72"/>
        <v>85</v>
      </c>
      <c r="J106" s="968">
        <f t="shared" si="72"/>
        <v>82.5</v>
      </c>
      <c r="K106" s="968">
        <f t="shared" si="72"/>
        <v>80</v>
      </c>
      <c r="L106" s="968">
        <f t="shared" si="72"/>
        <v>77.5</v>
      </c>
      <c r="M106" s="968">
        <f t="shared" si="72"/>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73">C108-$K35</f>
        <v>98</v>
      </c>
      <c r="E108" s="968">
        <f t="shared" si="73"/>
        <v>96</v>
      </c>
      <c r="F108" s="968">
        <f t="shared" si="73"/>
        <v>94</v>
      </c>
      <c r="G108" s="968">
        <f t="shared" si="73"/>
        <v>92</v>
      </c>
      <c r="H108" s="968">
        <f t="shared" si="73"/>
        <v>90</v>
      </c>
      <c r="I108" s="968">
        <f t="shared" si="73"/>
        <v>88</v>
      </c>
      <c r="J108" s="968">
        <f t="shared" si="73"/>
        <v>86</v>
      </c>
      <c r="K108" s="968">
        <f t="shared" si="73"/>
        <v>84</v>
      </c>
      <c r="L108" s="968">
        <f t="shared" si="73"/>
        <v>82</v>
      </c>
      <c r="M108" s="968">
        <f t="shared" si="73"/>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74">C110-$K36</f>
        <v>98</v>
      </c>
      <c r="E110" s="968">
        <f t="shared" si="74"/>
        <v>96</v>
      </c>
      <c r="F110" s="968">
        <f t="shared" si="74"/>
        <v>94</v>
      </c>
      <c r="G110" s="968">
        <f t="shared" si="74"/>
        <v>92</v>
      </c>
      <c r="H110" s="968">
        <f t="shared" si="74"/>
        <v>90</v>
      </c>
      <c r="I110" s="968">
        <f t="shared" si="74"/>
        <v>88</v>
      </c>
      <c r="J110" s="968">
        <f t="shared" si="74"/>
        <v>86</v>
      </c>
      <c r="K110" s="968">
        <f t="shared" si="74"/>
        <v>84</v>
      </c>
      <c r="L110" s="968">
        <f t="shared" si="74"/>
        <v>82</v>
      </c>
      <c r="M110" s="968">
        <f t="shared" si="74"/>
        <v>80</v>
      </c>
      <c r="N110" s="1211"/>
      <c r="O110" s="1211"/>
      <c r="P110" s="1340"/>
      <c r="Q110" s="1204"/>
    </row>
    <row r="111" s="666" customFormat="1" ht="15.15" spans="1:17">
      <c r="A111" s="838"/>
      <c r="B111" s="962" t="s">
        <v>647</v>
      </c>
      <c r="C111" s="1001" t="str">
        <f t="shared" ref="C111:F111" si="75">C112&amp;"(含)"&amp;"-"&amp;D112</f>
        <v>0.5(含)-0.6</v>
      </c>
      <c r="D111" s="1001" t="str">
        <f t="shared" si="75"/>
        <v>0.6(含)-0.7</v>
      </c>
      <c r="E111" s="1001" t="str">
        <f t="shared" si="75"/>
        <v>0.7(含)-0.8</v>
      </c>
      <c r="F111" s="1001" t="str">
        <f t="shared" si="75"/>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 t="shared" ref="D113:H113" si="76">C113+$K37</f>
        <v>103</v>
      </c>
      <c r="E113" s="968">
        <f t="shared" si="76"/>
        <v>106</v>
      </c>
      <c r="F113" s="968">
        <f t="shared" si="76"/>
        <v>109</v>
      </c>
      <c r="G113" s="968">
        <f t="shared" si="76"/>
        <v>112</v>
      </c>
      <c r="H113" s="968">
        <f t="shared" si="76"/>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77">C115-$K38</f>
        <v>99</v>
      </c>
      <c r="E115" s="968">
        <f t="shared" si="77"/>
        <v>98</v>
      </c>
      <c r="F115" s="968">
        <f t="shared" si="77"/>
        <v>97</v>
      </c>
      <c r="G115" s="968">
        <f t="shared" si="77"/>
        <v>96</v>
      </c>
      <c r="H115" s="968">
        <f t="shared" si="77"/>
        <v>95</v>
      </c>
      <c r="I115" s="968">
        <f t="shared" si="77"/>
        <v>94</v>
      </c>
      <c r="J115" s="968">
        <f t="shared" si="77"/>
        <v>93</v>
      </c>
      <c r="K115" s="968">
        <f t="shared" si="77"/>
        <v>92</v>
      </c>
      <c r="L115" s="968">
        <f t="shared" si="77"/>
        <v>91</v>
      </c>
      <c r="M115" s="968">
        <f t="shared" si="77"/>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 t="shared" ref="D117:G117" si="78">C117-$K39</f>
        <v>99</v>
      </c>
      <c r="E117" s="968">
        <f t="shared" si="78"/>
        <v>98</v>
      </c>
      <c r="F117" s="968">
        <f t="shared" si="78"/>
        <v>97</v>
      </c>
      <c r="G117" s="968">
        <f t="shared" si="78"/>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79">C119-$K40</f>
        <v>99</v>
      </c>
      <c r="E119" s="968">
        <f t="shared" si="79"/>
        <v>98</v>
      </c>
      <c r="F119" s="968">
        <f t="shared" si="79"/>
        <v>97</v>
      </c>
      <c r="G119" s="968">
        <f t="shared" si="79"/>
        <v>96</v>
      </c>
      <c r="H119" s="968">
        <f t="shared" si="79"/>
        <v>95</v>
      </c>
      <c r="I119" s="968">
        <f t="shared" si="79"/>
        <v>94</v>
      </c>
      <c r="J119" s="968">
        <f t="shared" si="79"/>
        <v>93</v>
      </c>
      <c r="K119" s="968">
        <f t="shared" si="79"/>
        <v>92</v>
      </c>
      <c r="L119" s="968">
        <f t="shared" si="79"/>
        <v>91</v>
      </c>
      <c r="M119" s="968">
        <f t="shared" si="79"/>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80">C123-$K42</f>
        <v>98</v>
      </c>
      <c r="E123" s="968">
        <f t="shared" si="80"/>
        <v>96</v>
      </c>
      <c r="F123" s="968">
        <f t="shared" si="80"/>
        <v>94</v>
      </c>
      <c r="G123" s="968">
        <f t="shared" si="80"/>
        <v>92</v>
      </c>
      <c r="H123" s="968">
        <f t="shared" si="80"/>
        <v>90</v>
      </c>
      <c r="I123" s="968">
        <f t="shared" si="80"/>
        <v>88</v>
      </c>
      <c r="J123" s="968">
        <f t="shared" si="80"/>
        <v>86</v>
      </c>
      <c r="K123" s="968">
        <f t="shared" si="80"/>
        <v>84</v>
      </c>
      <c r="L123" s="968">
        <f t="shared" si="80"/>
        <v>82</v>
      </c>
      <c r="M123" s="968">
        <f t="shared" si="80"/>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 t="shared" ref="D125:G125" si="81">C125-$K43</f>
        <v>98</v>
      </c>
      <c r="E125" s="968">
        <f t="shared" si="81"/>
        <v>96</v>
      </c>
      <c r="F125" s="968">
        <f t="shared" si="81"/>
        <v>94</v>
      </c>
      <c r="G125" s="968">
        <f t="shared" si="81"/>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3"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'比较法-住宅 (2)'!住宅交易情况</formula1>
    </dataValidation>
    <dataValidation type="list" allowBlank="1" showInputMessage="1" showErrorMessage="1" sqref="E9 G9 I9">
      <formula1>'比较法-住宅 (2)'!住宅用途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C42 E42 G42 I42">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39 E39 G39 I39">
      <formula1>'比较法-住宅 (2)'!住宅基础设施水平</formula1>
    </dataValidation>
    <dataValidation type="list" allowBlank="1" showInputMessage="1" showErrorMessage="1" sqref="C40 E40 G40 I40">
      <formula1>'比较法-住宅 (2)'!住宅房型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1" sqref="Q21"/>
    </sheetView>
  </sheetViews>
  <sheetFormatPr defaultColWidth="9" defaultRowHeight="14.4"/>
  <cols>
    <col min="17" max="18" width="12.8888888888889"/>
  </cols>
  <sheetData>
    <row r="1" spans="15:18">
      <c r="O1" s="264" t="s">
        <v>1555</v>
      </c>
      <c r="P1" s="264" t="s">
        <v>1797</v>
      </c>
      <c r="Q1" s="264" t="s">
        <v>1798</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F44" sqref="F44"/>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1799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321.413</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43546</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tr">
        <f>成交!A4</f>
        <v>新村一里3号楼4层3单元401</v>
      </c>
      <c r="F6" s="1033"/>
      <c r="G6" s="1030" t="str">
        <f>成交!A6</f>
        <v>新村一里3号楼5层1单元503</v>
      </c>
      <c r="H6" s="1031"/>
      <c r="I6" s="1030" t="str">
        <f>成交!A8</f>
        <v>新村一里3号楼14层1单元1404</v>
      </c>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1681</v>
      </c>
      <c r="Q7" s="739"/>
      <c r="R7" s="740" t="s">
        <v>1682</v>
      </c>
      <c r="S7" s="741">
        <f t="shared" ref="S7:S15" si="0">F7</f>
        <v>100</v>
      </c>
      <c r="T7" s="740" t="s">
        <v>1682</v>
      </c>
      <c r="U7" s="741">
        <f t="shared" ref="U7:U15" si="1">H7</f>
        <v>100.5</v>
      </c>
      <c r="V7" s="740" t="s">
        <v>1682</v>
      </c>
      <c r="W7" s="741">
        <f t="shared" ref="W7:W15" si="2">J7</f>
        <v>101</v>
      </c>
      <c r="X7" s="742"/>
      <c r="Y7" s="738" t="s">
        <v>1681</v>
      </c>
      <c r="Z7" s="743"/>
      <c r="AA7" s="744">
        <f>D7/F7</f>
        <v>1</v>
      </c>
      <c r="AB7" s="744">
        <f>D7/H7</f>
        <v>0.995024875621891</v>
      </c>
      <c r="AC7" s="744">
        <f>D7/J7</f>
        <v>0.99009900990099</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19" si="3">D8/F8</f>
        <v>1</v>
      </c>
      <c r="AB8" s="744">
        <f t="shared" ref="AB8:AB19" si="4">D8/H8</f>
        <v>1</v>
      </c>
      <c r="AC8" s="744">
        <f t="shared" ref="AC8:AC19" si="5">D8/J8</f>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1682</v>
      </c>
      <c r="S25" s="787">
        <f t="shared" ref="S25:S46" si="12">F25</f>
        <v>100</v>
      </c>
      <c r="T25" s="786" t="s">
        <v>1682</v>
      </c>
      <c r="U25" s="787">
        <f t="shared" ref="U25:U46" si="13">H25</f>
        <v>100</v>
      </c>
      <c r="V25" s="786" t="s">
        <v>1682</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1700</v>
      </c>
      <c r="C26" s="1100" t="s">
        <v>1701</v>
      </c>
      <c r="D26" s="773">
        <v>100</v>
      </c>
      <c r="E26" s="834" t="s">
        <v>1703</v>
      </c>
      <c r="F26" s="773">
        <f>SUMIF(88:88,E26,89:89)-SUMIF(88:88,C26,89:89)+100</f>
        <v>102</v>
      </c>
      <c r="G26" s="834" t="s">
        <v>1703</v>
      </c>
      <c r="H26" s="773">
        <f>SUMIF(88:88,G26,89:89)-SUMIF(88:88,C26,89:89)+100</f>
        <v>102</v>
      </c>
      <c r="I26" s="834" t="s">
        <v>1703</v>
      </c>
      <c r="J26" s="773">
        <f>SUMIF(88:88,I26,89:89)-SUMIF(88:88,C26,89:89)+100</f>
        <v>102</v>
      </c>
      <c r="K26" s="1319">
        <v>2</v>
      </c>
      <c r="L26" s="774"/>
      <c r="M26" s="699"/>
      <c r="N26" s="699"/>
      <c r="O26" s="699"/>
      <c r="P26" s="809"/>
      <c r="Q26" s="751" t="str">
        <f t="shared" si="11"/>
        <v>朝向</v>
      </c>
      <c r="R26" s="786" t="s">
        <v>1682</v>
      </c>
      <c r="S26" s="787">
        <f t="shared" si="12"/>
        <v>102</v>
      </c>
      <c r="T26" s="786" t="s">
        <v>1682</v>
      </c>
      <c r="U26" s="787">
        <f t="shared" si="13"/>
        <v>102</v>
      </c>
      <c r="V26" s="786" t="s">
        <v>1682</v>
      </c>
      <c r="W26" s="787">
        <f t="shared" si="14"/>
        <v>102</v>
      </c>
      <c r="X26" s="705"/>
      <c r="Y26" s="793"/>
      <c r="Z26" s="704" t="str">
        <f>Q26</f>
        <v>朝向</v>
      </c>
      <c r="AA26" s="704">
        <f t="shared" si="15"/>
        <v>0.980392156862745</v>
      </c>
      <c r="AB26" s="704">
        <f t="shared" si="16"/>
        <v>0.980392156862745</v>
      </c>
      <c r="AC26" s="704">
        <f t="shared" si="17"/>
        <v>0.980392156862745</v>
      </c>
    </row>
    <row r="27" s="664" customFormat="1" ht="15" spans="1:29">
      <c r="A27" s="767"/>
      <c r="B27" s="1325" t="s">
        <v>1704</v>
      </c>
      <c r="C27" s="1326" t="s">
        <v>1705</v>
      </c>
      <c r="D27" s="799">
        <v>100</v>
      </c>
      <c r="E27" s="1326" t="s">
        <v>1706</v>
      </c>
      <c r="F27" s="799">
        <f>SUMIF(90:90,E27,91:91)-SUMIF(90:90,C27,91:91)+100</f>
        <v>100</v>
      </c>
      <c r="G27" s="1326" t="s">
        <v>1707</v>
      </c>
      <c r="H27" s="799">
        <f>SUMIF(90:90,G27,91:91)-SUMIF(90:90,C27,91:91)+100</f>
        <v>105</v>
      </c>
      <c r="I27" s="1326" t="s">
        <v>1708</v>
      </c>
      <c r="J27" s="799">
        <f>SUMIF(90:90,I27,91:91)-SUMIF(90:90,C27,91:91)+100</f>
        <v>110</v>
      </c>
      <c r="K27" s="1320"/>
      <c r="L27" s="736"/>
      <c r="M27" s="737"/>
      <c r="N27" s="737"/>
      <c r="O27" s="737"/>
      <c r="P27" s="809"/>
      <c r="Q27" s="752" t="str">
        <f t="shared" si="11"/>
        <v>楼层</v>
      </c>
      <c r="R27" s="740" t="s">
        <v>1682</v>
      </c>
      <c r="S27" s="741">
        <f t="shared" si="12"/>
        <v>100</v>
      </c>
      <c r="T27" s="740" t="s">
        <v>1682</v>
      </c>
      <c r="U27" s="741">
        <f t="shared" si="13"/>
        <v>105</v>
      </c>
      <c r="V27" s="740" t="s">
        <v>1682</v>
      </c>
      <c r="W27" s="741">
        <f t="shared" si="14"/>
        <v>110</v>
      </c>
      <c r="X27" s="742"/>
      <c r="Y27" s="793"/>
      <c r="Z27" s="744" t="str">
        <f>Q27</f>
        <v>楼层</v>
      </c>
      <c r="AA27" s="704">
        <f t="shared" si="15"/>
        <v>1</v>
      </c>
      <c r="AB27" s="704">
        <f t="shared" si="16"/>
        <v>0.952380952380952</v>
      </c>
      <c r="AC27" s="704">
        <f t="shared" si="17"/>
        <v>0.909090909090909</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11"/>
        <v>道路</v>
      </c>
      <c r="R28" s="786" t="s">
        <v>1682</v>
      </c>
      <c r="S28" s="787">
        <f t="shared" si="12"/>
        <v>100</v>
      </c>
      <c r="T28" s="786" t="s">
        <v>1682</v>
      </c>
      <c r="U28" s="787">
        <f t="shared" si="13"/>
        <v>100</v>
      </c>
      <c r="V28" s="786" t="s">
        <v>1682</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8"/>
        <v>111</v>
      </c>
      <c r="AA31" s="704">
        <f t="shared" si="15"/>
        <v>1</v>
      </c>
      <c r="AB31" s="704">
        <f t="shared" si="16"/>
        <v>1</v>
      </c>
      <c r="AC31" s="704">
        <f t="shared" si="17"/>
        <v>1</v>
      </c>
    </row>
    <row r="32" ht="15" spans="1:29">
      <c r="A32" s="779" t="s">
        <v>1711</v>
      </c>
      <c r="B32" s="747" t="s">
        <v>1712</v>
      </c>
      <c r="C32" s="1095" t="s">
        <v>1713</v>
      </c>
      <c r="D32" s="694">
        <v>100</v>
      </c>
      <c r="E32" s="1095" t="s">
        <v>1714</v>
      </c>
      <c r="F32" s="865">
        <f>SUMIF(100:100,E32,101:101)-SUMIF(100:100,C32,101:101)+100</f>
        <v>112</v>
      </c>
      <c r="G32" s="1095" t="s">
        <v>1714</v>
      </c>
      <c r="H32" s="694">
        <f>SUMIF(100:100,G32,101:101)-SUMIF(100:100,C32,101:101)+100</f>
        <v>112</v>
      </c>
      <c r="I32" s="1095" t="s">
        <v>1714</v>
      </c>
      <c r="J32" s="773">
        <f>SUMIF(100:100,I32,101:101)-SUMIF(100:100,C32,101:101)+100</f>
        <v>112</v>
      </c>
      <c r="K32" s="1319">
        <v>6</v>
      </c>
      <c r="L32" s="774"/>
      <c r="M32" s="699"/>
      <c r="N32" s="699"/>
      <c r="O32" s="699"/>
      <c r="P32" s="1241" t="s">
        <v>1715</v>
      </c>
      <c r="Q32" s="751" t="str">
        <f t="shared" si="11"/>
        <v>建筑类型</v>
      </c>
      <c r="R32" s="786" t="s">
        <v>1682</v>
      </c>
      <c r="S32" s="787">
        <f t="shared" si="12"/>
        <v>112</v>
      </c>
      <c r="T32" s="786" t="s">
        <v>1682</v>
      </c>
      <c r="U32" s="787">
        <f t="shared" si="13"/>
        <v>112</v>
      </c>
      <c r="V32" s="786" t="s">
        <v>1682</v>
      </c>
      <c r="W32" s="787">
        <f t="shared" si="14"/>
        <v>112</v>
      </c>
      <c r="X32" s="705"/>
      <c r="Y32" s="818" t="s">
        <v>1715</v>
      </c>
      <c r="Z32" s="704" t="str">
        <f t="shared" si="18"/>
        <v>建筑类型</v>
      </c>
      <c r="AA32" s="704">
        <f t="shared" si="15"/>
        <v>0.892857142857143</v>
      </c>
      <c r="AB32" s="704">
        <f t="shared" si="16"/>
        <v>0.892857142857143</v>
      </c>
      <c r="AC32" s="704">
        <f t="shared" si="17"/>
        <v>0.892857142857143</v>
      </c>
    </row>
    <row r="33" s="666" customFormat="1" ht="15" spans="1:29">
      <c r="A33" s="838"/>
      <c r="B33" s="754" t="s">
        <v>1716</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1682</v>
      </c>
      <c r="S33" s="827">
        <f t="shared" si="12"/>
        <v>98</v>
      </c>
      <c r="T33" s="826" t="s">
        <v>1682</v>
      </c>
      <c r="U33" s="827">
        <f t="shared" si="13"/>
        <v>100</v>
      </c>
      <c r="V33" s="826" t="s">
        <v>1682</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8"/>
        <v>建筑结构</v>
      </c>
      <c r="AA34" s="704">
        <f t="shared" si="15"/>
        <v>1</v>
      </c>
      <c r="AB34" s="704">
        <f t="shared" si="16"/>
        <v>1</v>
      </c>
      <c r="AC34" s="704">
        <f t="shared" si="17"/>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1682</v>
      </c>
      <c r="S35" s="787">
        <f t="shared" si="12"/>
        <v>100</v>
      </c>
      <c r="T35" s="786" t="s">
        <v>1682</v>
      </c>
      <c r="U35" s="787">
        <f t="shared" si="13"/>
        <v>100</v>
      </c>
      <c r="V35" s="786" t="s">
        <v>1682</v>
      </c>
      <c r="W35" s="787">
        <f t="shared" si="14"/>
        <v>100</v>
      </c>
      <c r="X35" s="705"/>
      <c r="Y35" s="818"/>
      <c r="Z35" s="704" t="str">
        <f t="shared" si="18"/>
        <v>建筑品质</v>
      </c>
      <c r="AA35" s="704">
        <f t="shared" si="15"/>
        <v>1</v>
      </c>
      <c r="AB35" s="704">
        <f t="shared" si="16"/>
        <v>1</v>
      </c>
      <c r="AC35" s="704">
        <f t="shared" si="17"/>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1682</v>
      </c>
      <c r="S37" s="741">
        <f t="shared" si="12"/>
        <v>100</v>
      </c>
      <c r="T37" s="740" t="s">
        <v>1682</v>
      </c>
      <c r="U37" s="741">
        <f t="shared" si="13"/>
        <v>100</v>
      </c>
      <c r="V37" s="740" t="s">
        <v>1682</v>
      </c>
      <c r="W37" s="741">
        <f t="shared" si="14"/>
        <v>100</v>
      </c>
      <c r="X37" s="742"/>
      <c r="Y37" s="818"/>
      <c r="Z37" s="744" t="str">
        <f t="shared" si="18"/>
        <v>成新度</v>
      </c>
      <c r="AA37" s="744">
        <f t="shared" si="15"/>
        <v>1</v>
      </c>
      <c r="AB37" s="744">
        <f t="shared" si="16"/>
        <v>1</v>
      </c>
      <c r="AC37" s="744">
        <f t="shared" si="17"/>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11"/>
        <v>物业管理</v>
      </c>
      <c r="R38" s="786" t="s">
        <v>1682</v>
      </c>
      <c r="S38" s="787">
        <f t="shared" si="12"/>
        <v>100</v>
      </c>
      <c r="T38" s="786" t="s">
        <v>1682</v>
      </c>
      <c r="U38" s="787">
        <f t="shared" si="13"/>
        <v>100</v>
      </c>
      <c r="V38" s="786" t="s">
        <v>1682</v>
      </c>
      <c r="W38" s="787">
        <f t="shared" si="14"/>
        <v>100</v>
      </c>
      <c r="X38" s="705"/>
      <c r="Y38" s="818" t="s">
        <v>1715</v>
      </c>
      <c r="Z38" s="704" t="str">
        <f t="shared" si="18"/>
        <v>物业管理</v>
      </c>
      <c r="AA38" s="704">
        <f t="shared" si="15"/>
        <v>1</v>
      </c>
      <c r="AB38" s="704">
        <f t="shared" si="16"/>
        <v>1</v>
      </c>
      <c r="AC38" s="704">
        <f t="shared" si="17"/>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1682</v>
      </c>
      <c r="S39" s="787">
        <f t="shared" si="12"/>
        <v>100</v>
      </c>
      <c r="T39" s="786" t="s">
        <v>1682</v>
      </c>
      <c r="U39" s="787">
        <f t="shared" si="13"/>
        <v>100</v>
      </c>
      <c r="V39" s="786" t="s">
        <v>1682</v>
      </c>
      <c r="W39" s="787">
        <f t="shared" si="14"/>
        <v>100</v>
      </c>
      <c r="X39" s="705"/>
      <c r="Y39" s="818"/>
      <c r="Z39" s="704" t="str">
        <f t="shared" si="18"/>
        <v>市政基础设施</v>
      </c>
      <c r="AA39" s="704">
        <f t="shared" si="15"/>
        <v>1</v>
      </c>
      <c r="AB39" s="704">
        <f t="shared" si="16"/>
        <v>1</v>
      </c>
      <c r="AC39" s="704">
        <f t="shared" si="17"/>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11"/>
        <v>房型</v>
      </c>
      <c r="R40" s="786" t="s">
        <v>1682</v>
      </c>
      <c r="S40" s="787">
        <f t="shared" si="12"/>
        <v>100</v>
      </c>
      <c r="T40" s="786" t="s">
        <v>1682</v>
      </c>
      <c r="U40" s="787">
        <f t="shared" si="13"/>
        <v>100</v>
      </c>
      <c r="V40" s="786" t="s">
        <v>1682</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1682</v>
      </c>
      <c r="S41" s="827">
        <f t="shared" si="12"/>
        <v>100</v>
      </c>
      <c r="T41" s="826" t="s">
        <v>1682</v>
      </c>
      <c r="U41" s="827">
        <f t="shared" si="13"/>
        <v>100</v>
      </c>
      <c r="V41" s="826" t="s">
        <v>1682</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8"/>
        <v>内部装修</v>
      </c>
      <c r="AA42" s="704">
        <f t="shared" si="15"/>
        <v>1</v>
      </c>
      <c r="AB42" s="704">
        <f t="shared" si="16"/>
        <v>1</v>
      </c>
      <c r="AC42" s="704">
        <f t="shared" si="17"/>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1682</v>
      </c>
      <c r="S44" s="741">
        <f t="shared" si="12"/>
        <v>100</v>
      </c>
      <c r="T44" s="740" t="s">
        <v>1682</v>
      </c>
      <c r="U44" s="741">
        <f t="shared" si="13"/>
        <v>100</v>
      </c>
      <c r="V44" s="740" t="s">
        <v>1682</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8"/>
        <v>111</v>
      </c>
      <c r="AA46" s="704">
        <f t="shared" si="15"/>
        <v>1</v>
      </c>
      <c r="AB46" s="704">
        <f t="shared" si="16"/>
        <v>1</v>
      </c>
      <c r="AC46" s="704">
        <f t="shared" si="17"/>
        <v>1</v>
      </c>
    </row>
    <row r="47" ht="14.4" spans="1:29">
      <c r="A47" s="841" t="s">
        <v>1729</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1730</v>
      </c>
      <c r="B48" s="1106"/>
      <c r="C48" s="1107">
        <f>R49</f>
        <v>43546</v>
      </c>
      <c r="D48" s="856" t="s">
        <v>1731</v>
      </c>
      <c r="E48" s="1108">
        <f>R48</f>
        <v>43746</v>
      </c>
      <c r="F48" s="857"/>
      <c r="G48" s="1107">
        <f>T48</f>
        <v>45019</v>
      </c>
      <c r="H48" s="857"/>
      <c r="I48" s="1108">
        <f>V48</f>
        <v>41873</v>
      </c>
      <c r="J48" s="857"/>
      <c r="K48" s="1330">
        <f>F48+H48+J48</f>
        <v>0</v>
      </c>
      <c r="L48" s="850"/>
      <c r="M48" s="699"/>
      <c r="N48" s="699"/>
      <c r="O48" s="699"/>
      <c r="P48" s="751" t="str">
        <f>A48</f>
        <v>比较价值（元/平方米）</v>
      </c>
      <c r="Q48" s="751"/>
      <c r="R48" s="704">
        <f>IF(F1="售价",ROUND(PRODUCT(R47,AA7:AA46),0),ROUND(PRODUCT(R47,AA7:AA46),1))</f>
        <v>43746</v>
      </c>
      <c r="S48" s="704"/>
      <c r="T48" s="704">
        <f>IF(F1="售价",ROUND(PRODUCT(T47,AB7:AB46),0),ROUND(PRODUCT(T47,AB7:AB46),1))</f>
        <v>45019</v>
      </c>
      <c r="U48" s="704"/>
      <c r="V48" s="704">
        <f>IF(F1="售价",ROUND(PRODUCT(V47,AC7:AC46),0),ROUND(PRODUCT(V47,AC7:AC46),1))</f>
        <v>41873</v>
      </c>
      <c r="W48" s="704"/>
      <c r="X48" s="851"/>
      <c r="Y48" s="851"/>
      <c r="Z48" s="851"/>
      <c r="AA48" s="851"/>
      <c r="AB48" s="851"/>
      <c r="AC48" s="851"/>
    </row>
    <row r="49" ht="15.15" spans="1:29">
      <c r="A49" s="861" t="s">
        <v>1732</v>
      </c>
      <c r="B49" s="862"/>
      <c r="C49" s="1331">
        <f>R49</f>
        <v>43546</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43546</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IF(E47&lt;E48,E48/E47-1,E47/E48-1)</f>
        <v>0.119553787774882</v>
      </c>
      <c r="F52" s="874" t="str">
        <f>IF(OR(E52&gt;=0.3,E52&lt;=-0.3),"超过30%","")</f>
        <v/>
      </c>
      <c r="G52" s="873">
        <f>IF(G47&lt;G48,G48/G47-1,G47/G48-1)</f>
        <v>0.205513227748284</v>
      </c>
      <c r="H52" s="874" t="str">
        <f>IF(OR(G52&gt;=0.3,G52&lt;=-0.3),"超过30%","")</f>
        <v/>
      </c>
      <c r="I52" s="873">
        <f>IF(I47&lt;I48,I48/I47-1,I47/I48-1)</f>
        <v>0.243832541255702</v>
      </c>
      <c r="J52" s="874" t="str">
        <f>IF(OR(I52&gt;=0.3,I52&lt;=-0.3),"超过30%","")</f>
        <v/>
      </c>
      <c r="K52" s="869"/>
      <c r="L52" s="870"/>
      <c r="M52" s="699"/>
      <c r="N52" s="699"/>
      <c r="O52" s="699"/>
    </row>
    <row r="53" ht="13.5" customHeight="1" spans="1:29">
      <c r="A53" s="699"/>
      <c r="B53" s="699"/>
      <c r="C53" s="871" t="s">
        <v>1734</v>
      </c>
      <c r="D53" s="875"/>
      <c r="E53" s="873">
        <f>IF(E48&lt;G48,G48/E48-1,E48/G48-1)</f>
        <v>0.0290998034105976</v>
      </c>
      <c r="F53" s="874" t="str">
        <f>IF(OR(E53&gt;=0.2,E53&lt;=-0.2),"超过20%","")</f>
        <v/>
      </c>
      <c r="G53" s="873">
        <f>IF(G48&lt;I48,I48/G48-1,G48/I48-1)</f>
        <v>0.0751319466004345</v>
      </c>
      <c r="H53" s="874" t="str">
        <f>IF(OR(G53&gt;=0.2,G53&lt;=-0.2),"超过20%","")</f>
        <v/>
      </c>
      <c r="I53" s="873">
        <f>IF(I48&lt;E48,E48/I48-1,I48/E48-1)</f>
        <v>0.0447304945907865</v>
      </c>
      <c r="J53" s="874" t="str">
        <f>IF(OR(I53&gt;=0.2,I53&lt;=-0.2),"超过20%","")</f>
        <v/>
      </c>
      <c r="K53" s="869"/>
      <c r="L53" s="870"/>
      <c r="M53" s="699"/>
      <c r="N53" s="699"/>
      <c r="O53" s="699"/>
    </row>
    <row r="54" s="667" customFormat="1" ht="13.5" customHeight="1" spans="1:29">
      <c r="A54" s="876"/>
      <c r="B54" s="876"/>
      <c r="C54" s="871" t="s">
        <v>1735</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24">C89-$K26</f>
        <v>98</v>
      </c>
      <c r="E89" s="968">
        <f t="shared" si="24"/>
        <v>96</v>
      </c>
      <c r="F89" s="968">
        <f t="shared" si="24"/>
        <v>94</v>
      </c>
      <c r="G89" s="968">
        <f t="shared" si="24"/>
        <v>92</v>
      </c>
      <c r="H89" s="968">
        <f t="shared" si="24"/>
        <v>90</v>
      </c>
      <c r="I89" s="968">
        <f t="shared" si="24"/>
        <v>88</v>
      </c>
      <c r="J89" s="968">
        <f t="shared" si="24"/>
        <v>86</v>
      </c>
      <c r="K89" s="968">
        <f t="shared" si="24"/>
        <v>84</v>
      </c>
      <c r="L89" s="968">
        <f t="shared" si="24"/>
        <v>82</v>
      </c>
      <c r="M89" s="968">
        <f t="shared" si="24"/>
        <v>80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110</v>
      </c>
      <c r="F91" s="983">
        <v>105</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25">C101-$K32</f>
        <v>94</v>
      </c>
      <c r="E101" s="968">
        <f t="shared" si="25"/>
        <v>88</v>
      </c>
      <c r="F101" s="968">
        <f t="shared" si="25"/>
        <v>82</v>
      </c>
      <c r="G101" s="968">
        <f t="shared" si="25"/>
        <v>76</v>
      </c>
      <c r="H101" s="968">
        <f t="shared" si="25"/>
        <v>70</v>
      </c>
      <c r="I101" s="968">
        <f t="shared" si="25"/>
        <v>64</v>
      </c>
      <c r="J101" s="968">
        <f t="shared" si="25"/>
        <v>58</v>
      </c>
      <c r="K101" s="968">
        <f t="shared" si="25"/>
        <v>52</v>
      </c>
      <c r="L101" s="968">
        <f t="shared" si="25"/>
        <v>46</v>
      </c>
      <c r="M101" s="968">
        <f t="shared" si="25"/>
        <v>40</v>
      </c>
      <c r="N101" s="1211"/>
      <c r="O101" s="1211"/>
      <c r="P101" s="1340"/>
      <c r="Q101" s="1204"/>
    </row>
    <row r="102" ht="15.15" spans="1:17">
      <c r="A102" s="761"/>
      <c r="B102" s="962" t="s">
        <v>1716</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10"/>
  <sheetViews>
    <sheetView zoomScale="110" zoomScaleNormal="110" workbookViewId="0">
      <selection activeCell="E10" sqref="E10"/>
    </sheetView>
  </sheetViews>
  <sheetFormatPr defaultColWidth="9" defaultRowHeight="14.4"/>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1800</v>
      </c>
      <c r="B1" s="1297" t="s">
        <v>1801</v>
      </c>
      <c r="C1" s="1297" t="s">
        <v>1802</v>
      </c>
      <c r="D1" s="1297" t="s">
        <v>1803</v>
      </c>
      <c r="E1" s="1297" t="s">
        <v>1555</v>
      </c>
      <c r="F1" s="1297" t="s">
        <v>1804</v>
      </c>
      <c r="G1" s="1297" t="s">
        <v>1805</v>
      </c>
      <c r="H1" s="1297" t="s">
        <v>1806</v>
      </c>
      <c r="I1" s="1297" t="s">
        <v>1807</v>
      </c>
      <c r="J1" s="1297" t="s">
        <v>1808</v>
      </c>
      <c r="K1" s="1297" t="s">
        <v>1809</v>
      </c>
      <c r="L1" s="1297" t="s">
        <v>1810</v>
      </c>
      <c r="M1" s="1297" t="s">
        <v>1811</v>
      </c>
      <c r="N1" s="1297" t="s">
        <v>1812</v>
      </c>
    </row>
    <row r="2" s="1294" customFormat="1" ht="19" customHeight="1" spans="1:16">
      <c r="A2" s="1298" t="s">
        <v>1813</v>
      </c>
      <c r="B2" s="1298" t="s">
        <v>1814</v>
      </c>
      <c r="C2" s="1298" t="s">
        <v>1815</v>
      </c>
      <c r="D2" s="1298" t="s">
        <v>1816</v>
      </c>
      <c r="E2" s="1298">
        <v>119.27</v>
      </c>
      <c r="F2" s="1298" t="s">
        <v>412</v>
      </c>
      <c r="G2" s="1298" t="s">
        <v>1817</v>
      </c>
      <c r="H2" s="1298">
        <v>4</v>
      </c>
      <c r="I2" s="1298">
        <v>2006</v>
      </c>
      <c r="J2" s="1298" t="s">
        <v>1818</v>
      </c>
      <c r="K2" s="1298">
        <v>42760</v>
      </c>
      <c r="L2" s="1298">
        <v>42870</v>
      </c>
      <c r="M2" s="1298">
        <v>5113105</v>
      </c>
      <c r="N2" s="1299">
        <v>46038</v>
      </c>
      <c r="O2" s="1294" t="s">
        <v>1703</v>
      </c>
    </row>
    <row r="3" s="1294" customFormat="1" ht="19" customHeight="1" spans="1:16">
      <c r="A3" s="1298" t="s">
        <v>1819</v>
      </c>
      <c r="B3" s="1298" t="s">
        <v>1820</v>
      </c>
      <c r="C3" s="1298" t="s">
        <v>1815</v>
      </c>
      <c r="D3" s="1298" t="s">
        <v>1821</v>
      </c>
      <c r="E3" s="1298">
        <v>56.93</v>
      </c>
      <c r="F3" s="1298" t="s">
        <v>412</v>
      </c>
      <c r="G3" s="1298">
        <v>6</v>
      </c>
      <c r="H3" s="1298">
        <v>3</v>
      </c>
      <c r="I3" s="1298" t="s">
        <v>1818</v>
      </c>
      <c r="J3" s="1298">
        <v>1990</v>
      </c>
      <c r="K3" s="1298">
        <v>32672</v>
      </c>
      <c r="L3" s="1298">
        <v>32761</v>
      </c>
      <c r="M3" s="1298">
        <v>1865084</v>
      </c>
      <c r="N3" s="1299">
        <v>46043</v>
      </c>
      <c r="O3" s="1294" t="s">
        <v>1703</v>
      </c>
      <c r="P3" s="1294" t="s">
        <v>1822</v>
      </c>
    </row>
    <row r="4" s="1295" customFormat="1" ht="19" customHeight="1" spans="1:16">
      <c r="A4" s="1300" t="s">
        <v>1823</v>
      </c>
      <c r="B4" s="1300" t="s">
        <v>1814</v>
      </c>
      <c r="C4" s="1300" t="s">
        <v>1815</v>
      </c>
      <c r="D4" s="1300" t="s">
        <v>1816</v>
      </c>
      <c r="E4" s="1300">
        <v>96.17</v>
      </c>
      <c r="F4" s="1300" t="s">
        <v>412</v>
      </c>
      <c r="G4" s="1300">
        <v>18</v>
      </c>
      <c r="H4" s="1300">
        <v>4</v>
      </c>
      <c r="I4" s="1300">
        <v>2006</v>
      </c>
      <c r="J4" s="1300" t="s">
        <v>1818</v>
      </c>
      <c r="K4" s="1300">
        <v>48976</v>
      </c>
      <c r="L4" s="1300">
        <v>45083</v>
      </c>
      <c r="M4" s="1300">
        <v>4335632</v>
      </c>
      <c r="N4" s="1301">
        <v>46007</v>
      </c>
      <c r="O4" s="1295" t="s">
        <v>1703</v>
      </c>
      <c r="P4" s="1295" t="s">
        <v>1822</v>
      </c>
    </row>
    <row r="5" s="1296" customFormat="1" ht="19" customHeight="1" spans="1:16">
      <c r="A5" s="1302" t="s">
        <v>1824</v>
      </c>
      <c r="B5" s="1302" t="s">
        <v>1820</v>
      </c>
      <c r="C5" s="1302" t="s">
        <v>1815</v>
      </c>
      <c r="D5" s="1302" t="s">
        <v>1816</v>
      </c>
      <c r="E5" s="1302">
        <v>77.99</v>
      </c>
      <c r="F5" s="1302" t="s">
        <v>412</v>
      </c>
      <c r="G5" s="1302" t="s">
        <v>1825</v>
      </c>
      <c r="H5" s="1302">
        <v>8</v>
      </c>
      <c r="I5" s="1302">
        <v>2005</v>
      </c>
      <c r="J5" s="1302" t="s">
        <v>1818</v>
      </c>
      <c r="K5" s="1302">
        <v>38466</v>
      </c>
      <c r="L5" s="1302">
        <v>36123</v>
      </c>
      <c r="M5" s="1302">
        <v>2817233</v>
      </c>
      <c r="N5" s="1303">
        <v>45958</v>
      </c>
      <c r="O5" s="1296" t="s">
        <v>1751</v>
      </c>
      <c r="P5" s="1296" t="s">
        <v>1713</v>
      </c>
    </row>
    <row r="6" s="1295" customFormat="1" ht="19" customHeight="1" spans="1:16">
      <c r="A6" s="1300" t="s">
        <v>1826</v>
      </c>
      <c r="B6" s="1300" t="s">
        <v>1814</v>
      </c>
      <c r="C6" s="1300" t="s">
        <v>1815</v>
      </c>
      <c r="D6" s="1300" t="s">
        <v>1816</v>
      </c>
      <c r="E6" s="1300">
        <v>76.1</v>
      </c>
      <c r="F6" s="1300" t="s">
        <v>412</v>
      </c>
      <c r="G6" s="1300" t="s">
        <v>1825</v>
      </c>
      <c r="H6" s="1300">
        <v>5</v>
      </c>
      <c r="I6" s="1300" t="s">
        <v>1818</v>
      </c>
      <c r="J6" s="1300">
        <v>2006</v>
      </c>
      <c r="K6" s="1300">
        <v>54271</v>
      </c>
      <c r="L6" s="1300">
        <v>54633</v>
      </c>
      <c r="M6" s="1300">
        <v>4157571</v>
      </c>
      <c r="N6" s="1301">
        <v>45742</v>
      </c>
      <c r="O6" s="1295" t="s">
        <v>1702</v>
      </c>
      <c r="P6" s="1295" t="s">
        <v>1822</v>
      </c>
    </row>
    <row r="7" s="1294" customFormat="1" ht="15.15" spans="1:16">
      <c r="A7" s="1298" t="s">
        <v>1827</v>
      </c>
      <c r="B7" s="1298" t="s">
        <v>1820</v>
      </c>
      <c r="C7" s="1298" t="s">
        <v>1815</v>
      </c>
      <c r="D7" s="1298" t="s">
        <v>1816</v>
      </c>
      <c r="E7" s="1298">
        <v>96.39</v>
      </c>
      <c r="F7" s="1298" t="s">
        <v>412</v>
      </c>
      <c r="G7" s="1298" t="s">
        <v>1828</v>
      </c>
      <c r="H7" s="1298">
        <v>8</v>
      </c>
      <c r="I7" s="1298" t="s">
        <v>1818</v>
      </c>
      <c r="J7" s="1298">
        <v>2000</v>
      </c>
      <c r="K7" s="1298">
        <v>38904</v>
      </c>
      <c r="L7" s="1298">
        <v>39239</v>
      </c>
      <c r="M7" s="1298">
        <v>3782247</v>
      </c>
      <c r="N7" s="1299">
        <v>45716</v>
      </c>
      <c r="O7" s="1294" t="s">
        <v>1703</v>
      </c>
      <c r="P7" s="1294" t="s">
        <v>1829</v>
      </c>
    </row>
    <row r="8" s="1295" customFormat="1" ht="15.15" spans="1:16">
      <c r="A8" s="1300" t="s">
        <v>1830</v>
      </c>
      <c r="B8" s="1300" t="s">
        <v>1814</v>
      </c>
      <c r="C8" s="1300" t="s">
        <v>1815</v>
      </c>
      <c r="D8" s="1300" t="s">
        <v>1816</v>
      </c>
      <c r="E8" s="1300">
        <v>91.2</v>
      </c>
      <c r="F8" s="1300" t="s">
        <v>412</v>
      </c>
      <c r="G8" s="1300" t="s">
        <v>1825</v>
      </c>
      <c r="H8" s="1300">
        <v>14</v>
      </c>
      <c r="I8" s="1300">
        <v>2006</v>
      </c>
      <c r="J8" s="1304" t="s">
        <v>1818</v>
      </c>
      <c r="K8" s="1300">
        <v>52083</v>
      </c>
      <c r="L8" s="1300">
        <v>52114</v>
      </c>
      <c r="M8" s="1300">
        <v>4752797</v>
      </c>
      <c r="N8" s="1300" t="s">
        <v>1831</v>
      </c>
      <c r="O8" s="1295" t="s">
        <v>1746</v>
      </c>
      <c r="P8" s="1295" t="s">
        <v>1822</v>
      </c>
    </row>
    <row r="10" spans="1:16">
      <c r="A10" s="1289">
        <v>45369</v>
      </c>
      <c r="B10" s="1289">
        <v>46017</v>
      </c>
      <c r="C10">
        <f>ROUND((B10-A10+1)/365,2)</f>
        <v>1.78</v>
      </c>
      <c r="D10">
        <f>70-C10</f>
        <v>68.22</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A1" sqref="$A1:$XFD1"/>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1832</v>
      </c>
      <c r="B1" s="264"/>
    </row>
    <row r="2" spans="1:7">
      <c r="A2" s="264"/>
      <c r="B2" s="264" t="s">
        <v>1555</v>
      </c>
      <c r="C2" s="264" t="s">
        <v>1811</v>
      </c>
      <c r="D2" s="264" t="s">
        <v>1810</v>
      </c>
      <c r="E2" s="264" t="s">
        <v>1833</v>
      </c>
      <c r="F2" s="264" t="s">
        <v>1809</v>
      </c>
      <c r="G2" s="264" t="s">
        <v>1834</v>
      </c>
    </row>
    <row r="3" spans="1:7">
      <c r="B3">
        <v>77.99</v>
      </c>
      <c r="C3">
        <v>4000000</v>
      </c>
      <c r="D3">
        <f>ROUND(C3/B3,0)</f>
        <v>51289</v>
      </c>
      <c r="E3">
        <v>3830000</v>
      </c>
      <c r="F3">
        <f>E3/B3</f>
        <v>49108.8601102706</v>
      </c>
      <c r="G3" s="1289">
        <v>44418</v>
      </c>
    </row>
    <row r="4" spans="1:7">
      <c r="A4" s="1290" t="s">
        <v>1835</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1836</v>
      </c>
      <c r="B1" s="1276">
        <f>SUM(B14:B23)</f>
        <v>73.81</v>
      </c>
      <c r="C1" s="1277"/>
      <c r="D1" s="1277"/>
      <c r="E1" s="1277"/>
      <c r="F1" s="1277"/>
      <c r="G1" s="1278"/>
      <c r="H1" s="1278"/>
      <c r="I1" s="1278"/>
      <c r="J1" s="1278"/>
      <c r="K1" s="1278"/>
    </row>
    <row r="2" ht="16.2" spans="1:11">
      <c r="A2" s="1276" t="s">
        <v>1837</v>
      </c>
      <c r="B2" s="1276">
        <f>SUM(C14:C23)</f>
        <v>0</v>
      </c>
      <c r="C2" s="1277"/>
      <c r="D2" s="1277"/>
      <c r="E2" s="1277"/>
      <c r="F2" s="1277"/>
      <c r="G2" s="1278"/>
      <c r="H2" s="1278"/>
      <c r="I2" s="1278"/>
      <c r="J2" s="1278"/>
      <c r="K2" s="1278"/>
    </row>
    <row r="3" ht="15.6" spans="1:11">
      <c r="A3" s="1276" t="s">
        <v>1838</v>
      </c>
      <c r="B3" s="1279">
        <f>项目基本情况!D3</f>
        <v>46017</v>
      </c>
      <c r="C3" s="1277"/>
      <c r="D3" s="1277"/>
      <c r="E3" s="1277"/>
      <c r="F3" s="1277"/>
      <c r="G3" s="1278"/>
      <c r="H3" s="1278"/>
      <c r="I3" s="1278"/>
      <c r="J3" s="1278"/>
      <c r="K3" s="1278"/>
    </row>
    <row r="4" ht="31.2" spans="1:11">
      <c r="A4" s="1276" t="s">
        <v>1839</v>
      </c>
      <c r="B4" s="1276" t="s">
        <v>1840</v>
      </c>
      <c r="C4" s="1276" t="s">
        <v>1841</v>
      </c>
      <c r="D4" s="1276" t="s">
        <v>1842</v>
      </c>
      <c r="E4" s="1277"/>
      <c r="F4" s="1278"/>
      <c r="G4" s="1278"/>
      <c r="H4" s="1278"/>
      <c r="I4" s="1278"/>
      <c r="J4" s="1278"/>
      <c r="K4" s="1278"/>
    </row>
    <row r="5" ht="15.6" spans="1:11">
      <c r="A5" s="1276" t="s">
        <v>1843</v>
      </c>
      <c r="B5" s="1276">
        <f ca="1">SUM(D14:D23)</f>
        <v>286</v>
      </c>
      <c r="C5" s="1276" t="e">
        <f ca="1">IF(B5=D14,结果表!H102,ROUND(B5*10000/$B$1,0))</f>
        <v>#DIV/0!</v>
      </c>
      <c r="D5" s="1276" t="e">
        <f ca="1">ROUND(B5*10000/$B$2,0)</f>
        <v>#DIV/0!</v>
      </c>
      <c r="E5" s="1277"/>
      <c r="F5" s="1278"/>
      <c r="G5" s="1278"/>
      <c r="H5" s="1278"/>
      <c r="I5" s="1278"/>
      <c r="J5" s="1278"/>
      <c r="K5" s="1278"/>
    </row>
    <row r="6" ht="15.6" spans="1:11">
      <c r="A6" s="1276" t="s">
        <v>1844</v>
      </c>
      <c r="B6" s="1276">
        <f>SUM(G14:G23)</f>
        <v>0</v>
      </c>
      <c r="C6" s="1276">
        <f ca="1">IF(B6=G14,结果表!H108,ROUND(B6*10000/$B$1,0))</f>
        <v>0</v>
      </c>
      <c r="D6" s="1276" t="e">
        <f>ROUND(B6*10000/$B$2,0)</f>
        <v>#DIV/0!</v>
      </c>
      <c r="E6" s="1277"/>
      <c r="F6" s="1278"/>
      <c r="G6" s="1278"/>
      <c r="H6" s="1278"/>
      <c r="I6" s="1278"/>
      <c r="J6" s="1278"/>
      <c r="K6" s="1278"/>
    </row>
    <row r="7" ht="15.6" spans="1:11">
      <c r="A7" s="1276" t="s">
        <v>1845</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1846</v>
      </c>
      <c r="B9" s="1280"/>
      <c r="C9" s="1277"/>
      <c r="D9" s="1277"/>
      <c r="E9" s="1277"/>
      <c r="F9" s="1278"/>
      <c r="G9" s="1278"/>
      <c r="H9" s="1278"/>
      <c r="I9" s="1278"/>
      <c r="J9" s="1278"/>
      <c r="K9" s="1278"/>
    </row>
    <row r="10" ht="15.6" spans="1:11">
      <c r="A10" s="1276" t="s">
        <v>1669</v>
      </c>
      <c r="B10" s="1276">
        <f>IF(E10="",0,ROUND(B1*(E10*365/G10)/10000,0))</f>
        <v>0</v>
      </c>
      <c r="C10" s="1276" t="s">
        <v>1847</v>
      </c>
      <c r="D10" s="1276" t="s">
        <v>1669</v>
      </c>
      <c r="E10" s="1281"/>
      <c r="F10" s="1282" t="s">
        <v>1848</v>
      </c>
      <c r="G10" s="1283"/>
      <c r="H10" s="1278"/>
      <c r="I10" s="1278"/>
      <c r="J10" s="1278"/>
      <c r="K10" s="1278"/>
    </row>
    <row r="11" ht="15.6" spans="1:11">
      <c r="A11" s="1276" t="s">
        <v>1849</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1850</v>
      </c>
      <c r="B13" s="1285" t="s">
        <v>1836</v>
      </c>
      <c r="C13" s="1285" t="s">
        <v>1837</v>
      </c>
      <c r="D13" s="1285" t="s">
        <v>1851</v>
      </c>
      <c r="E13" s="1276" t="s">
        <v>1841</v>
      </c>
      <c r="F13" s="1276" t="s">
        <v>1842</v>
      </c>
      <c r="G13" s="1285" t="s">
        <v>1852</v>
      </c>
      <c r="H13" s="1285" t="s">
        <v>1853</v>
      </c>
      <c r="I13" s="1285" t="s">
        <v>1854</v>
      </c>
      <c r="J13" s="1278"/>
      <c r="K13" s="1278"/>
    </row>
    <row r="14" ht="15.6" spans="1:11">
      <c r="A14" s="1286" t="s">
        <v>1855</v>
      </c>
      <c r="B14" s="1287">
        <f>'数据-汇总表'!E19</f>
        <v>73.81</v>
      </c>
      <c r="C14" s="1287"/>
      <c r="D14" s="1287">
        <f ca="1">结果表!G19</f>
        <v>286</v>
      </c>
      <c r="E14" s="1287">
        <f ca="1">ROUND(D14*10000/B14,0)</f>
        <v>38748</v>
      </c>
      <c r="F14" s="1287" t="e">
        <f ca="1">ROUND(D14*10000/C14,0)</f>
        <v>#DIV/0!</v>
      </c>
      <c r="G14" s="1287"/>
      <c r="H14" s="1287"/>
      <c r="I14" s="1287"/>
      <c r="J14" s="1278"/>
      <c r="K14" s="1278"/>
    </row>
    <row r="15" ht="15.6" spans="1:11">
      <c r="A15" s="1286" t="s">
        <v>1856</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1857</v>
      </c>
      <c r="B16" s="1288"/>
      <c r="C16" s="1288"/>
      <c r="D16" s="1288"/>
      <c r="E16" s="1287" t="e">
        <f t="shared" si="0"/>
        <v>#DIV/0!</v>
      </c>
      <c r="F16" s="1287" t="e">
        <f t="shared" si="1"/>
        <v>#DIV/0!</v>
      </c>
      <c r="G16" s="1280"/>
      <c r="H16" s="1280"/>
      <c r="I16" s="1288"/>
      <c r="J16" s="1278"/>
      <c r="K16" s="1278"/>
    </row>
    <row r="17" ht="15.6" spans="1:11">
      <c r="A17" s="1286" t="s">
        <v>1858</v>
      </c>
      <c r="B17" s="1288"/>
      <c r="C17" s="1288"/>
      <c r="D17" s="1288"/>
      <c r="E17" s="1287" t="e">
        <f t="shared" si="0"/>
        <v>#DIV/0!</v>
      </c>
      <c r="F17" s="1287" t="e">
        <f t="shared" si="1"/>
        <v>#DIV/0!</v>
      </c>
      <c r="G17" s="1280"/>
      <c r="H17" s="1280"/>
      <c r="I17" s="1288"/>
      <c r="J17" s="1278"/>
      <c r="K17" s="1278"/>
    </row>
    <row r="18" ht="15.6" spans="1:11">
      <c r="A18" s="1286" t="s">
        <v>1859</v>
      </c>
      <c r="B18" s="1288"/>
      <c r="C18" s="1288"/>
      <c r="D18" s="1288"/>
      <c r="E18" s="1287" t="e">
        <f t="shared" si="0"/>
        <v>#DIV/0!</v>
      </c>
      <c r="F18" s="1287" t="e">
        <f t="shared" si="1"/>
        <v>#DIV/0!</v>
      </c>
      <c r="G18" s="1288"/>
      <c r="H18" s="1288"/>
      <c r="I18" s="1288"/>
      <c r="J18" s="1278"/>
      <c r="K18" s="1278"/>
    </row>
    <row r="19" ht="15.6" spans="1:11">
      <c r="A19" s="1286" t="s">
        <v>1860</v>
      </c>
      <c r="B19" s="1288"/>
      <c r="C19" s="1288"/>
      <c r="D19" s="1288"/>
      <c r="E19" s="1287" t="e">
        <f t="shared" si="0"/>
        <v>#DIV/0!</v>
      </c>
      <c r="F19" s="1287" t="e">
        <f t="shared" si="1"/>
        <v>#DIV/0!</v>
      </c>
      <c r="G19" s="1288"/>
      <c r="H19" s="1288"/>
      <c r="I19" s="1288"/>
      <c r="J19" s="1278"/>
      <c r="K19" s="1278"/>
    </row>
    <row r="20" ht="15.6" spans="1:11">
      <c r="A20" s="1286" t="s">
        <v>1861</v>
      </c>
      <c r="B20" s="1288"/>
      <c r="C20" s="1288"/>
      <c r="D20" s="1288"/>
      <c r="E20" s="1287" t="e">
        <f t="shared" si="0"/>
        <v>#DIV/0!</v>
      </c>
      <c r="F20" s="1287" t="e">
        <f t="shared" si="1"/>
        <v>#DIV/0!</v>
      </c>
      <c r="G20" s="1288"/>
      <c r="H20" s="1288"/>
      <c r="I20" s="1288"/>
      <c r="J20" s="1278"/>
      <c r="K20" s="1278"/>
    </row>
    <row r="21" ht="15.6" spans="1:11">
      <c r="A21" s="1286" t="s">
        <v>1862</v>
      </c>
      <c r="B21" s="1288"/>
      <c r="C21" s="1288"/>
      <c r="D21" s="1288"/>
      <c r="E21" s="1287" t="e">
        <f t="shared" si="0"/>
        <v>#DIV/0!</v>
      </c>
      <c r="F21" s="1287" t="e">
        <f t="shared" si="1"/>
        <v>#DIV/0!</v>
      </c>
      <c r="G21" s="1288"/>
      <c r="H21" s="1288"/>
      <c r="I21" s="1288"/>
      <c r="J21" s="1278"/>
      <c r="K21" s="1278"/>
    </row>
    <row r="22" ht="15.6" spans="1:11">
      <c r="A22" s="1286" t="s">
        <v>1863</v>
      </c>
      <c r="B22" s="1288"/>
      <c r="C22" s="1288"/>
      <c r="D22" s="1288"/>
      <c r="E22" s="1287" t="e">
        <f t="shared" si="0"/>
        <v>#DIV/0!</v>
      </c>
      <c r="F22" s="1287" t="e">
        <f t="shared" si="1"/>
        <v>#DIV/0!</v>
      </c>
      <c r="G22" s="1288"/>
      <c r="H22" s="1288"/>
      <c r="I22" s="1288"/>
      <c r="J22" s="1278"/>
      <c r="K22" s="1278"/>
    </row>
    <row r="23" ht="15.6" spans="1:11">
      <c r="A23" s="1286" t="s">
        <v>1864</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1865</v>
      </c>
      <c r="C1" s="1075" t="s">
        <v>1667</v>
      </c>
      <c r="D1" s="1068"/>
      <c r="E1" s="1256"/>
      <c r="F1" s="1070"/>
      <c r="G1" s="1071" t="s">
        <v>1670</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4"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04"/>
      <c r="AC6" s="727"/>
    </row>
    <row r="7" s="664" customFormat="1" ht="15.15" spans="1:29">
      <c r="A7" s="728" t="s">
        <v>1680</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6" si="3">D8/F8</f>
        <v>1</v>
      </c>
      <c r="AB8" s="744">
        <f t="shared" ref="AB8:AB46" si="4">D8/H8</f>
        <v>1</v>
      </c>
      <c r="AC8" s="744">
        <f t="shared" ref="AC8:AC46" si="5">D8/J8</f>
        <v>1</v>
      </c>
    </row>
    <row r="9" s="664" customFormat="1" ht="14.4" spans="1:29">
      <c r="A9" s="746" t="s">
        <v>1686</v>
      </c>
      <c r="B9" s="747" t="s">
        <v>1687</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1870</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1694</v>
      </c>
      <c r="Q15" s="751" t="str">
        <f t="shared" si="6"/>
        <v>商业繁华度</v>
      </c>
      <c r="R15" s="786" t="s">
        <v>1682</v>
      </c>
      <c r="S15" s="787">
        <f t="shared" si="0"/>
        <v>100</v>
      </c>
      <c r="T15" s="786" t="s">
        <v>1682</v>
      </c>
      <c r="U15" s="787">
        <f t="shared" si="1"/>
        <v>100</v>
      </c>
      <c r="V15" s="786" t="s">
        <v>1682</v>
      </c>
      <c r="W15" s="787">
        <f t="shared" si="2"/>
        <v>100</v>
      </c>
      <c r="X15" s="705"/>
      <c r="Y15" s="785" t="s">
        <v>1694</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1871</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1682</v>
      </c>
      <c r="S25" s="787">
        <f>F25</f>
        <v>100</v>
      </c>
      <c r="T25" s="786" t="s">
        <v>1682</v>
      </c>
      <c r="U25" s="787">
        <f>H25</f>
        <v>100</v>
      </c>
      <c r="V25" s="786" t="s">
        <v>1682</v>
      </c>
      <c r="W25" s="787">
        <f>J25</f>
        <v>100</v>
      </c>
      <c r="X25" s="705"/>
      <c r="Y25" s="793"/>
      <c r="Z25" s="704" t="str">
        <f>Q25</f>
        <v>临街状况</v>
      </c>
      <c r="AA25" s="704">
        <f t="shared" si="3"/>
        <v>1</v>
      </c>
      <c r="AB25" s="704">
        <f t="shared" si="4"/>
        <v>1</v>
      </c>
      <c r="AC25" s="704">
        <f t="shared" si="5"/>
        <v>1</v>
      </c>
    </row>
    <row r="26" ht="15" spans="1:29">
      <c r="A26" s="761"/>
      <c r="B26" s="936" t="s">
        <v>1872</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1682</v>
      </c>
      <c r="S26" s="787">
        <f>F26</f>
        <v>100</v>
      </c>
      <c r="T26" s="786" t="s">
        <v>1682</v>
      </c>
      <c r="U26" s="787">
        <f>H26</f>
        <v>100</v>
      </c>
      <c r="V26" s="786" t="s">
        <v>1682</v>
      </c>
      <c r="W26" s="787">
        <f>J26</f>
        <v>100</v>
      </c>
      <c r="X26" s="705"/>
      <c r="Y26" s="793"/>
      <c r="Z26" s="704" t="str">
        <f>Q26</f>
        <v>平面位置/可视性</v>
      </c>
      <c r="AA26" s="704">
        <f t="shared" si="3"/>
        <v>1</v>
      </c>
      <c r="AB26" s="704">
        <f t="shared" si="4"/>
        <v>1</v>
      </c>
      <c r="AC26" s="704">
        <f t="shared" si="5"/>
        <v>1</v>
      </c>
    </row>
    <row r="27" s="664" customFormat="1" ht="15" spans="1:29">
      <c r="A27" s="767"/>
      <c r="B27" s="1038" t="s">
        <v>1873</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1682</v>
      </c>
      <c r="S27" s="741">
        <f>F27</f>
        <v>100</v>
      </c>
      <c r="T27" s="740" t="s">
        <v>1682</v>
      </c>
      <c r="U27" s="741">
        <f>H27</f>
        <v>100</v>
      </c>
      <c r="V27" s="740" t="s">
        <v>1682</v>
      </c>
      <c r="W27" s="741">
        <f>J27</f>
        <v>100</v>
      </c>
      <c r="X27" s="742"/>
      <c r="Y27" s="793"/>
      <c r="Z27" s="744" t="str">
        <f>Q27</f>
        <v>人流量</v>
      </c>
      <c r="AA27" s="704">
        <f t="shared" si="3"/>
        <v>1</v>
      </c>
      <c r="AB27" s="704">
        <f t="shared" si="4"/>
        <v>1</v>
      </c>
      <c r="AC27" s="704">
        <f t="shared" si="5"/>
        <v>1</v>
      </c>
    </row>
    <row r="28" ht="15" spans="1:29">
      <c r="A28" s="761"/>
      <c r="B28" s="754" t="s">
        <v>1874</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1682</v>
      </c>
      <c r="S28" s="787">
        <f t="shared" ref="S28:S46" si="12">F28</f>
        <v>100</v>
      </c>
      <c r="T28" s="786" t="s">
        <v>1682</v>
      </c>
      <c r="U28" s="787">
        <f t="shared" ref="U28:U46" si="13">H28</f>
        <v>100</v>
      </c>
      <c r="V28" s="786" t="s">
        <v>1682</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704">
        <f t="shared" si="5"/>
        <v>1</v>
      </c>
    </row>
    <row r="32" ht="15" spans="1:29">
      <c r="A32" s="779" t="s">
        <v>1711</v>
      </c>
      <c r="B32" s="747" t="s">
        <v>1875</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1715</v>
      </c>
      <c r="Q32" s="751" t="str">
        <f t="shared" si="11"/>
        <v>商业类型</v>
      </c>
      <c r="R32" s="786" t="s">
        <v>1682</v>
      </c>
      <c r="S32" s="787">
        <f t="shared" si="12"/>
        <v>100</v>
      </c>
      <c r="T32" s="786" t="s">
        <v>1682</v>
      </c>
      <c r="U32" s="787">
        <f t="shared" si="13"/>
        <v>100</v>
      </c>
      <c r="V32" s="786" t="s">
        <v>1682</v>
      </c>
      <c r="W32" s="787">
        <f t="shared" si="14"/>
        <v>100</v>
      </c>
      <c r="X32" s="705"/>
      <c r="Y32" s="818" t="s">
        <v>1715</v>
      </c>
      <c r="Z32" s="704" t="str">
        <f t="shared" si="15"/>
        <v>商业类型</v>
      </c>
      <c r="AA32" s="704">
        <f t="shared" si="3"/>
        <v>1</v>
      </c>
      <c r="AB32" s="704">
        <f t="shared" si="4"/>
        <v>1</v>
      </c>
      <c r="AC32" s="704">
        <f t="shared" si="5"/>
        <v>1</v>
      </c>
    </row>
    <row r="33" s="666" customFormat="1" ht="15" spans="1:29">
      <c r="A33" s="838"/>
      <c r="B33" s="754" t="s">
        <v>1716</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1682</v>
      </c>
      <c r="S33" s="827" t="e">
        <f t="shared" si="12"/>
        <v>#N/A</v>
      </c>
      <c r="T33" s="826" t="s">
        <v>1682</v>
      </c>
      <c r="U33" s="827" t="e">
        <f t="shared" si="13"/>
        <v>#N/A</v>
      </c>
      <c r="V33" s="826" t="s">
        <v>1682</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1717</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5"/>
        <v>建筑结构</v>
      </c>
      <c r="AA34" s="704">
        <f t="shared" si="3"/>
        <v>1</v>
      </c>
      <c r="AB34" s="704">
        <f t="shared" si="4"/>
        <v>1</v>
      </c>
      <c r="AC34" s="704">
        <f t="shared" si="5"/>
        <v>1</v>
      </c>
    </row>
    <row r="35" ht="15" spans="1:29">
      <c r="A35" s="833"/>
      <c r="B35" s="754" t="s">
        <v>1719</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1682</v>
      </c>
      <c r="S35" s="787">
        <f t="shared" si="12"/>
        <v>100</v>
      </c>
      <c r="T35" s="786" t="s">
        <v>1682</v>
      </c>
      <c r="U35" s="787">
        <f t="shared" si="13"/>
        <v>100</v>
      </c>
      <c r="V35" s="786" t="s">
        <v>1682</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1682</v>
      </c>
      <c r="S36" s="787" t="e">
        <f t="shared" si="12"/>
        <v>#N/A</v>
      </c>
      <c r="T36" s="786" t="s">
        <v>1682</v>
      </c>
      <c r="U36" s="787" t="e">
        <f t="shared" si="13"/>
        <v>#N/A</v>
      </c>
      <c r="V36" s="786" t="s">
        <v>1682</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1723</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1682</v>
      </c>
      <c r="S37" s="741">
        <f t="shared" si="12"/>
        <v>100</v>
      </c>
      <c r="T37" s="740" t="s">
        <v>1682</v>
      </c>
      <c r="U37" s="741">
        <f t="shared" si="13"/>
        <v>100</v>
      </c>
      <c r="V37" s="740" t="s">
        <v>1682</v>
      </c>
      <c r="W37" s="741">
        <f t="shared" si="14"/>
        <v>100</v>
      </c>
      <c r="X37" s="742"/>
      <c r="Y37" s="818"/>
      <c r="Z37" s="744" t="str">
        <f t="shared" si="15"/>
        <v>市政基础设施</v>
      </c>
      <c r="AA37" s="744">
        <f t="shared" si="3"/>
        <v>1</v>
      </c>
      <c r="AB37" s="744">
        <f t="shared" si="4"/>
        <v>1</v>
      </c>
      <c r="AC37" s="744">
        <f t="shared" si="5"/>
        <v>1</v>
      </c>
    </row>
    <row r="38" ht="15" spans="1:29">
      <c r="A38" s="833"/>
      <c r="B38" s="754" t="s">
        <v>1876</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1715</v>
      </c>
      <c r="Q38" s="751" t="str">
        <f t="shared" si="11"/>
        <v>业态</v>
      </c>
      <c r="R38" s="786" t="s">
        <v>1682</v>
      </c>
      <c r="S38" s="787">
        <f t="shared" si="12"/>
        <v>100</v>
      </c>
      <c r="T38" s="786" t="s">
        <v>1682</v>
      </c>
      <c r="U38" s="787">
        <f t="shared" si="13"/>
        <v>100</v>
      </c>
      <c r="V38" s="786" t="s">
        <v>1682</v>
      </c>
      <c r="W38" s="787">
        <f t="shared" si="14"/>
        <v>100</v>
      </c>
      <c r="X38" s="705"/>
      <c r="Y38" s="818" t="s">
        <v>1715</v>
      </c>
      <c r="Z38" s="704" t="str">
        <f t="shared" si="15"/>
        <v>业态</v>
      </c>
      <c r="AA38" s="704">
        <f t="shared" si="3"/>
        <v>1</v>
      </c>
      <c r="AB38" s="704">
        <f t="shared" si="4"/>
        <v>1</v>
      </c>
      <c r="AC38" s="704">
        <f t="shared" si="5"/>
        <v>1</v>
      </c>
    </row>
    <row r="39" ht="15" spans="1:29">
      <c r="A39" s="833"/>
      <c r="B39" s="754" t="s">
        <v>1877</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1682</v>
      </c>
      <c r="S39" s="787">
        <f t="shared" si="12"/>
        <v>100</v>
      </c>
      <c r="T39" s="786" t="s">
        <v>1682</v>
      </c>
      <c r="U39" s="787">
        <f t="shared" si="13"/>
        <v>100</v>
      </c>
      <c r="V39" s="786" t="s">
        <v>1682</v>
      </c>
      <c r="W39" s="787">
        <f t="shared" si="14"/>
        <v>100</v>
      </c>
      <c r="X39" s="705"/>
      <c r="Y39" s="818"/>
      <c r="Z39" s="704" t="str">
        <f t="shared" si="15"/>
        <v>层高</v>
      </c>
      <c r="AA39" s="704">
        <f t="shared" si="3"/>
        <v>1</v>
      </c>
      <c r="AB39" s="704">
        <f t="shared" si="4"/>
        <v>1</v>
      </c>
      <c r="AC39" s="704">
        <f t="shared" si="5"/>
        <v>1</v>
      </c>
    </row>
    <row r="40" ht="15" spans="1:29">
      <c r="A40" s="833"/>
      <c r="B40" s="754" t="s">
        <v>1878</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1682</v>
      </c>
      <c r="S40" s="787">
        <f t="shared" si="12"/>
        <v>100</v>
      </c>
      <c r="T40" s="786" t="s">
        <v>1682</v>
      </c>
      <c r="U40" s="787">
        <f t="shared" si="13"/>
        <v>100</v>
      </c>
      <c r="V40" s="786" t="s">
        <v>1682</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1879</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1682</v>
      </c>
      <c r="S41" s="827">
        <f t="shared" si="12"/>
        <v>100</v>
      </c>
      <c r="T41" s="826" t="s">
        <v>1682</v>
      </c>
      <c r="U41" s="827">
        <f t="shared" si="13"/>
        <v>100</v>
      </c>
      <c r="V41" s="826" t="s">
        <v>1682</v>
      </c>
      <c r="W41" s="827">
        <f t="shared" si="14"/>
        <v>100</v>
      </c>
      <c r="X41" s="828"/>
      <c r="Y41" s="818"/>
      <c r="Z41" s="829" t="str">
        <f t="shared" si="15"/>
        <v>进深比</v>
      </c>
      <c r="AA41" s="704">
        <f t="shared" si="3"/>
        <v>1</v>
      </c>
      <c r="AB41" s="704">
        <f t="shared" si="4"/>
        <v>1</v>
      </c>
      <c r="AC41" s="704">
        <f t="shared" si="5"/>
        <v>1</v>
      </c>
    </row>
    <row r="42" ht="15" spans="1:29">
      <c r="A42" s="833"/>
      <c r="B42" s="754" t="s">
        <v>1727</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5"/>
        <v>内部装修</v>
      </c>
      <c r="AA42" s="704">
        <f t="shared" si="3"/>
        <v>1</v>
      </c>
      <c r="AB42" s="704">
        <f t="shared" si="4"/>
        <v>1</v>
      </c>
      <c r="AC42" s="704">
        <f t="shared" si="5"/>
        <v>1</v>
      </c>
    </row>
    <row r="43" ht="28.8" spans="1:29">
      <c r="A43" s="833"/>
      <c r="B43" s="754" t="s">
        <v>1728</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1682</v>
      </c>
      <c r="S44" s="741">
        <f t="shared" si="12"/>
        <v>100</v>
      </c>
      <c r="T44" s="740" t="s">
        <v>1682</v>
      </c>
      <c r="U44" s="741">
        <f t="shared" si="13"/>
        <v>100</v>
      </c>
      <c r="V44" s="740" t="s">
        <v>1682</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5"/>
        <v>111</v>
      </c>
      <c r="AA46" s="704">
        <f t="shared" si="3"/>
        <v>1</v>
      </c>
      <c r="AB46" s="704">
        <f t="shared" si="4"/>
        <v>1</v>
      </c>
      <c r="AC46" s="704">
        <f t="shared" si="5"/>
        <v>1</v>
      </c>
    </row>
    <row r="47" ht="14.4" spans="1:29">
      <c r="A47" s="841" t="s">
        <v>1729</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1730</v>
      </c>
      <c r="B48" s="1106"/>
      <c r="C48" s="1107" t="e">
        <f>R49</f>
        <v>#DIV/0!</v>
      </c>
      <c r="D48" s="856" t="s">
        <v>1731</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1732</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1733</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1734</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1735</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1736</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1680</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1737</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1683</v>
      </c>
      <c r="B61" s="944"/>
      <c r="C61" s="945" t="s">
        <v>1738</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1739</v>
      </c>
      <c r="B63" s="953" t="s">
        <v>1687</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1690</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1691</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1692</v>
      </c>
      <c r="B76" s="953" t="s">
        <v>1693</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1695</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1696</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1697</v>
      </c>
      <c r="C82" s="793" t="s">
        <v>1741</v>
      </c>
      <c r="D82" s="793" t="s">
        <v>1742</v>
      </c>
      <c r="E82" s="793" t="s">
        <v>1743</v>
      </c>
      <c r="F82" s="793" t="s">
        <v>1744</v>
      </c>
      <c r="G82" s="793" t="s">
        <v>1745</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1698</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1871</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1711</v>
      </c>
      <c r="B100" s="953" t="s">
        <v>1875</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1716</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1717</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1719</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1723</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1876</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1877</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1878</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1880</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1727</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1728</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1881</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1222" t="s">
        <v>1677</v>
      </c>
      <c r="Q4" s="1223"/>
      <c r="R4" s="1224" t="s">
        <v>1673</v>
      </c>
      <c r="S4" s="1225"/>
      <c r="T4" s="1224" t="s">
        <v>1674</v>
      </c>
      <c r="U4" s="1225"/>
      <c r="V4" s="886" t="s">
        <v>1675</v>
      </c>
      <c r="W4" s="886"/>
      <c r="X4" s="1226"/>
      <c r="Y4" s="1224" t="s">
        <v>1677</v>
      </c>
      <c r="Z4" s="1225"/>
      <c r="AA4" s="1226" t="s">
        <v>1673</v>
      </c>
      <c r="AB4" s="1226" t="s">
        <v>1674</v>
      </c>
      <c r="AC4" s="1227" t="s">
        <v>1675</v>
      </c>
    </row>
    <row r="5" spans="1:29">
      <c r="A5" s="707"/>
      <c r="B5" s="708"/>
      <c r="C5" s="709" t="s">
        <v>1866</v>
      </c>
      <c r="D5" s="710"/>
      <c r="E5" s="711" t="s">
        <v>1867</v>
      </c>
      <c r="F5" s="712"/>
      <c r="G5" s="709" t="s">
        <v>1868</v>
      </c>
      <c r="H5" s="710"/>
      <c r="I5" s="709" t="s">
        <v>1869</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1678</v>
      </c>
      <c r="D6" s="1031"/>
      <c r="E6" s="1032" t="s">
        <v>1678</v>
      </c>
      <c r="F6" s="1033"/>
      <c r="G6" s="1030" t="s">
        <v>1678</v>
      </c>
      <c r="H6" s="1031"/>
      <c r="I6" s="1030" t="s">
        <v>1678</v>
      </c>
      <c r="J6" s="1031"/>
      <c r="K6" s="697" t="s">
        <v>1679</v>
      </c>
      <c r="L6" s="698"/>
      <c r="M6" s="699"/>
      <c r="N6" s="699"/>
      <c r="O6" s="699"/>
      <c r="P6" s="1229"/>
      <c r="Q6" s="724"/>
      <c r="R6" s="715"/>
      <c r="S6" s="716"/>
      <c r="T6" s="725"/>
      <c r="U6" s="726"/>
      <c r="V6" s="704"/>
      <c r="W6" s="704"/>
      <c r="X6" s="705"/>
      <c r="Y6" s="725"/>
      <c r="Z6" s="726"/>
      <c r="AA6" s="727"/>
      <c r="AB6" s="727"/>
      <c r="AC6" s="1230"/>
    </row>
    <row r="7" s="664" customFormat="1" ht="15.15" spans="1:29">
      <c r="A7" s="728" t="s">
        <v>1680</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1232" t="e">
        <f>D7/J7</f>
        <v>#DIV/0!</v>
      </c>
    </row>
    <row r="8" s="664" customFormat="1" ht="15.15" spans="1:29">
      <c r="A8" s="728" t="s">
        <v>1683</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1685</v>
      </c>
      <c r="Q8" s="743"/>
      <c r="R8" s="740" t="s">
        <v>1682</v>
      </c>
      <c r="S8" s="741">
        <f t="shared" si="0"/>
        <v>100</v>
      </c>
      <c r="T8" s="740" t="s">
        <v>1682</v>
      </c>
      <c r="U8" s="741">
        <f t="shared" si="1"/>
        <v>100</v>
      </c>
      <c r="V8" s="740" t="s">
        <v>1682</v>
      </c>
      <c r="W8" s="741">
        <f t="shared" si="2"/>
        <v>100</v>
      </c>
      <c r="X8" s="742"/>
      <c r="Y8" s="738" t="s">
        <v>1685</v>
      </c>
      <c r="Z8" s="743"/>
      <c r="AA8" s="744">
        <f t="shared" ref="AA8:AA47" si="3">D8/F8</f>
        <v>1</v>
      </c>
      <c r="AB8" s="744">
        <f t="shared" ref="AB8:AB47" si="4">D8/H8</f>
        <v>1</v>
      </c>
      <c r="AC8" s="1232">
        <f t="shared" ref="AC8:AC47" si="5">D8/J8</f>
        <v>1</v>
      </c>
    </row>
    <row r="9" s="664" customFormat="1" ht="14.4" spans="1:29">
      <c r="A9" s="746" t="s">
        <v>1686</v>
      </c>
      <c r="B9" s="747" t="s">
        <v>1687</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1232">
        <f t="shared" si="5"/>
        <v>1</v>
      </c>
    </row>
    <row r="10" s="665" customFormat="1" ht="28.8" spans="1:29">
      <c r="A10" s="753"/>
      <c r="B10" s="754" t="s">
        <v>1690</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1232">
        <f t="shared" si="5"/>
        <v>1</v>
      </c>
    </row>
    <row r="11" ht="15" spans="1:29">
      <c r="A11" s="761"/>
      <c r="B11" s="754" t="s">
        <v>1691</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1232">
        <f t="shared" si="5"/>
        <v>1</v>
      </c>
    </row>
    <row r="15" ht="72" spans="1:29">
      <c r="A15" s="779" t="s">
        <v>1692</v>
      </c>
      <c r="B15" s="780" t="s">
        <v>1882</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1694</v>
      </c>
      <c r="Q15" s="751" t="str">
        <f t="shared" si="6"/>
        <v>办公集聚程度</v>
      </c>
      <c r="R15" s="786" t="s">
        <v>1682</v>
      </c>
      <c r="S15" s="787">
        <f t="shared" si="0"/>
        <v>100</v>
      </c>
      <c r="T15" s="786" t="s">
        <v>1682</v>
      </c>
      <c r="U15" s="787">
        <f t="shared" si="1"/>
        <v>100</v>
      </c>
      <c r="V15" s="786" t="s">
        <v>1682</v>
      </c>
      <c r="W15" s="787">
        <f t="shared" si="2"/>
        <v>100</v>
      </c>
      <c r="X15" s="705"/>
      <c r="Y15" s="785" t="s">
        <v>1694</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1695</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1696</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1697</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1883</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1884</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1682</v>
      </c>
      <c r="S25" s="787">
        <f>F25</f>
        <v>100</v>
      </c>
      <c r="T25" s="786" t="s">
        <v>1682</v>
      </c>
      <c r="U25" s="787">
        <f>H25</f>
        <v>100</v>
      </c>
      <c r="V25" s="786" t="s">
        <v>1682</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1874</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1682</v>
      </c>
      <c r="S27" s="787">
        <f>F27</f>
        <v>100</v>
      </c>
      <c r="T27" s="786" t="s">
        <v>1682</v>
      </c>
      <c r="U27" s="787">
        <f>H27</f>
        <v>100</v>
      </c>
      <c r="V27" s="786" t="s">
        <v>1682</v>
      </c>
      <c r="W27" s="787">
        <f>J27</f>
        <v>100</v>
      </c>
      <c r="X27" s="705"/>
      <c r="Y27" s="793"/>
      <c r="Z27" s="704" t="str">
        <f>Q27</f>
        <v>楼层</v>
      </c>
      <c r="AA27" s="704">
        <f t="shared" si="3"/>
        <v>1</v>
      </c>
      <c r="AB27" s="704">
        <f t="shared" si="4"/>
        <v>1</v>
      </c>
      <c r="AC27" s="1235">
        <f t="shared" si="5"/>
        <v>1</v>
      </c>
    </row>
    <row r="28" s="664" customFormat="1" ht="15" spans="1:29">
      <c r="A28" s="767"/>
      <c r="B28" s="794" t="s">
        <v>1700</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1682</v>
      </c>
      <c r="S28" s="741">
        <f>F28</f>
        <v>100</v>
      </c>
      <c r="T28" s="740" t="s">
        <v>1682</v>
      </c>
      <c r="U28" s="741">
        <f>H28</f>
        <v>100</v>
      </c>
      <c r="V28" s="740" t="s">
        <v>1682</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1682</v>
      </c>
      <c r="S29" s="787">
        <f t="shared" ref="S29:S47" si="12">F29</f>
        <v>100</v>
      </c>
      <c r="T29" s="786" t="s">
        <v>1682</v>
      </c>
      <c r="U29" s="787">
        <f t="shared" ref="U29:U47" si="13">H29</f>
        <v>100</v>
      </c>
      <c r="V29" s="786" t="s">
        <v>1682</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1682</v>
      </c>
      <c r="S32" s="787">
        <f t="shared" si="12"/>
        <v>100</v>
      </c>
      <c r="T32" s="786" t="s">
        <v>1682</v>
      </c>
      <c r="U32" s="787">
        <f t="shared" si="13"/>
        <v>100</v>
      </c>
      <c r="V32" s="786" t="s">
        <v>1682</v>
      </c>
      <c r="W32" s="787">
        <f t="shared" si="14"/>
        <v>100</v>
      </c>
      <c r="X32" s="705"/>
      <c r="Y32" s="793"/>
      <c r="Z32" s="704">
        <f t="shared" si="15"/>
        <v>111</v>
      </c>
      <c r="AA32" s="704">
        <f t="shared" si="3"/>
        <v>1</v>
      </c>
      <c r="AB32" s="704">
        <f t="shared" si="4"/>
        <v>1</v>
      </c>
      <c r="AC32" s="1235">
        <f t="shared" si="5"/>
        <v>1</v>
      </c>
    </row>
    <row r="33" ht="15" spans="1:29">
      <c r="A33" s="779" t="s">
        <v>1711</v>
      </c>
      <c r="B33" s="747" t="s">
        <v>1712</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1715</v>
      </c>
      <c r="Q33" s="751" t="str">
        <f t="shared" si="11"/>
        <v>建筑类型</v>
      </c>
      <c r="R33" s="786" t="s">
        <v>1682</v>
      </c>
      <c r="S33" s="787">
        <f t="shared" si="12"/>
        <v>100</v>
      </c>
      <c r="T33" s="786" t="s">
        <v>1682</v>
      </c>
      <c r="U33" s="787">
        <f t="shared" si="13"/>
        <v>100</v>
      </c>
      <c r="V33" s="786" t="s">
        <v>1682</v>
      </c>
      <c r="W33" s="787">
        <f t="shared" si="14"/>
        <v>100</v>
      </c>
      <c r="X33" s="705"/>
      <c r="Y33" s="818" t="s">
        <v>1715</v>
      </c>
      <c r="Z33" s="704" t="str">
        <f t="shared" si="15"/>
        <v>建筑类型</v>
      </c>
      <c r="AA33" s="704">
        <f t="shared" si="3"/>
        <v>1</v>
      </c>
      <c r="AB33" s="704">
        <f t="shared" si="4"/>
        <v>1</v>
      </c>
      <c r="AC33" s="1235">
        <f t="shared" si="5"/>
        <v>1</v>
      </c>
    </row>
    <row r="34" s="666" customFormat="1" ht="15" spans="1:29">
      <c r="A34" s="838"/>
      <c r="B34" s="754" t="s">
        <v>1716</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1682</v>
      </c>
      <c r="S34" s="827" t="e">
        <f t="shared" si="12"/>
        <v>#N/A</v>
      </c>
      <c r="T34" s="826" t="s">
        <v>1682</v>
      </c>
      <c r="U34" s="827" t="e">
        <f t="shared" si="13"/>
        <v>#N/A</v>
      </c>
      <c r="V34" s="826" t="s">
        <v>1682</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1717</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1682</v>
      </c>
      <c r="S35" s="787">
        <f t="shared" si="12"/>
        <v>100</v>
      </c>
      <c r="T35" s="786" t="s">
        <v>1682</v>
      </c>
      <c r="U35" s="787">
        <f t="shared" si="13"/>
        <v>100</v>
      </c>
      <c r="V35" s="786" t="s">
        <v>1682</v>
      </c>
      <c r="W35" s="787">
        <f t="shared" si="14"/>
        <v>100</v>
      </c>
      <c r="X35" s="705"/>
      <c r="Y35" s="818"/>
      <c r="Z35" s="704" t="str">
        <f t="shared" si="15"/>
        <v>建筑结构</v>
      </c>
      <c r="AA35" s="704">
        <f t="shared" si="3"/>
        <v>1</v>
      </c>
      <c r="AB35" s="704">
        <f t="shared" si="4"/>
        <v>1</v>
      </c>
      <c r="AC35" s="1235">
        <f t="shared" si="5"/>
        <v>1</v>
      </c>
    </row>
    <row r="36" ht="15" spans="1:29">
      <c r="A36" s="833"/>
      <c r="B36" s="754" t="s">
        <v>1719</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1682</v>
      </c>
      <c r="S37" s="787" t="e">
        <f t="shared" si="12"/>
        <v>#N/A</v>
      </c>
      <c r="T37" s="786" t="s">
        <v>1682</v>
      </c>
      <c r="U37" s="787" t="e">
        <f t="shared" si="13"/>
        <v>#N/A</v>
      </c>
      <c r="V37" s="786" t="s">
        <v>1682</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1885</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1682</v>
      </c>
      <c r="S38" s="741">
        <f t="shared" si="12"/>
        <v>100</v>
      </c>
      <c r="T38" s="740" t="s">
        <v>1682</v>
      </c>
      <c r="U38" s="741">
        <f t="shared" si="13"/>
        <v>100</v>
      </c>
      <c r="V38" s="740" t="s">
        <v>1682</v>
      </c>
      <c r="W38" s="741">
        <f t="shared" si="14"/>
        <v>100</v>
      </c>
      <c r="X38" s="742"/>
      <c r="Y38" s="818"/>
      <c r="Z38" s="744" t="str">
        <f t="shared" si="15"/>
        <v>写字楼等级</v>
      </c>
      <c r="AA38" s="744">
        <f t="shared" si="3"/>
        <v>1</v>
      </c>
      <c r="AB38" s="744">
        <f t="shared" si="4"/>
        <v>1</v>
      </c>
      <c r="AC38" s="1232">
        <f t="shared" si="5"/>
        <v>1</v>
      </c>
    </row>
    <row r="39" ht="15" spans="1:29">
      <c r="A39" s="833"/>
      <c r="B39" s="754" t="s">
        <v>1721</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1715</v>
      </c>
      <c r="Q39" s="751" t="str">
        <f t="shared" si="11"/>
        <v>物业管理</v>
      </c>
      <c r="R39" s="786" t="s">
        <v>1682</v>
      </c>
      <c r="S39" s="787">
        <f t="shared" si="12"/>
        <v>100</v>
      </c>
      <c r="T39" s="786" t="s">
        <v>1682</v>
      </c>
      <c r="U39" s="787">
        <f t="shared" si="13"/>
        <v>100</v>
      </c>
      <c r="V39" s="786" t="s">
        <v>1682</v>
      </c>
      <c r="W39" s="787">
        <f t="shared" si="14"/>
        <v>100</v>
      </c>
      <c r="X39" s="705"/>
      <c r="Y39" s="818" t="s">
        <v>1715</v>
      </c>
      <c r="Z39" s="704" t="str">
        <f t="shared" si="15"/>
        <v>物业管理</v>
      </c>
      <c r="AA39" s="704">
        <f t="shared" si="3"/>
        <v>1</v>
      </c>
      <c r="AB39" s="704">
        <f t="shared" si="4"/>
        <v>1</v>
      </c>
      <c r="AC39" s="1235">
        <f t="shared" si="5"/>
        <v>1</v>
      </c>
    </row>
    <row r="40" ht="15" spans="1:29">
      <c r="A40" s="833"/>
      <c r="B40" s="754" t="s">
        <v>1723</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1682</v>
      </c>
      <c r="S40" s="787">
        <f t="shared" si="12"/>
        <v>100</v>
      </c>
      <c r="T40" s="786" t="s">
        <v>1682</v>
      </c>
      <c r="U40" s="787">
        <f t="shared" si="13"/>
        <v>100</v>
      </c>
      <c r="V40" s="786" t="s">
        <v>1682</v>
      </c>
      <c r="W40" s="787">
        <f t="shared" si="14"/>
        <v>100</v>
      </c>
      <c r="X40" s="705"/>
      <c r="Y40" s="818"/>
      <c r="Z40" s="704" t="str">
        <f t="shared" si="15"/>
        <v>市政基础设施</v>
      </c>
      <c r="AA40" s="704">
        <f t="shared" si="3"/>
        <v>1</v>
      </c>
      <c r="AB40" s="704">
        <f t="shared" si="4"/>
        <v>1</v>
      </c>
      <c r="AC40" s="1235">
        <f t="shared" si="5"/>
        <v>1</v>
      </c>
    </row>
    <row r="41" ht="15" spans="1:29">
      <c r="A41" s="833"/>
      <c r="B41" s="754" t="s">
        <v>1877</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1682</v>
      </c>
      <c r="S41" s="787">
        <f t="shared" si="12"/>
        <v>100</v>
      </c>
      <c r="T41" s="786" t="s">
        <v>1682</v>
      </c>
      <c r="U41" s="787">
        <f t="shared" si="13"/>
        <v>100</v>
      </c>
      <c r="V41" s="786" t="s">
        <v>1682</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1886</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1682</v>
      </c>
      <c r="S42" s="827">
        <f t="shared" si="12"/>
        <v>100</v>
      </c>
      <c r="T42" s="826" t="s">
        <v>1682</v>
      </c>
      <c r="U42" s="827">
        <f t="shared" si="13"/>
        <v>100</v>
      </c>
      <c r="V42" s="826" t="s">
        <v>1682</v>
      </c>
      <c r="W42" s="827">
        <f t="shared" si="14"/>
        <v>100</v>
      </c>
      <c r="X42" s="828"/>
      <c r="Y42" s="818"/>
      <c r="Z42" s="829" t="str">
        <f t="shared" si="15"/>
        <v>单套建筑面积</v>
      </c>
      <c r="AA42" s="704">
        <f t="shared" si="3"/>
        <v>1</v>
      </c>
      <c r="AB42" s="704">
        <f t="shared" si="4"/>
        <v>1</v>
      </c>
      <c r="AC42" s="1235">
        <f t="shared" si="5"/>
        <v>1</v>
      </c>
    </row>
    <row r="43" ht="15" spans="1:29">
      <c r="A43" s="833"/>
      <c r="B43" s="754" t="s">
        <v>1727</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1682</v>
      </c>
      <c r="S43" s="787">
        <f t="shared" si="12"/>
        <v>100</v>
      </c>
      <c r="T43" s="786" t="s">
        <v>1682</v>
      </c>
      <c r="U43" s="787">
        <f t="shared" si="13"/>
        <v>100</v>
      </c>
      <c r="V43" s="786" t="s">
        <v>1682</v>
      </c>
      <c r="W43" s="787">
        <f t="shared" si="14"/>
        <v>100</v>
      </c>
      <c r="X43" s="705"/>
      <c r="Y43" s="818"/>
      <c r="Z43" s="704" t="str">
        <f t="shared" si="15"/>
        <v>内部装修</v>
      </c>
      <c r="AA43" s="704">
        <f t="shared" si="3"/>
        <v>1</v>
      </c>
      <c r="AB43" s="704">
        <f t="shared" si="4"/>
        <v>1</v>
      </c>
      <c r="AC43" s="1235">
        <f t="shared" si="5"/>
        <v>1</v>
      </c>
    </row>
    <row r="44" ht="28.8" spans="1:29">
      <c r="A44" s="833"/>
      <c r="B44" s="754" t="s">
        <v>1728</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1682</v>
      </c>
      <c r="S44" s="787">
        <f t="shared" si="12"/>
        <v>100</v>
      </c>
      <c r="T44" s="786" t="s">
        <v>1682</v>
      </c>
      <c r="U44" s="787">
        <f t="shared" si="13"/>
        <v>100</v>
      </c>
      <c r="V44" s="786" t="s">
        <v>1682</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1682</v>
      </c>
      <c r="S45" s="741">
        <f t="shared" si="12"/>
        <v>100</v>
      </c>
      <c r="T45" s="740" t="s">
        <v>1682</v>
      </c>
      <c r="U45" s="741">
        <f t="shared" si="13"/>
        <v>100</v>
      </c>
      <c r="V45" s="740" t="s">
        <v>1682</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1682</v>
      </c>
      <c r="S46" s="787">
        <f t="shared" si="12"/>
        <v>100</v>
      </c>
      <c r="T46" s="786" t="s">
        <v>1682</v>
      </c>
      <c r="U46" s="787">
        <f t="shared" si="13"/>
        <v>100</v>
      </c>
      <c r="V46" s="786" t="s">
        <v>1682</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1682</v>
      </c>
      <c r="S47" s="787">
        <f t="shared" si="12"/>
        <v>100</v>
      </c>
      <c r="T47" s="786" t="s">
        <v>1682</v>
      </c>
      <c r="U47" s="787">
        <f t="shared" si="13"/>
        <v>100</v>
      </c>
      <c r="V47" s="786" t="s">
        <v>1682</v>
      </c>
      <c r="W47" s="787">
        <f t="shared" si="14"/>
        <v>100</v>
      </c>
      <c r="X47" s="705"/>
      <c r="Y47" s="1198"/>
      <c r="Z47" s="704">
        <f t="shared" si="15"/>
        <v>111</v>
      </c>
      <c r="AA47" s="704">
        <f t="shared" si="3"/>
        <v>1</v>
      </c>
      <c r="AB47" s="704">
        <f t="shared" si="4"/>
        <v>1</v>
      </c>
      <c r="AC47" s="1235">
        <f t="shared" si="5"/>
        <v>1</v>
      </c>
    </row>
    <row r="48" ht="14.4" spans="1:29">
      <c r="A48" s="841" t="s">
        <v>1729</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1730</v>
      </c>
      <c r="B49" s="1106"/>
      <c r="C49" s="1107" t="e">
        <f>R50</f>
        <v>#DIV/0!</v>
      </c>
      <c r="D49" s="856" t="s">
        <v>1731</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1732</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1733</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1734</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1735</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1736</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1680</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1737</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1683</v>
      </c>
      <c r="B62" s="944"/>
      <c r="C62" s="945" t="s">
        <v>1738</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1739</v>
      </c>
      <c r="B64" s="953" t="s">
        <v>1687</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1690</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1691</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1692</v>
      </c>
      <c r="B77" s="953" t="s">
        <v>1882</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1695</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1696</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1697</v>
      </c>
      <c r="C83" s="793" t="s">
        <v>1741</v>
      </c>
      <c r="D83" s="793" t="s">
        <v>1742</v>
      </c>
      <c r="E83" s="793" t="s">
        <v>1743</v>
      </c>
      <c r="F83" s="793" t="s">
        <v>1744</v>
      </c>
      <c r="G83" s="793" t="s">
        <v>1745</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1883</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1884</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1711</v>
      </c>
      <c r="B101" s="953" t="s">
        <v>1712</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1716</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1717</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1719</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1885</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1721</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1723</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1887</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1878</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1727</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1728</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1888</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1185"/>
      <c r="M4" s="915"/>
      <c r="N4" s="915"/>
      <c r="O4" s="915"/>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1185"/>
      <c r="M6" s="915"/>
      <c r="N6" s="915"/>
      <c r="O6" s="915"/>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0" si="3">D8/F8</f>
        <v>1</v>
      </c>
      <c r="AB8" s="744">
        <f t="shared" ref="AB8:AB40" si="4">D8/H8</f>
        <v>1</v>
      </c>
      <c r="AC8" s="744">
        <f t="shared" ref="AC8:AC40" si="5">D8/J8</f>
        <v>1</v>
      </c>
    </row>
    <row r="9" s="664" customFormat="1" ht="14.4" spans="1:29">
      <c r="A9" s="746" t="s">
        <v>1686</v>
      </c>
      <c r="B9" s="747" t="s">
        <v>1687</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1889</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1695</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1697</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1883</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1682</v>
      </c>
      <c r="S25" s="787">
        <f>F25</f>
        <v>100</v>
      </c>
      <c r="T25" s="786" t="s">
        <v>1682</v>
      </c>
      <c r="U25" s="787">
        <f>H25</f>
        <v>100</v>
      </c>
      <c r="V25" s="786" t="s">
        <v>1682</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1682</v>
      </c>
      <c r="S26" s="787">
        <f>F26</f>
        <v>100</v>
      </c>
      <c r="T26" s="786" t="s">
        <v>1682</v>
      </c>
      <c r="U26" s="787">
        <f>H26</f>
        <v>100</v>
      </c>
      <c r="V26" s="786" t="s">
        <v>1682</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1682</v>
      </c>
      <c r="S27" s="741">
        <f>F27</f>
        <v>100</v>
      </c>
      <c r="T27" s="740" t="s">
        <v>1682</v>
      </c>
      <c r="U27" s="741">
        <f>H27</f>
        <v>100</v>
      </c>
      <c r="V27" s="740" t="s">
        <v>1682</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1682</v>
      </c>
      <c r="S28" s="787">
        <f t="shared" ref="S28:S40" si="12">F28</f>
        <v>100</v>
      </c>
      <c r="T28" s="786" t="s">
        <v>1682</v>
      </c>
      <c r="U28" s="787">
        <f t="shared" ref="U28:U40" si="13">H28</f>
        <v>100</v>
      </c>
      <c r="V28" s="786" t="s">
        <v>1682</v>
      </c>
      <c r="W28" s="787">
        <f t="shared" ref="W28:W40" si="14">J28</f>
        <v>100</v>
      </c>
      <c r="X28" s="705"/>
      <c r="Y28" s="793"/>
      <c r="Z28" s="704">
        <f t="shared" ref="Z28:Z40" si="15">Q28</f>
        <v>111</v>
      </c>
      <c r="AA28" s="704">
        <f t="shared" si="3"/>
        <v>1</v>
      </c>
      <c r="AB28" s="704">
        <f t="shared" si="4"/>
        <v>1</v>
      </c>
      <c r="AC28" s="704">
        <f t="shared" si="5"/>
        <v>1</v>
      </c>
    </row>
    <row r="29" ht="30.6" spans="1:29">
      <c r="A29" s="1094" t="s">
        <v>1711</v>
      </c>
      <c r="B29" s="747" t="s">
        <v>1712</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1715</v>
      </c>
      <c r="Q29" s="751" t="str">
        <f t="shared" si="11"/>
        <v>建筑类型</v>
      </c>
      <c r="R29" s="786" t="s">
        <v>1682</v>
      </c>
      <c r="S29" s="787">
        <f t="shared" si="12"/>
        <v>100</v>
      </c>
      <c r="T29" s="786" t="s">
        <v>1682</v>
      </c>
      <c r="U29" s="787">
        <f t="shared" si="13"/>
        <v>100</v>
      </c>
      <c r="V29" s="786" t="s">
        <v>1682</v>
      </c>
      <c r="W29" s="787">
        <f t="shared" si="14"/>
        <v>100</v>
      </c>
      <c r="X29" s="705"/>
      <c r="Y29" s="818" t="s">
        <v>1715</v>
      </c>
      <c r="Z29" s="704" t="str">
        <f t="shared" si="15"/>
        <v>建筑类型</v>
      </c>
      <c r="AA29" s="704">
        <f t="shared" si="3"/>
        <v>1</v>
      </c>
      <c r="AB29" s="704">
        <f t="shared" si="4"/>
        <v>1</v>
      </c>
      <c r="AC29" s="704">
        <f t="shared" si="5"/>
        <v>1</v>
      </c>
    </row>
    <row r="30" s="666" customFormat="1" ht="15" spans="1:29">
      <c r="A30" s="838"/>
      <c r="B30" s="754" t="s">
        <v>1716</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1682</v>
      </c>
      <c r="S30" s="827" t="e">
        <f t="shared" si="12"/>
        <v>#N/A</v>
      </c>
      <c r="T30" s="826" t="s">
        <v>1682</v>
      </c>
      <c r="U30" s="827" t="e">
        <f t="shared" si="13"/>
        <v>#N/A</v>
      </c>
      <c r="V30" s="826" t="s">
        <v>1682</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1717</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1682</v>
      </c>
      <c r="S31" s="787">
        <f t="shared" si="12"/>
        <v>100</v>
      </c>
      <c r="T31" s="786" t="s">
        <v>1682</v>
      </c>
      <c r="U31" s="787">
        <f t="shared" si="13"/>
        <v>100</v>
      </c>
      <c r="V31" s="786" t="s">
        <v>1682</v>
      </c>
      <c r="W31" s="787">
        <f t="shared" si="14"/>
        <v>100</v>
      </c>
      <c r="X31" s="705"/>
      <c r="Y31" s="818"/>
      <c r="Z31" s="704" t="str">
        <f t="shared" si="15"/>
        <v>建筑结构</v>
      </c>
      <c r="AA31" s="704">
        <f t="shared" si="3"/>
        <v>1</v>
      </c>
      <c r="AB31" s="704">
        <f t="shared" si="4"/>
        <v>1</v>
      </c>
      <c r="AC31" s="704">
        <f t="shared" si="5"/>
        <v>1</v>
      </c>
    </row>
    <row r="32" ht="15" spans="1:29">
      <c r="A32" s="833"/>
      <c r="B32" s="754" t="s">
        <v>1719</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1682</v>
      </c>
      <c r="S32" s="787">
        <f t="shared" si="12"/>
        <v>100</v>
      </c>
      <c r="T32" s="786" t="s">
        <v>1682</v>
      </c>
      <c r="U32" s="787">
        <f t="shared" si="13"/>
        <v>100</v>
      </c>
      <c r="V32" s="786" t="s">
        <v>1682</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1682</v>
      </c>
      <c r="S33" s="787" t="e">
        <f t="shared" si="12"/>
        <v>#N/A</v>
      </c>
      <c r="T33" s="786" t="s">
        <v>1682</v>
      </c>
      <c r="U33" s="787" t="e">
        <f t="shared" si="13"/>
        <v>#N/A</v>
      </c>
      <c r="V33" s="786" t="s">
        <v>1682</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1721</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1682</v>
      </c>
      <c r="S34" s="741">
        <f t="shared" si="12"/>
        <v>100</v>
      </c>
      <c r="T34" s="740" t="s">
        <v>1682</v>
      </c>
      <c r="U34" s="741">
        <f t="shared" si="13"/>
        <v>100</v>
      </c>
      <c r="V34" s="740" t="s">
        <v>1682</v>
      </c>
      <c r="W34" s="741">
        <f t="shared" si="14"/>
        <v>100</v>
      </c>
      <c r="X34" s="742"/>
      <c r="Y34" s="818"/>
      <c r="Z34" s="744" t="str">
        <f t="shared" si="15"/>
        <v>物业管理</v>
      </c>
      <c r="AA34" s="744">
        <f t="shared" si="3"/>
        <v>1</v>
      </c>
      <c r="AB34" s="744">
        <f t="shared" si="4"/>
        <v>1</v>
      </c>
      <c r="AC34" s="744">
        <f t="shared" si="5"/>
        <v>1</v>
      </c>
    </row>
    <row r="35" ht="15" spans="1:29">
      <c r="A35" s="833"/>
      <c r="B35" s="754" t="s">
        <v>1723</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1715</v>
      </c>
      <c r="Q35" s="751" t="str">
        <f t="shared" si="11"/>
        <v>市政基础设施</v>
      </c>
      <c r="R35" s="786" t="s">
        <v>1682</v>
      </c>
      <c r="S35" s="787">
        <f t="shared" si="12"/>
        <v>100</v>
      </c>
      <c r="T35" s="786" t="s">
        <v>1682</v>
      </c>
      <c r="U35" s="787">
        <f t="shared" si="13"/>
        <v>100</v>
      </c>
      <c r="V35" s="786" t="s">
        <v>1682</v>
      </c>
      <c r="W35" s="787">
        <f t="shared" si="14"/>
        <v>100</v>
      </c>
      <c r="X35" s="705"/>
      <c r="Y35" s="818" t="s">
        <v>1715</v>
      </c>
      <c r="Z35" s="704" t="str">
        <f t="shared" si="15"/>
        <v>市政基础设施</v>
      </c>
      <c r="AA35" s="704">
        <f t="shared" si="3"/>
        <v>1</v>
      </c>
      <c r="AB35" s="704">
        <f t="shared" si="4"/>
        <v>1</v>
      </c>
      <c r="AC35" s="704">
        <f t="shared" si="5"/>
        <v>1</v>
      </c>
    </row>
    <row r="36" ht="15" spans="1:29">
      <c r="A36" s="833"/>
      <c r="B36" s="754" t="s">
        <v>1727</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1682</v>
      </c>
      <c r="S36" s="787">
        <f t="shared" si="12"/>
        <v>100</v>
      </c>
      <c r="T36" s="786" t="s">
        <v>1682</v>
      </c>
      <c r="U36" s="787">
        <f t="shared" si="13"/>
        <v>100</v>
      </c>
      <c r="V36" s="786" t="s">
        <v>1682</v>
      </c>
      <c r="W36" s="787">
        <f t="shared" si="14"/>
        <v>100</v>
      </c>
      <c r="X36" s="705"/>
      <c r="Y36" s="818"/>
      <c r="Z36" s="704" t="str">
        <f t="shared" si="15"/>
        <v>内部装修</v>
      </c>
      <c r="AA36" s="704">
        <f t="shared" si="3"/>
        <v>1</v>
      </c>
      <c r="AB36" s="704">
        <f t="shared" si="4"/>
        <v>1</v>
      </c>
      <c r="AC36" s="704">
        <f t="shared" si="5"/>
        <v>1</v>
      </c>
    </row>
    <row r="37" ht="15" spans="1:29">
      <c r="A37" s="833"/>
      <c r="B37" s="754" t="s">
        <v>1890</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1682</v>
      </c>
      <c r="S37" s="787">
        <f t="shared" si="12"/>
        <v>100</v>
      </c>
      <c r="T37" s="786" t="s">
        <v>1682</v>
      </c>
      <c r="U37" s="787">
        <f t="shared" si="13"/>
        <v>100</v>
      </c>
      <c r="V37" s="786" t="s">
        <v>1682</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1682</v>
      </c>
      <c r="S38" s="827">
        <f t="shared" si="12"/>
        <v>100</v>
      </c>
      <c r="T38" s="826" t="s">
        <v>1682</v>
      </c>
      <c r="U38" s="827">
        <f t="shared" si="13"/>
        <v>100</v>
      </c>
      <c r="V38" s="826" t="s">
        <v>1682</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1682</v>
      </c>
      <c r="S39" s="787">
        <f t="shared" si="12"/>
        <v>100</v>
      </c>
      <c r="T39" s="786" t="s">
        <v>1682</v>
      </c>
      <c r="U39" s="787">
        <f t="shared" si="13"/>
        <v>100</v>
      </c>
      <c r="V39" s="786" t="s">
        <v>1682</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1682</v>
      </c>
      <c r="S40" s="787">
        <f t="shared" si="12"/>
        <v>100</v>
      </c>
      <c r="T40" s="786" t="s">
        <v>1682</v>
      </c>
      <c r="U40" s="787">
        <f t="shared" si="13"/>
        <v>100</v>
      </c>
      <c r="V40" s="786" t="s">
        <v>1682</v>
      </c>
      <c r="W40" s="787">
        <f t="shared" si="14"/>
        <v>100</v>
      </c>
      <c r="X40" s="705"/>
      <c r="Y40" s="1198"/>
      <c r="Z40" s="704">
        <f t="shared" si="15"/>
        <v>111</v>
      </c>
      <c r="AA40" s="704">
        <f t="shared" si="3"/>
        <v>1</v>
      </c>
      <c r="AB40" s="704">
        <f t="shared" si="4"/>
        <v>1</v>
      </c>
      <c r="AC40" s="704">
        <f t="shared" si="5"/>
        <v>1</v>
      </c>
    </row>
    <row r="41" ht="14.4" spans="1:29">
      <c r="A41" s="841" t="s">
        <v>1729</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1730</v>
      </c>
      <c r="B42" s="1106"/>
      <c r="C42" s="1107" t="e">
        <f>R43</f>
        <v>#DIV/0!</v>
      </c>
      <c r="D42" s="856" t="s">
        <v>1731</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1732</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1736</v>
      </c>
      <c r="B51" s="851"/>
      <c r="C51" s="922"/>
      <c r="D51" s="922"/>
      <c r="E51" s="922"/>
      <c r="F51" s="923"/>
      <c r="G51" s="923"/>
      <c r="H51" s="922"/>
      <c r="I51" s="922"/>
      <c r="J51" s="922"/>
      <c r="K51" s="1059"/>
      <c r="L51" s="1060"/>
      <c r="M51" s="926"/>
      <c r="N51" s="926"/>
      <c r="O51" s="926"/>
      <c r="P51" s="1203"/>
      <c r="Q51" s="1204"/>
    </row>
    <row r="52" s="669" customFormat="1" ht="14.4" spans="1:17">
      <c r="A52" s="1111" t="s">
        <v>1680</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1737</v>
      </c>
      <c r="B54" s="938"/>
      <c r="C54" s="939"/>
      <c r="D54" s="940"/>
      <c r="E54" s="940"/>
      <c r="F54" s="940"/>
      <c r="G54" s="940"/>
      <c r="H54" s="940"/>
      <c r="I54" s="940"/>
      <c r="J54" s="940"/>
      <c r="K54" s="940"/>
      <c r="L54" s="940"/>
      <c r="M54" s="941"/>
      <c r="N54" s="1205"/>
      <c r="O54" s="1206"/>
      <c r="P54" s="1204"/>
      <c r="Q54" s="1204"/>
    </row>
    <row r="55" s="664" customFormat="1" ht="14.4" spans="1:17">
      <c r="A55" s="943" t="s">
        <v>1683</v>
      </c>
      <c r="B55" s="944"/>
      <c r="C55" s="945" t="s">
        <v>1738</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1739</v>
      </c>
      <c r="B57" s="953" t="s">
        <v>1687</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1690</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1691</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1692</v>
      </c>
      <c r="B70" s="953" t="s">
        <v>1889</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1695</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1696</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1697</v>
      </c>
      <c r="C76" s="793" t="s">
        <v>1741</v>
      </c>
      <c r="D76" s="793" t="s">
        <v>1742</v>
      </c>
      <c r="E76" s="793" t="s">
        <v>1743</v>
      </c>
      <c r="F76" s="793" t="s">
        <v>1744</v>
      </c>
      <c r="G76" s="793" t="s">
        <v>1745</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1883</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1711</v>
      </c>
      <c r="B88" s="953" t="s">
        <v>1712</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1716</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1717</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1719</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1721</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1723</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1727</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1891</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1893</v>
      </c>
      <c r="C1" s="1067" t="s">
        <v>1667</v>
      </c>
      <c r="D1" s="1068"/>
      <c r="E1" s="1069"/>
      <c r="F1" s="1070"/>
      <c r="G1" s="1128" t="s">
        <v>1670</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1894</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6" si="3">D8/F8</f>
        <v>1</v>
      </c>
      <c r="AB8" s="744">
        <f t="shared" ref="AB8:AB36" si="4">D8/H8</f>
        <v>1</v>
      </c>
      <c r="AC8" s="744">
        <f t="shared" ref="AC8:AC36" si="5">D8/J8</f>
        <v>1</v>
      </c>
    </row>
    <row r="9" s="664" customFormat="1" ht="14.4" spans="1:29">
      <c r="A9" s="1135" t="s">
        <v>1686</v>
      </c>
      <c r="B9" s="1136" t="s">
        <v>1687</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1138"/>
      <c r="B10" s="1139" t="s">
        <v>1690</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691" t="s">
        <v>1692</v>
      </c>
      <c r="B14" s="780" t="s">
        <v>1695</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1696</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1697</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1698</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1874</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150" t="s">
        <v>1711</v>
      </c>
      <c r="B26" s="749" t="s">
        <v>1895</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1715</v>
      </c>
      <c r="Q26" s="751" t="str">
        <f t="shared" si="11"/>
        <v>配套类型</v>
      </c>
      <c r="R26" s="786" t="s">
        <v>1682</v>
      </c>
      <c r="S26" s="787">
        <f t="shared" ref="S26:S36" si="12">F26</f>
        <v>0</v>
      </c>
      <c r="T26" s="786" t="s">
        <v>1682</v>
      </c>
      <c r="U26" s="787">
        <f t="shared" ref="U26:U36" si="13">H26</f>
        <v>0</v>
      </c>
      <c r="V26" s="786" t="s">
        <v>1682</v>
      </c>
      <c r="W26" s="787">
        <f t="shared" ref="W26:W36" si="14">J26</f>
        <v>0</v>
      </c>
      <c r="X26" s="705"/>
      <c r="Y26" s="818" t="s">
        <v>1715</v>
      </c>
      <c r="Z26" s="704" t="str">
        <f t="shared" ref="Z26:Z36" si="15">Q26</f>
        <v>配套类型</v>
      </c>
      <c r="AA26" s="704" t="e">
        <f t="shared" si="3"/>
        <v>#DIV/0!</v>
      </c>
      <c r="AB26" s="704" t="e">
        <f t="shared" si="4"/>
        <v>#DIV/0!</v>
      </c>
      <c r="AC26" s="704" t="e">
        <f t="shared" si="5"/>
        <v>#DIV/0!</v>
      </c>
    </row>
    <row r="27" s="666" customFormat="1" ht="15" spans="1:29">
      <c r="A27" s="1152"/>
      <c r="B27" s="756" t="s">
        <v>1896</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1682</v>
      </c>
      <c r="S27" s="827">
        <f t="shared" si="12"/>
        <v>100</v>
      </c>
      <c r="T27" s="826" t="s">
        <v>1682</v>
      </c>
      <c r="U27" s="827">
        <f t="shared" si="13"/>
        <v>100</v>
      </c>
      <c r="V27" s="826" t="s">
        <v>1682</v>
      </c>
      <c r="W27" s="827">
        <f t="shared" si="14"/>
        <v>100</v>
      </c>
      <c r="X27" s="828"/>
      <c r="Y27" s="818"/>
      <c r="Z27" s="829" t="str">
        <f t="shared" si="15"/>
        <v>项目停车位配比</v>
      </c>
      <c r="AA27" s="704">
        <f t="shared" si="3"/>
        <v>1</v>
      </c>
      <c r="AB27" s="704">
        <f t="shared" si="4"/>
        <v>1</v>
      </c>
      <c r="AC27" s="704">
        <f t="shared" si="5"/>
        <v>1</v>
      </c>
    </row>
    <row r="28" ht="15" spans="1:29">
      <c r="A28" s="1154"/>
      <c r="B28" s="756" t="s">
        <v>1719</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1682</v>
      </c>
      <c r="S28" s="787">
        <f t="shared" si="12"/>
        <v>100</v>
      </c>
      <c r="T28" s="786" t="s">
        <v>1682</v>
      </c>
      <c r="U28" s="787">
        <f t="shared" si="13"/>
        <v>100</v>
      </c>
      <c r="V28" s="786" t="s">
        <v>1682</v>
      </c>
      <c r="W28" s="787">
        <f t="shared" si="14"/>
        <v>100</v>
      </c>
      <c r="X28" s="705"/>
      <c r="Y28" s="818"/>
      <c r="Z28" s="704" t="str">
        <f t="shared" si="15"/>
        <v>公共部分装修</v>
      </c>
      <c r="AA28" s="704">
        <f t="shared" si="3"/>
        <v>1</v>
      </c>
      <c r="AB28" s="704">
        <f t="shared" si="4"/>
        <v>1</v>
      </c>
      <c r="AC28" s="704">
        <f t="shared" si="5"/>
        <v>1</v>
      </c>
    </row>
    <row r="29" ht="15" spans="1:29">
      <c r="A29" s="1154"/>
      <c r="B29" s="756" t="s">
        <v>1897</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1682</v>
      </c>
      <c r="S29" s="787" t="e">
        <f t="shared" si="12"/>
        <v>#N/A</v>
      </c>
      <c r="T29" s="786" t="s">
        <v>1682</v>
      </c>
      <c r="U29" s="787" t="e">
        <f t="shared" si="13"/>
        <v>#N/A</v>
      </c>
      <c r="V29" s="786" t="s">
        <v>1682</v>
      </c>
      <c r="W29" s="787" t="e">
        <f t="shared" si="14"/>
        <v>#N/A</v>
      </c>
      <c r="X29" s="705"/>
      <c r="Y29" s="818"/>
      <c r="Z29" s="704" t="str">
        <f t="shared" si="15"/>
        <v>成新率</v>
      </c>
      <c r="AA29" s="704" t="e">
        <f t="shared" si="3"/>
        <v>#N/A</v>
      </c>
      <c r="AB29" s="704" t="e">
        <f t="shared" si="4"/>
        <v>#N/A</v>
      </c>
      <c r="AC29" s="704" t="e">
        <f t="shared" si="5"/>
        <v>#N/A</v>
      </c>
    </row>
    <row r="30" ht="15" spans="1:29">
      <c r="A30" s="1154"/>
      <c r="B30" s="756" t="s">
        <v>1898</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1682</v>
      </c>
      <c r="S30" s="787">
        <f t="shared" si="12"/>
        <v>100</v>
      </c>
      <c r="T30" s="786" t="s">
        <v>1682</v>
      </c>
      <c r="U30" s="787">
        <f t="shared" si="13"/>
        <v>100</v>
      </c>
      <c r="V30" s="786" t="s">
        <v>1682</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1899</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1682</v>
      </c>
      <c r="S31" s="741" t="e">
        <f t="shared" si="12"/>
        <v>#N/A</v>
      </c>
      <c r="T31" s="740" t="s">
        <v>1682</v>
      </c>
      <c r="U31" s="741" t="e">
        <f t="shared" si="13"/>
        <v>#N/A</v>
      </c>
      <c r="V31" s="740" t="s">
        <v>1682</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1900</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1715</v>
      </c>
      <c r="Q32" s="751" t="str">
        <f t="shared" si="11"/>
        <v>车位类型</v>
      </c>
      <c r="R32" s="786" t="s">
        <v>1682</v>
      </c>
      <c r="S32" s="787">
        <f t="shared" si="12"/>
        <v>100</v>
      </c>
      <c r="T32" s="786" t="s">
        <v>1682</v>
      </c>
      <c r="U32" s="787">
        <f t="shared" si="13"/>
        <v>100</v>
      </c>
      <c r="V32" s="786" t="s">
        <v>1682</v>
      </c>
      <c r="W32" s="787">
        <f t="shared" si="14"/>
        <v>100</v>
      </c>
      <c r="X32" s="705"/>
      <c r="Y32" s="818" t="s">
        <v>1715</v>
      </c>
      <c r="Z32" s="704" t="str">
        <f t="shared" si="15"/>
        <v>车位类型</v>
      </c>
      <c r="AA32" s="704">
        <f t="shared" si="3"/>
        <v>1</v>
      </c>
      <c r="AB32" s="704">
        <f t="shared" si="4"/>
        <v>1</v>
      </c>
      <c r="AC32" s="704">
        <f t="shared" si="5"/>
        <v>1</v>
      </c>
    </row>
    <row r="33" ht="15" spans="1:29">
      <c r="A33" s="1154"/>
      <c r="B33" s="756" t="s">
        <v>1901</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1682</v>
      </c>
      <c r="S33" s="787">
        <f t="shared" si="12"/>
        <v>100</v>
      </c>
      <c r="T33" s="786" t="s">
        <v>1682</v>
      </c>
      <c r="U33" s="787">
        <f t="shared" si="13"/>
        <v>100</v>
      </c>
      <c r="V33" s="786" t="s">
        <v>1682</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1682</v>
      </c>
      <c r="S35" s="827">
        <f t="shared" si="12"/>
        <v>100</v>
      </c>
      <c r="T35" s="826" t="s">
        <v>1682</v>
      </c>
      <c r="U35" s="827">
        <f t="shared" si="13"/>
        <v>100</v>
      </c>
      <c r="V35" s="826" t="s">
        <v>1682</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1682</v>
      </c>
      <c r="S36" s="787">
        <f t="shared" si="12"/>
        <v>100</v>
      </c>
      <c r="T36" s="786" t="s">
        <v>1682</v>
      </c>
      <c r="U36" s="787">
        <f t="shared" si="13"/>
        <v>100</v>
      </c>
      <c r="V36" s="786" t="s">
        <v>1682</v>
      </c>
      <c r="W36" s="787">
        <f t="shared" si="14"/>
        <v>100</v>
      </c>
      <c r="X36" s="705"/>
      <c r="Y36" s="818"/>
      <c r="Z36" s="704">
        <f t="shared" si="15"/>
        <v>111</v>
      </c>
      <c r="AA36" s="704">
        <f t="shared" si="3"/>
        <v>1</v>
      </c>
      <c r="AB36" s="704">
        <f t="shared" si="4"/>
        <v>1</v>
      </c>
      <c r="AC36" s="704">
        <f t="shared" si="5"/>
        <v>1</v>
      </c>
    </row>
    <row r="37" ht="14.4" spans="1:29">
      <c r="A37" s="841" t="s">
        <v>1902</v>
      </c>
      <c r="B37" s="1157" t="s">
        <v>1903</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1730</v>
      </c>
      <c r="B38" s="1106" t="str">
        <f>B37</f>
        <v>元/平方米</v>
      </c>
      <c r="C38" s="1107" t="e">
        <f>R39</f>
        <v>#DIV/0!</v>
      </c>
      <c r="D38" s="856" t="s">
        <v>1731</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1904</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1733</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1734</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1735</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1736</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1680</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1737</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1683</v>
      </c>
      <c r="B51" s="944"/>
      <c r="C51" s="945" t="s">
        <v>1738</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1739</v>
      </c>
      <c r="B53" s="953" t="s">
        <v>1687</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1690</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1692</v>
      </c>
      <c r="B63" s="953" t="s">
        <v>1695</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1696</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1697</v>
      </c>
      <c r="C67" s="793" t="s">
        <v>1741</v>
      </c>
      <c r="D67" s="793" t="s">
        <v>1742</v>
      </c>
      <c r="E67" s="793" t="s">
        <v>1743</v>
      </c>
      <c r="F67" s="793" t="s">
        <v>1744</v>
      </c>
      <c r="G67" s="793" t="s">
        <v>1745</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1698</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1874</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1711</v>
      </c>
      <c r="B79" s="953" t="s">
        <v>1905</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1896</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1719</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1897</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1898</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1899</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1900</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1901</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1906</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4" si="3">D8/F8</f>
        <v>1</v>
      </c>
      <c r="AB8" s="744">
        <f t="shared" ref="AB8:AB34" si="4">D8/H8</f>
        <v>1</v>
      </c>
      <c r="AC8" s="744">
        <f t="shared" ref="AC8:AC34" si="5">D8/J8</f>
        <v>1</v>
      </c>
    </row>
    <row r="9" s="664" customFormat="1" ht="14.4" spans="1:29">
      <c r="A9" s="746" t="s">
        <v>1686</v>
      </c>
      <c r="B9" s="747" t="s">
        <v>1687</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753"/>
      <c r="B10" s="754" t="s">
        <v>1690</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779" t="s">
        <v>1692</v>
      </c>
      <c r="B14" s="1036" t="s">
        <v>1695</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1696</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1697</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1698</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1874</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094" t="s">
        <v>1711</v>
      </c>
      <c r="B26" s="747" t="s">
        <v>1719</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1715</v>
      </c>
      <c r="Q26" s="751" t="str">
        <f t="shared" si="11"/>
        <v>公共部分装修</v>
      </c>
      <c r="R26" s="786" t="s">
        <v>1682</v>
      </c>
      <c r="S26" s="787">
        <f t="shared" ref="S26:S34" si="12">F26</f>
        <v>100</v>
      </c>
      <c r="T26" s="786" t="s">
        <v>1682</v>
      </c>
      <c r="U26" s="787">
        <f t="shared" ref="U26:U34" si="13">H26</f>
        <v>100</v>
      </c>
      <c r="V26" s="786" t="s">
        <v>1682</v>
      </c>
      <c r="W26" s="787">
        <f t="shared" ref="W26:W34" si="14">J26</f>
        <v>100</v>
      </c>
      <c r="X26" s="705"/>
      <c r="Y26" s="818" t="s">
        <v>1715</v>
      </c>
      <c r="Z26" s="704" t="str">
        <f t="shared" ref="Z26:Z34" si="15">Q26</f>
        <v>公共部分装修</v>
      </c>
      <c r="AA26" s="704">
        <f t="shared" si="3"/>
        <v>1</v>
      </c>
      <c r="AB26" s="704">
        <f t="shared" si="4"/>
        <v>1</v>
      </c>
      <c r="AC26" s="704">
        <f t="shared" si="5"/>
        <v>1</v>
      </c>
    </row>
    <row r="27" s="666" customFormat="1" ht="15" spans="1:29">
      <c r="A27" s="838"/>
      <c r="B27" s="754" t="s">
        <v>1897</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1682</v>
      </c>
      <c r="S27" s="827" t="e">
        <f t="shared" si="12"/>
        <v>#N/A</v>
      </c>
      <c r="T27" s="826" t="s">
        <v>1682</v>
      </c>
      <c r="U27" s="827" t="e">
        <f t="shared" si="13"/>
        <v>#N/A</v>
      </c>
      <c r="V27" s="826" t="s">
        <v>1682</v>
      </c>
      <c r="W27" s="827" t="e">
        <f t="shared" si="14"/>
        <v>#N/A</v>
      </c>
      <c r="X27" s="828"/>
      <c r="Y27" s="818"/>
      <c r="Z27" s="829" t="str">
        <f t="shared" si="15"/>
        <v>成新率</v>
      </c>
      <c r="AA27" s="704" t="e">
        <f t="shared" si="3"/>
        <v>#N/A</v>
      </c>
      <c r="AB27" s="704" t="e">
        <f t="shared" si="4"/>
        <v>#N/A</v>
      </c>
      <c r="AC27" s="704" t="e">
        <f t="shared" si="5"/>
        <v>#N/A</v>
      </c>
    </row>
    <row r="28" ht="15" spans="1:29">
      <c r="A28" s="833"/>
      <c r="B28" s="754" t="s">
        <v>1898</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1682</v>
      </c>
      <c r="S28" s="787">
        <f t="shared" si="12"/>
        <v>100</v>
      </c>
      <c r="T28" s="786" t="s">
        <v>1682</v>
      </c>
      <c r="U28" s="787">
        <f t="shared" si="13"/>
        <v>100</v>
      </c>
      <c r="V28" s="786" t="s">
        <v>1682</v>
      </c>
      <c r="W28" s="787">
        <f t="shared" si="14"/>
        <v>100</v>
      </c>
      <c r="X28" s="705"/>
      <c r="Y28" s="818"/>
      <c r="Z28" s="704" t="str">
        <f t="shared" si="15"/>
        <v>物业等级</v>
      </c>
      <c r="AA28" s="704">
        <f t="shared" si="3"/>
        <v>1</v>
      </c>
      <c r="AB28" s="704">
        <f t="shared" si="4"/>
        <v>1</v>
      </c>
      <c r="AC28" s="704">
        <f t="shared" si="5"/>
        <v>1</v>
      </c>
    </row>
    <row r="29" ht="15" spans="1:29">
      <c r="A29" s="833"/>
      <c r="B29" s="754" t="s">
        <v>1907</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1682</v>
      </c>
      <c r="S29" s="787">
        <f t="shared" si="12"/>
        <v>100</v>
      </c>
      <c r="T29" s="786" t="s">
        <v>1682</v>
      </c>
      <c r="U29" s="787">
        <f t="shared" si="13"/>
        <v>100</v>
      </c>
      <c r="V29" s="786" t="s">
        <v>1682</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1682</v>
      </c>
      <c r="S30" s="787" t="e">
        <f t="shared" si="12"/>
        <v>#N/A</v>
      </c>
      <c r="T30" s="786" t="s">
        <v>1682</v>
      </c>
      <c r="U30" s="787" t="e">
        <f t="shared" si="13"/>
        <v>#N/A</v>
      </c>
      <c r="V30" s="786" t="s">
        <v>1682</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1908</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1682</v>
      </c>
      <c r="S31" s="741">
        <f t="shared" si="12"/>
        <v>100</v>
      </c>
      <c r="T31" s="740" t="s">
        <v>1682</v>
      </c>
      <c r="U31" s="741">
        <f t="shared" si="13"/>
        <v>100</v>
      </c>
      <c r="V31" s="740" t="s">
        <v>1682</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1715</v>
      </c>
      <c r="Q32" s="751">
        <f t="shared" si="11"/>
        <v>111</v>
      </c>
      <c r="R32" s="786" t="s">
        <v>1682</v>
      </c>
      <c r="S32" s="787">
        <f t="shared" si="12"/>
        <v>100</v>
      </c>
      <c r="T32" s="786" t="s">
        <v>1682</v>
      </c>
      <c r="U32" s="787">
        <f t="shared" si="13"/>
        <v>100</v>
      </c>
      <c r="V32" s="786" t="s">
        <v>1682</v>
      </c>
      <c r="W32" s="787">
        <f t="shared" si="14"/>
        <v>100</v>
      </c>
      <c r="X32" s="705"/>
      <c r="Y32" s="818" t="s">
        <v>1715</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1682</v>
      </c>
      <c r="S33" s="787">
        <f t="shared" si="12"/>
        <v>100</v>
      </c>
      <c r="T33" s="786" t="s">
        <v>1682</v>
      </c>
      <c r="U33" s="787">
        <f t="shared" si="13"/>
        <v>100</v>
      </c>
      <c r="V33" s="786" t="s">
        <v>1682</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ht="14.4" spans="1:30">
      <c r="A35" s="841" t="s">
        <v>1729</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1730</v>
      </c>
      <c r="B36" s="1106"/>
      <c r="C36" s="1107" t="e">
        <f>R37</f>
        <v>#DIV/0!</v>
      </c>
      <c r="D36" s="856" t="s">
        <v>1731</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1732</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1733</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1734</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1735</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1736</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1680</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1737</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1683</v>
      </c>
      <c r="B49" s="944"/>
      <c r="C49" s="945" t="s">
        <v>1738</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1739</v>
      </c>
      <c r="B51" s="953" t="s">
        <v>1687</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1690</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1692</v>
      </c>
      <c r="B61" s="953" t="s">
        <v>1695</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1909</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1697</v>
      </c>
      <c r="C65" s="793" t="s">
        <v>1741</v>
      </c>
      <c r="D65" s="793" t="s">
        <v>1742</v>
      </c>
      <c r="E65" s="793" t="s">
        <v>1743</v>
      </c>
      <c r="F65" s="793" t="s">
        <v>1744</v>
      </c>
      <c r="G65" s="793" t="s">
        <v>1745</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1698</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1874</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1711</v>
      </c>
      <c r="B77" s="953" t="s">
        <v>1719</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1897</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1898</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1907</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1908</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1911</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5" si="3">D8/F8</f>
        <v>#DIV/0!</v>
      </c>
      <c r="AB8" s="744" t="e">
        <f t="shared" ref="AB8:AB45" si="4">D8/H8</f>
        <v>#DIV/0!</v>
      </c>
      <c r="AC8" s="744" t="e">
        <f t="shared" ref="AC8:AC45" si="5">D8/J8</f>
        <v>#DIV/0!</v>
      </c>
    </row>
    <row r="9" s="664" customFormat="1" ht="14.4" spans="1:29">
      <c r="A9" s="746" t="s">
        <v>1686</v>
      </c>
      <c r="B9" s="747" t="s">
        <v>1687</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1034"/>
      <c r="F10" s="756">
        <f>ROUND(100/'数据-取费表'!G16,0)</f>
        <v>101</v>
      </c>
      <c r="G10" s="1035"/>
      <c r="H10" s="756">
        <f>ROUND(100/'数据-取费表'!G16,0)</f>
        <v>101</v>
      </c>
      <c r="I10" s="1035"/>
      <c r="J10" s="756">
        <f>ROUND(100/'数据-取费表'!G16,0)</f>
        <v>101</v>
      </c>
      <c r="K10" s="757"/>
      <c r="L10" s="758"/>
      <c r="M10" s="759"/>
      <c r="N10" s="759"/>
      <c r="O10" s="760"/>
      <c r="P10" s="751"/>
      <c r="Q10" s="752" t="str">
        <f t="shared" si="6"/>
        <v>土地使用年限（年）</v>
      </c>
      <c r="R10" s="740" t="s">
        <v>1682</v>
      </c>
      <c r="S10" s="741">
        <f t="shared" si="0"/>
        <v>101</v>
      </c>
      <c r="T10" s="740" t="s">
        <v>1682</v>
      </c>
      <c r="U10" s="741">
        <f t="shared" si="1"/>
        <v>101</v>
      </c>
      <c r="V10" s="740" t="s">
        <v>1682</v>
      </c>
      <c r="W10" s="741">
        <f t="shared" si="2"/>
        <v>101</v>
      </c>
      <c r="X10" s="742"/>
      <c r="Y10" s="752"/>
      <c r="Z10" s="744" t="str">
        <f t="shared" si="7"/>
        <v>土地使用年限（年）</v>
      </c>
      <c r="AA10" s="744">
        <f t="shared" si="3"/>
        <v>0.99009900990099</v>
      </c>
      <c r="AB10" s="744">
        <f t="shared" si="4"/>
        <v>0.99009900990099</v>
      </c>
      <c r="AC10" s="744">
        <f t="shared" si="5"/>
        <v>0.99009900990099</v>
      </c>
    </row>
    <row r="11" ht="15" spans="1:29">
      <c r="A11" s="761"/>
      <c r="B11" s="754" t="s">
        <v>1691</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1912</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1682</v>
      </c>
      <c r="S12" s="741">
        <f t="shared" si="0"/>
        <v>100</v>
      </c>
      <c r="T12" s="740" t="s">
        <v>1682</v>
      </c>
      <c r="U12" s="741">
        <f t="shared" si="1"/>
        <v>100</v>
      </c>
      <c r="V12" s="740" t="s">
        <v>1682</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1870</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1682</v>
      </c>
      <c r="S17" s="787">
        <f>F17</f>
        <v>100</v>
      </c>
      <c r="T17" s="786" t="s">
        <v>1682</v>
      </c>
      <c r="U17" s="787">
        <f>H17</f>
        <v>100</v>
      </c>
      <c r="V17" s="786" t="s">
        <v>1682</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1882</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1682</v>
      </c>
      <c r="S19" s="787">
        <f>F19</f>
        <v>100</v>
      </c>
      <c r="T19" s="786" t="s">
        <v>1682</v>
      </c>
      <c r="U19" s="787">
        <f>H19</f>
        <v>100</v>
      </c>
      <c r="V19" s="786" t="s">
        <v>1682</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1695</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1682</v>
      </c>
      <c r="S21" s="787">
        <f>F21</f>
        <v>100</v>
      </c>
      <c r="T21" s="786" t="s">
        <v>1682</v>
      </c>
      <c r="U21" s="787">
        <f>H21</f>
        <v>100</v>
      </c>
      <c r="V21" s="786" t="s">
        <v>1682</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1913</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1682</v>
      </c>
      <c r="S23" s="787">
        <f>F23</f>
        <v>100</v>
      </c>
      <c r="T23" s="786" t="s">
        <v>1682</v>
      </c>
      <c r="U23" s="787">
        <f>H23</f>
        <v>100</v>
      </c>
      <c r="V23" s="786" t="s">
        <v>1682</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1914</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1682</v>
      </c>
      <c r="S25" s="787">
        <f>F25</f>
        <v>100</v>
      </c>
      <c r="T25" s="786" t="s">
        <v>1682</v>
      </c>
      <c r="U25" s="787">
        <f>H25</f>
        <v>100</v>
      </c>
      <c r="V25" s="786" t="s">
        <v>1682</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1696</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1682</v>
      </c>
      <c r="S27" s="741">
        <f>F27</f>
        <v>100</v>
      </c>
      <c r="T27" s="740" t="s">
        <v>1682</v>
      </c>
      <c r="U27" s="741">
        <f>H27</f>
        <v>100</v>
      </c>
      <c r="V27" s="740" t="s">
        <v>1682</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1697</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1682</v>
      </c>
      <c r="S29" s="741">
        <f>F29</f>
        <v>100</v>
      </c>
      <c r="T29" s="740" t="s">
        <v>1682</v>
      </c>
      <c r="U29" s="741">
        <f>H29</f>
        <v>100</v>
      </c>
      <c r="V29" s="740" t="s">
        <v>1682</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1871</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1682</v>
      </c>
      <c r="S31" s="787">
        <f t="shared" ref="S31:S45" si="10">F31</f>
        <v>100</v>
      </c>
      <c r="T31" s="786" t="s">
        <v>1682</v>
      </c>
      <c r="U31" s="787">
        <f t="shared" ref="U31:U45" si="11">H31</f>
        <v>100</v>
      </c>
      <c r="V31" s="786" t="s">
        <v>1682</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1884</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1682</v>
      </c>
      <c r="S32" s="787">
        <f t="shared" si="10"/>
        <v>100</v>
      </c>
      <c r="T32" s="786" t="s">
        <v>1682</v>
      </c>
      <c r="U32" s="787">
        <f t="shared" si="11"/>
        <v>100</v>
      </c>
      <c r="V32" s="786" t="s">
        <v>1682</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1915</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1682</v>
      </c>
      <c r="S34" s="787">
        <f t="shared" si="10"/>
        <v>100</v>
      </c>
      <c r="T34" s="786" t="s">
        <v>1682</v>
      </c>
      <c r="U34" s="787">
        <f t="shared" si="11"/>
        <v>100</v>
      </c>
      <c r="V34" s="786" t="s">
        <v>1682</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1682</v>
      </c>
      <c r="S35" s="787">
        <f t="shared" si="10"/>
        <v>100</v>
      </c>
      <c r="T35" s="786" t="s">
        <v>1682</v>
      </c>
      <c r="U35" s="787">
        <f t="shared" si="11"/>
        <v>100</v>
      </c>
      <c r="V35" s="786" t="s">
        <v>1682</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1715</v>
      </c>
      <c r="Q36" s="751">
        <f t="shared" si="8"/>
        <v>111</v>
      </c>
      <c r="R36" s="786" t="s">
        <v>1682</v>
      </c>
      <c r="S36" s="787">
        <f t="shared" si="10"/>
        <v>100</v>
      </c>
      <c r="T36" s="786" t="s">
        <v>1682</v>
      </c>
      <c r="U36" s="787">
        <f t="shared" si="11"/>
        <v>100</v>
      </c>
      <c r="V36" s="786" t="s">
        <v>1682</v>
      </c>
      <c r="W36" s="787">
        <f t="shared" si="12"/>
        <v>100</v>
      </c>
      <c r="X36" s="705"/>
      <c r="Y36" s="818" t="s">
        <v>1715</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1682</v>
      </c>
      <c r="S37" s="827">
        <f t="shared" si="10"/>
        <v>100</v>
      </c>
      <c r="T37" s="826" t="s">
        <v>1682</v>
      </c>
      <c r="U37" s="827">
        <f t="shared" si="11"/>
        <v>100</v>
      </c>
      <c r="V37" s="826" t="s">
        <v>1682</v>
      </c>
      <c r="W37" s="827">
        <f t="shared" si="12"/>
        <v>100</v>
      </c>
      <c r="X37" s="828"/>
      <c r="Y37" s="818"/>
      <c r="Z37" s="829">
        <f t="shared" si="13"/>
        <v>111</v>
      </c>
      <c r="AA37" s="704">
        <f t="shared" si="3"/>
        <v>1</v>
      </c>
      <c r="AB37" s="704">
        <f t="shared" si="4"/>
        <v>1</v>
      </c>
      <c r="AC37" s="704">
        <f t="shared" si="5"/>
        <v>1</v>
      </c>
    </row>
    <row r="38" ht="16.2" spans="1:29">
      <c r="A38" s="833" t="s">
        <v>1711</v>
      </c>
      <c r="B38" s="830" t="s">
        <v>1916</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1682</v>
      </c>
      <c r="S38" s="787" t="e">
        <f t="shared" si="10"/>
        <v>#N/A</v>
      </c>
      <c r="T38" s="786" t="s">
        <v>1682</v>
      </c>
      <c r="U38" s="787" t="e">
        <f t="shared" si="11"/>
        <v>#N/A</v>
      </c>
      <c r="V38" s="786" t="s">
        <v>1682</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1917</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1682</v>
      </c>
      <c r="S39" s="787">
        <f t="shared" si="10"/>
        <v>100</v>
      </c>
      <c r="T39" s="786" t="s">
        <v>1682</v>
      </c>
      <c r="U39" s="787">
        <f t="shared" si="11"/>
        <v>100</v>
      </c>
      <c r="V39" s="786" t="s">
        <v>1682</v>
      </c>
      <c r="W39" s="787">
        <f t="shared" si="12"/>
        <v>100</v>
      </c>
      <c r="X39" s="705"/>
      <c r="Y39" s="818"/>
      <c r="Z39" s="704" t="str">
        <f t="shared" si="13"/>
        <v>宗地形状</v>
      </c>
      <c r="AA39" s="704">
        <f t="shared" si="3"/>
        <v>1</v>
      </c>
      <c r="AB39" s="704">
        <f t="shared" si="4"/>
        <v>1</v>
      </c>
      <c r="AC39" s="704">
        <f t="shared" si="5"/>
        <v>1</v>
      </c>
    </row>
    <row r="40" ht="15" spans="1:29">
      <c r="A40" s="833"/>
      <c r="B40" s="754" t="s">
        <v>1918</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1682</v>
      </c>
      <c r="S40" s="787">
        <f t="shared" si="10"/>
        <v>100</v>
      </c>
      <c r="T40" s="786" t="s">
        <v>1682</v>
      </c>
      <c r="U40" s="787">
        <f t="shared" si="11"/>
        <v>100</v>
      </c>
      <c r="V40" s="786" t="s">
        <v>1682</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1919</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1682</v>
      </c>
      <c r="S41" s="741">
        <f t="shared" si="10"/>
        <v>100</v>
      </c>
      <c r="T41" s="740" t="s">
        <v>1682</v>
      </c>
      <c r="U41" s="741">
        <f t="shared" si="11"/>
        <v>100</v>
      </c>
      <c r="V41" s="740" t="s">
        <v>1682</v>
      </c>
      <c r="W41" s="741">
        <f t="shared" si="12"/>
        <v>100</v>
      </c>
      <c r="X41" s="742"/>
      <c r="Y41" s="818"/>
      <c r="Z41" s="744" t="str">
        <f t="shared" si="13"/>
        <v>宗地开发程度</v>
      </c>
      <c r="AA41" s="744">
        <f t="shared" si="3"/>
        <v>1</v>
      </c>
      <c r="AB41" s="744">
        <f t="shared" si="4"/>
        <v>1</v>
      </c>
      <c r="AC41" s="744">
        <f t="shared" si="5"/>
        <v>1</v>
      </c>
    </row>
    <row r="42" ht="15" spans="1:29">
      <c r="A42" s="833"/>
      <c r="B42" s="754" t="s">
        <v>1920</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1715</v>
      </c>
      <c r="Q42" s="751" t="str">
        <f t="shared" si="14"/>
        <v>工程地质条件</v>
      </c>
      <c r="R42" s="786" t="s">
        <v>1682</v>
      </c>
      <c r="S42" s="787">
        <f t="shared" si="10"/>
        <v>100</v>
      </c>
      <c r="T42" s="786" t="s">
        <v>1682</v>
      </c>
      <c r="U42" s="787">
        <f t="shared" si="11"/>
        <v>100</v>
      </c>
      <c r="V42" s="786" t="s">
        <v>1682</v>
      </c>
      <c r="W42" s="787">
        <f t="shared" si="12"/>
        <v>100</v>
      </c>
      <c r="X42" s="705"/>
      <c r="Y42" s="818" t="s">
        <v>1715</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1682</v>
      </c>
      <c r="S43" s="787">
        <f t="shared" si="10"/>
        <v>100</v>
      </c>
      <c r="T43" s="786" t="s">
        <v>1682</v>
      </c>
      <c r="U43" s="787">
        <f t="shared" si="11"/>
        <v>100</v>
      </c>
      <c r="V43" s="786" t="s">
        <v>1682</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1682</v>
      </c>
      <c r="S44" s="787">
        <f t="shared" si="10"/>
        <v>100</v>
      </c>
      <c r="T44" s="786" t="s">
        <v>1682</v>
      </c>
      <c r="U44" s="787">
        <f t="shared" si="11"/>
        <v>100</v>
      </c>
      <c r="V44" s="786" t="s">
        <v>1682</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1682</v>
      </c>
      <c r="S45" s="827">
        <f t="shared" si="10"/>
        <v>100</v>
      </c>
      <c r="T45" s="826" t="s">
        <v>1682</v>
      </c>
      <c r="U45" s="827">
        <f t="shared" si="11"/>
        <v>100</v>
      </c>
      <c r="V45" s="826" t="s">
        <v>1682</v>
      </c>
      <c r="W45" s="827">
        <f t="shared" si="12"/>
        <v>100</v>
      </c>
      <c r="X45" s="828"/>
      <c r="Y45" s="818"/>
      <c r="Z45" s="829">
        <f t="shared" si="13"/>
        <v>111</v>
      </c>
      <c r="AA45" s="704">
        <f t="shared" si="3"/>
        <v>1</v>
      </c>
      <c r="AB45" s="704">
        <f t="shared" si="4"/>
        <v>1</v>
      </c>
      <c r="AC45" s="704">
        <f t="shared" si="5"/>
        <v>1</v>
      </c>
    </row>
    <row r="46" ht="14.4" spans="1:29">
      <c r="A46" s="841" t="s">
        <v>1902</v>
      </c>
      <c r="B46" s="842" t="s">
        <v>1921</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1730</v>
      </c>
      <c r="B47" s="854"/>
      <c r="C47" s="855" t="e">
        <f>R48</f>
        <v>#DIV/0!</v>
      </c>
      <c r="D47" s="856" t="s">
        <v>1731</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1922</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1733</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1734</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1735</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1923</v>
      </c>
      <c r="B55" s="883" t="s">
        <v>1924</v>
      </c>
      <c r="C55" s="884" t="s">
        <v>1925</v>
      </c>
      <c r="D55" s="885" t="s">
        <v>1926</v>
      </c>
      <c r="E55" s="886" t="s">
        <v>1927</v>
      </c>
      <c r="F55" s="1048" t="s">
        <v>1928</v>
      </c>
      <c r="G55" s="693" t="s">
        <v>1929</v>
      </c>
      <c r="H55" s="888"/>
      <c r="I55" s="1049" t="s">
        <v>1930</v>
      </c>
      <c r="J55" s="1050">
        <f>项目基本情况!F35</f>
        <v>0</v>
      </c>
      <c r="K55" s="889" t="s">
        <v>1931</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1932</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1933</v>
      </c>
      <c r="B57" s="379" t="e">
        <f>ROUND($C$48*C57*D57,0)</f>
        <v>#DIV/0!</v>
      </c>
      <c r="C57" s="899">
        <f t="shared" ref="C57:C64" si="16">IF($C$55="北京市系数",I57,J57)</f>
        <v>0</v>
      </c>
      <c r="D57" s="900">
        <v>0.25</v>
      </c>
      <c r="E57" s="901"/>
      <c r="F57" s="1051" t="e">
        <f t="shared" si="15"/>
        <v>#DIV/0!</v>
      </c>
      <c r="G57" s="902" t="s">
        <v>1934</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1935</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1936</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1937</v>
      </c>
      <c r="B60" s="379" t="e">
        <f t="shared" si="17"/>
        <v>#DIV/0!</v>
      </c>
      <c r="C60" s="899">
        <f t="shared" si="16"/>
        <v>0</v>
      </c>
      <c r="D60" s="900">
        <v>0.25</v>
      </c>
      <c r="E60" s="378">
        <f>'数据-汇总表'!E11</f>
        <v>0</v>
      </c>
      <c r="F60" s="1051" t="e">
        <f t="shared" si="15"/>
        <v>#DIV/0!</v>
      </c>
      <c r="G60" s="907" t="s">
        <v>1938</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1939</v>
      </c>
      <c r="B61" s="379" t="e">
        <f t="shared" si="17"/>
        <v>#DIV/0!</v>
      </c>
      <c r="C61" s="899">
        <f t="shared" si="16"/>
        <v>0</v>
      </c>
      <c r="D61" s="900">
        <v>0.25</v>
      </c>
      <c r="E61" s="378">
        <f>'数据-汇总表'!E12</f>
        <v>0</v>
      </c>
      <c r="F61" s="1051" t="e">
        <f t="shared" si="15"/>
        <v>#DIV/0!</v>
      </c>
      <c r="G61" s="908" t="s">
        <v>1940</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1941</v>
      </c>
      <c r="B62" s="379" t="e">
        <f t="shared" si="17"/>
        <v>#DIV/0!</v>
      </c>
      <c r="C62" s="899">
        <f t="shared" si="16"/>
        <v>0</v>
      </c>
      <c r="D62" s="900">
        <v>0.25</v>
      </c>
      <c r="E62" s="378">
        <f>'数据-汇总表'!E13</f>
        <v>0</v>
      </c>
      <c r="F62" s="1051" t="e">
        <f t="shared" si="15"/>
        <v>#DIV/0!</v>
      </c>
      <c r="G62" s="908" t="s">
        <v>1942</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1943</v>
      </c>
      <c r="B63" s="379" t="e">
        <f t="shared" si="17"/>
        <v>#DIV/0!</v>
      </c>
      <c r="C63" s="899">
        <f t="shared" si="16"/>
        <v>0</v>
      </c>
      <c r="D63" s="900">
        <v>0.25</v>
      </c>
      <c r="E63" s="378">
        <f>'数据-汇总表'!E14</f>
        <v>0</v>
      </c>
      <c r="F63" s="1051" t="e">
        <f t="shared" si="15"/>
        <v>#DIV/0!</v>
      </c>
      <c r="G63" s="907" t="s">
        <v>1934</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1944</v>
      </c>
      <c r="B64" s="379" t="e">
        <f t="shared" si="17"/>
        <v>#DIV/0!</v>
      </c>
      <c r="C64" s="899">
        <f t="shared" si="16"/>
        <v>0</v>
      </c>
      <c r="D64" s="900">
        <v>0.25</v>
      </c>
      <c r="E64" s="378">
        <f>'数据-汇总表'!E15</f>
        <v>0</v>
      </c>
      <c r="F64" s="1051" t="e">
        <f t="shared" si="15"/>
        <v>#DIV/0!</v>
      </c>
      <c r="G64" s="909" t="s">
        <v>1938</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1945</v>
      </c>
      <c r="B65" s="912" t="s">
        <v>1946</v>
      </c>
      <c r="C65" s="912" t="s">
        <v>1946</v>
      </c>
      <c r="D65" s="912" t="s">
        <v>1946</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1736</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1947</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1948</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1737</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1683</v>
      </c>
      <c r="B72" s="944"/>
      <c r="C72" s="945" t="s">
        <v>1738</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1739</v>
      </c>
      <c r="B74" s="953" t="s">
        <v>1687</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1690</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1691</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1692</v>
      </c>
      <c r="B87" s="953" t="s">
        <v>1693</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1870</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1882</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1695</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1913</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1914</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1696</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1697</v>
      </c>
      <c r="C101" s="793" t="s">
        <v>1741</v>
      </c>
      <c r="D101" s="793" t="s">
        <v>1742</v>
      </c>
      <c r="E101" s="793" t="s">
        <v>1743</v>
      </c>
      <c r="F101" s="793" t="s">
        <v>1744</v>
      </c>
      <c r="G101" s="793" t="s">
        <v>1745</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1949</v>
      </c>
      <c r="D103" s="963" t="s">
        <v>1950</v>
      </c>
      <c r="E103" s="963" t="s">
        <v>1951</v>
      </c>
      <c r="F103" s="963" t="s">
        <v>1952</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1884</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1915</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1711</v>
      </c>
      <c r="B115" s="953" t="s">
        <v>1916</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1917</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1918</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1919</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1920</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1888</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1953</v>
      </c>
      <c r="D6" s="720"/>
      <c r="E6" s="721" t="s">
        <v>1953</v>
      </c>
      <c r="F6" s="722"/>
      <c r="G6" s="719" t="s">
        <v>1953</v>
      </c>
      <c r="H6" s="720"/>
      <c r="I6" s="719" t="s">
        <v>1953</v>
      </c>
      <c r="J6" s="720"/>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0" si="3">D8/F8</f>
        <v>#DIV/0!</v>
      </c>
      <c r="AB8" s="744" t="e">
        <f t="shared" ref="AB8:AB40" si="4">D8/H8</f>
        <v>#DIV/0!</v>
      </c>
      <c r="AC8" s="744" t="e">
        <f t="shared" ref="AC8:AC40" si="5">D8/J8</f>
        <v>#DIV/0!</v>
      </c>
    </row>
    <row r="9" s="664" customFormat="1" ht="14.4" spans="1:29">
      <c r="A9" s="746" t="s">
        <v>1686</v>
      </c>
      <c r="B9" s="747" t="s">
        <v>1687</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755"/>
      <c r="F10" s="756">
        <f>ROUND(100/'数据-取费表'!G16,0)</f>
        <v>101</v>
      </c>
      <c r="G10" s="755"/>
      <c r="H10" s="756">
        <f>ROUND(100/'数据-取费表'!G16,0)</f>
        <v>101</v>
      </c>
      <c r="I10" s="755"/>
      <c r="J10" s="756">
        <f>ROUND(100/'数据-取费表'!G16,0)</f>
        <v>101</v>
      </c>
      <c r="K10" s="757"/>
      <c r="L10" s="758"/>
      <c r="M10" s="759"/>
      <c r="N10" s="759"/>
      <c r="O10" s="760"/>
      <c r="P10" s="751"/>
      <c r="Q10" s="752" t="str">
        <f t="shared" si="6"/>
        <v>土地使用年限（年）</v>
      </c>
      <c r="R10" s="740" t="s">
        <v>1682</v>
      </c>
      <c r="S10" s="741">
        <f t="shared" si="0"/>
        <v>101</v>
      </c>
      <c r="T10" s="740" t="s">
        <v>1682</v>
      </c>
      <c r="U10" s="741">
        <f t="shared" si="1"/>
        <v>101</v>
      </c>
      <c r="V10" s="740" t="s">
        <v>1682</v>
      </c>
      <c r="W10" s="741">
        <f t="shared" si="2"/>
        <v>101</v>
      </c>
      <c r="X10" s="742"/>
      <c r="Y10" s="752"/>
      <c r="Z10" s="744" t="str">
        <f t="shared" si="7"/>
        <v>土地使用年限（年）</v>
      </c>
      <c r="AA10" s="744">
        <f t="shared" si="3"/>
        <v>0.99009900990099</v>
      </c>
      <c r="AB10" s="744">
        <f t="shared" si="4"/>
        <v>0.99009900990099</v>
      </c>
      <c r="AC10" s="744">
        <f t="shared" si="5"/>
        <v>0.99009900990099</v>
      </c>
    </row>
    <row r="11" ht="15" spans="1:29">
      <c r="A11" s="761"/>
      <c r="B11" s="754" t="s">
        <v>1691</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780" t="s">
        <v>1889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1695</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1913</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1682</v>
      </c>
      <c r="S19" s="787">
        <f>F19</f>
        <v>100</v>
      </c>
      <c r="T19" s="786" t="s">
        <v>1682</v>
      </c>
      <c r="U19" s="787">
        <f>H19</f>
        <v>100</v>
      </c>
      <c r="V19" s="786" t="s">
        <v>1682</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1954</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1682</v>
      </c>
      <c r="S21" s="787">
        <f>F21</f>
        <v>100</v>
      </c>
      <c r="T21" s="786" t="s">
        <v>1682</v>
      </c>
      <c r="U21" s="787">
        <f>H21</f>
        <v>100</v>
      </c>
      <c r="V21" s="786" t="s">
        <v>1682</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1696</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1682</v>
      </c>
      <c r="S23" s="741">
        <f>F23</f>
        <v>100</v>
      </c>
      <c r="T23" s="740" t="s">
        <v>1682</v>
      </c>
      <c r="U23" s="741">
        <f>H23</f>
        <v>100</v>
      </c>
      <c r="V23" s="740" t="s">
        <v>1682</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1697</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1682</v>
      </c>
      <c r="S25" s="741">
        <f>F25</f>
        <v>100</v>
      </c>
      <c r="T25" s="740" t="s">
        <v>1682</v>
      </c>
      <c r="U25" s="741">
        <f>H25</f>
        <v>100</v>
      </c>
      <c r="V25" s="740" t="s">
        <v>1682</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1871</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1682</v>
      </c>
      <c r="S27" s="787">
        <f t="shared" ref="S27:S40" si="10">F27</f>
        <v>100</v>
      </c>
      <c r="T27" s="786" t="s">
        <v>1682</v>
      </c>
      <c r="U27" s="787">
        <f t="shared" ref="U27:U40" si="11">H27</f>
        <v>100</v>
      </c>
      <c r="V27" s="786" t="s">
        <v>1682</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1884</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1682</v>
      </c>
      <c r="S28" s="787">
        <f t="shared" si="10"/>
        <v>100</v>
      </c>
      <c r="T28" s="786" t="s">
        <v>1682</v>
      </c>
      <c r="U28" s="787">
        <f t="shared" si="11"/>
        <v>100</v>
      </c>
      <c r="V28" s="786" t="s">
        <v>1682</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1915</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1682</v>
      </c>
      <c r="S30" s="787">
        <f t="shared" si="10"/>
        <v>100</v>
      </c>
      <c r="T30" s="786" t="s">
        <v>1682</v>
      </c>
      <c r="U30" s="787">
        <f t="shared" si="11"/>
        <v>100</v>
      </c>
      <c r="V30" s="786" t="s">
        <v>1682</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1682</v>
      </c>
      <c r="S31" s="787">
        <f t="shared" si="10"/>
        <v>100</v>
      </c>
      <c r="T31" s="786" t="s">
        <v>1682</v>
      </c>
      <c r="U31" s="787">
        <f t="shared" si="11"/>
        <v>100</v>
      </c>
      <c r="V31" s="786" t="s">
        <v>1682</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1715</v>
      </c>
      <c r="Q32" s="751">
        <f t="shared" si="8"/>
        <v>111</v>
      </c>
      <c r="R32" s="786" t="s">
        <v>1682</v>
      </c>
      <c r="S32" s="787">
        <f t="shared" si="10"/>
        <v>100</v>
      </c>
      <c r="T32" s="786" t="s">
        <v>1682</v>
      </c>
      <c r="U32" s="787">
        <f t="shared" si="11"/>
        <v>100</v>
      </c>
      <c r="V32" s="786" t="s">
        <v>1682</v>
      </c>
      <c r="W32" s="787">
        <f t="shared" si="12"/>
        <v>100</v>
      </c>
      <c r="X32" s="705"/>
      <c r="Y32" s="818" t="s">
        <v>1715</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1682</v>
      </c>
      <c r="S33" s="827">
        <f t="shared" si="10"/>
        <v>100</v>
      </c>
      <c r="T33" s="826" t="s">
        <v>1682</v>
      </c>
      <c r="U33" s="827">
        <f t="shared" si="11"/>
        <v>100</v>
      </c>
      <c r="V33" s="826" t="s">
        <v>1682</v>
      </c>
      <c r="W33" s="827">
        <f t="shared" si="12"/>
        <v>100</v>
      </c>
      <c r="X33" s="828"/>
      <c r="Y33" s="818"/>
      <c r="Z33" s="829">
        <f t="shared" si="13"/>
        <v>111</v>
      </c>
      <c r="AA33" s="704">
        <f t="shared" si="3"/>
        <v>1</v>
      </c>
      <c r="AB33" s="704">
        <f t="shared" si="4"/>
        <v>1</v>
      </c>
      <c r="AC33" s="704">
        <f t="shared" si="5"/>
        <v>1</v>
      </c>
    </row>
    <row r="34" ht="15" spans="1:31">
      <c r="A34" s="779" t="s">
        <v>1711</v>
      </c>
      <c r="B34" s="830" t="s">
        <v>1916</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1682</v>
      </c>
      <c r="S34" s="787" t="e">
        <f t="shared" si="10"/>
        <v>#N/A</v>
      </c>
      <c r="T34" s="786" t="s">
        <v>1682</v>
      </c>
      <c r="U34" s="787" t="e">
        <f t="shared" si="11"/>
        <v>#N/A</v>
      </c>
      <c r="V34" s="786" t="s">
        <v>1682</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1917</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1682</v>
      </c>
      <c r="S35" s="787">
        <f t="shared" si="10"/>
        <v>100</v>
      </c>
      <c r="T35" s="786" t="s">
        <v>1682</v>
      </c>
      <c r="U35" s="787">
        <f t="shared" si="11"/>
        <v>100</v>
      </c>
      <c r="V35" s="786" t="s">
        <v>1682</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1919</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1682</v>
      </c>
      <c r="S36" s="741">
        <f t="shared" si="10"/>
        <v>100</v>
      </c>
      <c r="T36" s="740" t="s">
        <v>1682</v>
      </c>
      <c r="U36" s="741">
        <f t="shared" si="11"/>
        <v>100</v>
      </c>
      <c r="V36" s="740" t="s">
        <v>1682</v>
      </c>
      <c r="W36" s="741">
        <f t="shared" si="12"/>
        <v>100</v>
      </c>
      <c r="X36" s="742"/>
      <c r="Y36" s="818"/>
      <c r="Z36" s="744" t="str">
        <f t="shared" si="13"/>
        <v>宗地开发程度</v>
      </c>
      <c r="AA36" s="744">
        <f t="shared" si="3"/>
        <v>1</v>
      </c>
      <c r="AB36" s="744">
        <f t="shared" si="4"/>
        <v>1</v>
      </c>
      <c r="AC36" s="744">
        <f t="shared" si="5"/>
        <v>1</v>
      </c>
    </row>
    <row r="37" ht="15" spans="1:31">
      <c r="A37" s="833"/>
      <c r="B37" s="754" t="s">
        <v>1920</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1715</v>
      </c>
      <c r="Q37" s="751" t="str">
        <f t="shared" si="14"/>
        <v>工程地质条件</v>
      </c>
      <c r="R37" s="786" t="s">
        <v>1682</v>
      </c>
      <c r="S37" s="787">
        <f t="shared" si="10"/>
        <v>100</v>
      </c>
      <c r="T37" s="786" t="s">
        <v>1682</v>
      </c>
      <c r="U37" s="787">
        <f t="shared" si="11"/>
        <v>100</v>
      </c>
      <c r="V37" s="786" t="s">
        <v>1682</v>
      </c>
      <c r="W37" s="787">
        <f t="shared" si="12"/>
        <v>100</v>
      </c>
      <c r="X37" s="705"/>
      <c r="Y37" s="818" t="s">
        <v>1715</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1682</v>
      </c>
      <c r="S38" s="787">
        <f t="shared" si="10"/>
        <v>100</v>
      </c>
      <c r="T38" s="786" t="s">
        <v>1682</v>
      </c>
      <c r="U38" s="787">
        <f t="shared" si="11"/>
        <v>100</v>
      </c>
      <c r="V38" s="786" t="s">
        <v>1682</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1682</v>
      </c>
      <c r="S39" s="787">
        <f t="shared" si="10"/>
        <v>100</v>
      </c>
      <c r="T39" s="786" t="s">
        <v>1682</v>
      </c>
      <c r="U39" s="787">
        <f t="shared" si="11"/>
        <v>100</v>
      </c>
      <c r="V39" s="786" t="s">
        <v>1682</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1682</v>
      </c>
      <c r="S40" s="827">
        <f t="shared" si="10"/>
        <v>100</v>
      </c>
      <c r="T40" s="826" t="s">
        <v>1682</v>
      </c>
      <c r="U40" s="827">
        <f t="shared" si="11"/>
        <v>100</v>
      </c>
      <c r="V40" s="826" t="s">
        <v>1682</v>
      </c>
      <c r="W40" s="827">
        <f t="shared" si="12"/>
        <v>100</v>
      </c>
      <c r="X40" s="828"/>
      <c r="Y40" s="818"/>
      <c r="Z40" s="829">
        <f t="shared" si="13"/>
        <v>111</v>
      </c>
      <c r="AA40" s="704">
        <f t="shared" si="3"/>
        <v>1</v>
      </c>
      <c r="AB40" s="704">
        <f t="shared" si="4"/>
        <v>1</v>
      </c>
      <c r="AC40" s="704">
        <f t="shared" si="5"/>
        <v>1</v>
      </c>
    </row>
    <row r="41" ht="14.4" spans="1:31">
      <c r="A41" s="841" t="s">
        <v>1902</v>
      </c>
      <c r="B41" s="842" t="s">
        <v>1955</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1730</v>
      </c>
      <c r="B42" s="854"/>
      <c r="C42" s="855" t="e">
        <f>R43</f>
        <v>#DIV/0!</v>
      </c>
      <c r="D42" s="856" t="s">
        <v>1731</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1732</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1923</v>
      </c>
      <c r="B50" s="883" t="s">
        <v>1924</v>
      </c>
      <c r="C50" s="884" t="s">
        <v>1925</v>
      </c>
      <c r="D50" s="885" t="s">
        <v>1926</v>
      </c>
      <c r="E50" s="886" t="s">
        <v>1927</v>
      </c>
      <c r="F50" s="887" t="s">
        <v>1928</v>
      </c>
      <c r="G50" s="693" t="s">
        <v>1929</v>
      </c>
      <c r="H50" s="888"/>
      <c r="I50" s="704" t="s">
        <v>1956</v>
      </c>
      <c r="J50" s="704">
        <f>项目基本情况!F35</f>
        <v>0</v>
      </c>
      <c r="K50" s="889" t="s">
        <v>1931</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1932</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1933</v>
      </c>
      <c r="B52" s="379" t="e">
        <f>ROUND($C$43*C52*D52,0)</f>
        <v>#DIV/0!</v>
      </c>
      <c r="C52" s="899">
        <f t="shared" ref="C52:C60" si="16">IF($C$50="北京市系数",I52,J52)</f>
        <v>0</v>
      </c>
      <c r="D52" s="900">
        <v>0.25</v>
      </c>
      <c r="E52" s="901"/>
      <c r="F52" s="894" t="e">
        <f t="shared" si="15"/>
        <v>#DIV/0!</v>
      </c>
      <c r="G52" s="902" t="s">
        <v>1934</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1935</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1936</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1937</v>
      </c>
      <c r="B56" s="379" t="e">
        <f t="shared" si="17"/>
        <v>#DIV/0!</v>
      </c>
      <c r="C56" s="899">
        <f t="shared" si="16"/>
        <v>0</v>
      </c>
      <c r="D56" s="900">
        <v>0.25</v>
      </c>
      <c r="E56" s="378">
        <f>'数据-汇总表'!E11</f>
        <v>0</v>
      </c>
      <c r="F56" s="894" t="e">
        <f t="shared" si="15"/>
        <v>#DIV/0!</v>
      </c>
      <c r="G56" s="907" t="s">
        <v>1938</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1939</v>
      </c>
      <c r="B57" s="379" t="e">
        <f t="shared" si="17"/>
        <v>#DIV/0!</v>
      </c>
      <c r="C57" s="899">
        <f t="shared" si="16"/>
        <v>0</v>
      </c>
      <c r="D57" s="900">
        <v>0.25</v>
      </c>
      <c r="E57" s="378">
        <f>'数据-汇总表'!E12</f>
        <v>0</v>
      </c>
      <c r="F57" s="894" t="e">
        <f t="shared" si="15"/>
        <v>#DIV/0!</v>
      </c>
      <c r="G57" s="908" t="s">
        <v>1940</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1941</v>
      </c>
      <c r="B58" s="379" t="e">
        <f t="shared" si="17"/>
        <v>#DIV/0!</v>
      </c>
      <c r="C58" s="899">
        <f t="shared" si="16"/>
        <v>0</v>
      </c>
      <c r="D58" s="900">
        <v>0.25</v>
      </c>
      <c r="E58" s="378">
        <f>'数据-汇总表'!E13</f>
        <v>0</v>
      </c>
      <c r="F58" s="894" t="e">
        <f t="shared" si="15"/>
        <v>#DIV/0!</v>
      </c>
      <c r="G58" s="908" t="s">
        <v>1942</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1943</v>
      </c>
      <c r="B59" s="379" t="e">
        <f t="shared" si="17"/>
        <v>#DIV/0!</v>
      </c>
      <c r="C59" s="899">
        <f t="shared" si="16"/>
        <v>0</v>
      </c>
      <c r="D59" s="900">
        <v>0.25</v>
      </c>
      <c r="E59" s="378">
        <f>'数据-汇总表'!E14</f>
        <v>0</v>
      </c>
      <c r="F59" s="894" t="e">
        <f t="shared" si="15"/>
        <v>#DIV/0!</v>
      </c>
      <c r="G59" s="907" t="s">
        <v>1934</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1944</v>
      </c>
      <c r="B60" s="379" t="e">
        <f t="shared" si="17"/>
        <v>#DIV/0!</v>
      </c>
      <c r="C60" s="899">
        <f t="shared" si="16"/>
        <v>0</v>
      </c>
      <c r="D60" s="900">
        <v>0.25</v>
      </c>
      <c r="E60" s="378">
        <f>'数据-汇总表'!E15</f>
        <v>0</v>
      </c>
      <c r="F60" s="894" t="e">
        <f t="shared" si="15"/>
        <v>#DIV/0!</v>
      </c>
      <c r="G60" s="909" t="s">
        <v>1938</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1945</v>
      </c>
      <c r="B61" s="912" t="s">
        <v>1946</v>
      </c>
      <c r="C61" s="912" t="s">
        <v>1946</v>
      </c>
      <c r="D61" s="912" t="s">
        <v>1946</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1736</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1947</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1957</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1737</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1683</v>
      </c>
      <c r="B68" s="944"/>
      <c r="C68" s="945" t="s">
        <v>1738</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1739</v>
      </c>
      <c r="B70" s="953" t="s">
        <v>1687</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1690</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1691</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1692</v>
      </c>
      <c r="B83" s="953" t="s">
        <v>1889</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1695</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1913</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1914</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1696</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1697</v>
      </c>
      <c r="C93" s="793" t="s">
        <v>1741</v>
      </c>
      <c r="D93" s="793" t="s">
        <v>1742</v>
      </c>
      <c r="E93" s="793" t="s">
        <v>1743</v>
      </c>
      <c r="F93" s="793" t="s">
        <v>1744</v>
      </c>
      <c r="G93" s="793" t="s">
        <v>1745</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1949</v>
      </c>
      <c r="D95" s="963" t="s">
        <v>1950</v>
      </c>
      <c r="E95" s="963" t="s">
        <v>1951</v>
      </c>
      <c r="F95" s="963" t="s">
        <v>1952</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1884</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1915</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1711</v>
      </c>
      <c r="B107" s="953" t="s">
        <v>1916</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1917</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1919</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1920</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1958</v>
      </c>
      <c r="C1" s="550" t="s">
        <v>1959</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1960</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1961</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1962</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1963</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1964</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1965</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1966</v>
      </c>
      <c r="B17" s="622" t="s">
        <v>1967</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1968</v>
      </c>
      <c r="E19" s="641"/>
      <c r="F19" s="641"/>
      <c r="G19" s="641"/>
      <c r="H19" s="642"/>
      <c r="I19" s="639"/>
      <c r="J19" s="639"/>
      <c r="K19" s="639"/>
      <c r="L19" s="639"/>
      <c r="M19" s="639"/>
      <c r="N19" s="639"/>
      <c r="O19" s="639"/>
      <c r="P19" s="639"/>
      <c r="Q19" s="639"/>
      <c r="R19" s="639"/>
      <c r="S19" s="638"/>
    </row>
    <row r="20" ht="16.35" spans="1:45">
      <c r="A20" s="643" t="s">
        <v>1969</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1970</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1971</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1972</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1973</v>
      </c>
      <c r="S23" s="653" t="s">
        <v>1974</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1975</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1976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1977</v>
      </c>
      <c r="D2" s="532" t="s">
        <v>1978</v>
      </c>
      <c r="E2" s="534">
        <f ca="1">SUMIF(E6:E13,"&lt;&gt;#ref!",E6:E13)</f>
        <v>73.81</v>
      </c>
      <c r="F2" s="531"/>
      <c r="G2" s="531"/>
      <c r="H2" s="531"/>
      <c r="I2" s="531"/>
      <c r="J2" s="531"/>
      <c r="K2" s="531"/>
      <c r="L2" s="531"/>
      <c r="M2" s="531"/>
      <c r="N2" s="531"/>
      <c r="O2" s="531"/>
      <c r="P2" s="531"/>
    </row>
    <row r="3" ht="15.6" spans="1:16">
      <c r="A3" s="532" t="s">
        <v>1979</v>
      </c>
      <c r="B3" s="533" t="e">
        <f ca="1">ROUND(B2*10000/E2,0)</f>
        <v>#DIV/0!</v>
      </c>
      <c r="C3" s="532" t="s">
        <v>1980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1981</v>
      </c>
      <c r="B5" s="537" t="s">
        <v>1982</v>
      </c>
      <c r="C5" s="538"/>
      <c r="D5" s="531"/>
      <c r="E5" s="539" t="s">
        <v>1983</v>
      </c>
      <c r="F5" s="531"/>
      <c r="G5" s="531"/>
      <c r="H5" s="531"/>
      <c r="I5" s="531"/>
      <c r="J5" s="531"/>
      <c r="K5" s="531"/>
      <c r="L5" s="531"/>
      <c r="M5" s="531"/>
      <c r="N5" s="531"/>
      <c r="O5" s="531"/>
      <c r="P5" s="531"/>
    </row>
    <row r="6" ht="15.6" spans="1:16">
      <c r="A6" s="540" t="s">
        <v>1984</v>
      </c>
      <c r="B6" s="533" t="e">
        <f ca="1">SUMIF(INDIRECT("'"&amp;A6&amp;"'"&amp;"!A:A"),"总价",INDIRECT("'"&amp;A6&amp;"'"&amp;"!B:B"))</f>
        <v>#DIV/0!</v>
      </c>
      <c r="C6" s="532" t="s">
        <v>1977</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1977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1977</v>
      </c>
      <c r="D8" s="531"/>
      <c r="E8" s="534" t="e">
        <f ca="1" t="shared" si="0"/>
        <v>#REF!</v>
      </c>
      <c r="F8" s="531"/>
      <c r="G8" s="531"/>
      <c r="H8" s="531"/>
      <c r="I8" s="531"/>
      <c r="J8" s="531"/>
      <c r="K8" s="531"/>
      <c r="L8" s="531"/>
      <c r="M8" s="531"/>
      <c r="N8" s="531"/>
      <c r="O8" s="531"/>
      <c r="P8" s="531"/>
    </row>
    <row r="9" ht="15.6" spans="1:16">
      <c r="A9" s="540"/>
      <c r="B9" s="533" t="e">
        <f ca="1" t="shared" si="1"/>
        <v>#REF!</v>
      </c>
      <c r="C9" s="532" t="s">
        <v>1977</v>
      </c>
      <c r="D9" s="531"/>
      <c r="E9" s="534" t="e">
        <f ca="1" t="shared" si="0"/>
        <v>#REF!</v>
      </c>
      <c r="F9" s="531"/>
      <c r="G9" s="531"/>
      <c r="H9" s="531"/>
      <c r="I9" s="531"/>
      <c r="J9" s="531"/>
      <c r="K9" s="531"/>
      <c r="L9" s="531"/>
      <c r="M9" s="531"/>
      <c r="N9" s="531"/>
      <c r="O9" s="531"/>
      <c r="P9" s="531"/>
    </row>
    <row r="10" ht="15.6" spans="1:16">
      <c r="A10" s="540"/>
      <c r="B10" s="533" t="e">
        <f ca="1" t="shared" si="1"/>
        <v>#REF!</v>
      </c>
      <c r="C10" s="532" t="s">
        <v>1977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1977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1977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1977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1985</v>
      </c>
      <c r="B2" s="465">
        <v>3.5</v>
      </c>
      <c r="C2" s="465">
        <v>3.5</v>
      </c>
      <c r="D2" s="466">
        <v>2.5</v>
      </c>
      <c r="E2" s="466">
        <v>2.5</v>
      </c>
      <c r="F2" s="466">
        <v>2.5</v>
      </c>
      <c r="G2" s="466">
        <v>2.5</v>
      </c>
      <c r="H2" s="466">
        <v>2.5</v>
      </c>
      <c r="I2" s="465">
        <v>2</v>
      </c>
      <c r="J2" s="465">
        <v>2</v>
      </c>
      <c r="K2" s="465">
        <v>2</v>
      </c>
      <c r="L2" s="465">
        <v>2</v>
      </c>
      <c r="M2" s="467">
        <v>2</v>
      </c>
    </row>
    <row r="3" customHeight="1" spans="1:13">
      <c r="A3" s="468" t="s">
        <v>1986</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1987</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1988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1989</v>
      </c>
      <c r="B18" s="490"/>
      <c r="C18" s="491"/>
      <c r="D18" s="491"/>
      <c r="E18" s="490"/>
      <c r="F18" s="491"/>
      <c r="G18" s="491"/>
    </row>
    <row r="19" customHeight="1" spans="1:13">
      <c r="A19" s="488" t="s">
        <v>1990</v>
      </c>
      <c r="B19" s="492" t="s">
        <v>1991</v>
      </c>
      <c r="C19" s="492" t="s">
        <v>1992</v>
      </c>
      <c r="D19" s="493"/>
      <c r="E19" s="488" t="s">
        <v>1993</v>
      </c>
      <c r="F19" s="494"/>
      <c r="G19" s="494"/>
    </row>
    <row r="20" customHeight="1" spans="1:13">
      <c r="A20" s="495" t="s">
        <v>1985</v>
      </c>
      <c r="B20" s="496" t="s">
        <v>1994</v>
      </c>
      <c r="C20" s="497" t="s">
        <v>1995</v>
      </c>
      <c r="D20" s="498"/>
      <c r="E20" s="499">
        <v>1</v>
      </c>
      <c r="F20" s="500" t="s">
        <v>1996</v>
      </c>
      <c r="G20" s="500"/>
    </row>
    <row r="21" customHeight="1" spans="1:13">
      <c r="A21" s="501"/>
      <c r="B21" s="502"/>
      <c r="C21" s="503" t="s">
        <v>1997</v>
      </c>
      <c r="D21" s="504"/>
      <c r="E21" s="505">
        <v>1</v>
      </c>
      <c r="F21" s="500" t="s">
        <v>1998</v>
      </c>
      <c r="G21" s="500"/>
    </row>
    <row r="22" customHeight="1" spans="1:13">
      <c r="A22" s="501"/>
      <c r="B22" s="502"/>
      <c r="C22" s="503" t="s">
        <v>1999</v>
      </c>
      <c r="D22" s="504"/>
      <c r="E22" s="505">
        <v>0.9</v>
      </c>
      <c r="F22" s="500" t="s">
        <v>2000</v>
      </c>
      <c r="G22" s="500"/>
    </row>
    <row r="23" customHeight="1" spans="1:13">
      <c r="A23" s="501"/>
      <c r="B23" s="502"/>
      <c r="C23" s="503" t="s">
        <v>2001</v>
      </c>
      <c r="D23" s="504"/>
      <c r="E23" s="505">
        <v>0.9</v>
      </c>
      <c r="F23" s="500" t="s">
        <v>2002</v>
      </c>
      <c r="G23" s="500"/>
    </row>
    <row r="24" customHeight="1" spans="1:13">
      <c r="A24" s="501"/>
      <c r="B24" s="502"/>
      <c r="C24" s="503" t="s">
        <v>2003</v>
      </c>
      <c r="D24" s="504"/>
      <c r="E24" s="505">
        <v>0.8</v>
      </c>
      <c r="F24" s="500" t="s">
        <v>2004</v>
      </c>
      <c r="G24" s="500"/>
    </row>
    <row r="25" customHeight="1" spans="1:13">
      <c r="A25" s="506"/>
      <c r="B25" s="507"/>
      <c r="C25" s="508" t="s">
        <v>2005</v>
      </c>
      <c r="D25" s="509"/>
      <c r="E25" s="510">
        <v>0.8</v>
      </c>
      <c r="F25" s="500" t="s">
        <v>2006</v>
      </c>
      <c r="G25" s="500"/>
    </row>
    <row r="26" customHeight="1" spans="1:13">
      <c r="A26" s="511" t="s">
        <v>1986</v>
      </c>
      <c r="B26" s="512" t="s">
        <v>1994</v>
      </c>
      <c r="C26" s="513" t="s">
        <v>2007</v>
      </c>
      <c r="D26" s="514"/>
      <c r="E26" s="515">
        <v>1</v>
      </c>
      <c r="F26" s="500" t="s">
        <v>2008</v>
      </c>
      <c r="G26" s="500"/>
    </row>
    <row r="27" customHeight="1" spans="1:13">
      <c r="A27" s="516" t="s">
        <v>280</v>
      </c>
      <c r="B27" s="496" t="s">
        <v>280</v>
      </c>
      <c r="C27" s="497" t="s">
        <v>2009</v>
      </c>
      <c r="D27" s="498"/>
      <c r="E27" s="499">
        <v>1</v>
      </c>
      <c r="F27" s="500" t="s">
        <v>2010</v>
      </c>
      <c r="G27" s="500"/>
    </row>
    <row r="28" customHeight="1" spans="1:13">
      <c r="A28" s="517"/>
      <c r="B28" s="502"/>
      <c r="C28" s="503" t="s">
        <v>2011</v>
      </c>
      <c r="D28" s="504"/>
      <c r="E28" s="505">
        <v>1</v>
      </c>
      <c r="F28" s="500" t="s">
        <v>2012</v>
      </c>
      <c r="G28" s="500"/>
    </row>
    <row r="29" customHeight="1" spans="1:13">
      <c r="A29" s="517"/>
      <c r="B29" s="502"/>
      <c r="C29" s="503" t="s">
        <v>2013</v>
      </c>
      <c r="D29" s="504"/>
      <c r="E29" s="505">
        <v>0.8</v>
      </c>
      <c r="F29" s="500" t="s">
        <v>2014</v>
      </c>
      <c r="G29" s="500"/>
    </row>
    <row r="30" customHeight="1" spans="1:13">
      <c r="A30" s="517"/>
      <c r="B30" s="502"/>
      <c r="C30" s="503" t="s">
        <v>2015</v>
      </c>
      <c r="D30" s="504"/>
      <c r="E30" s="505">
        <v>0.8</v>
      </c>
      <c r="F30" s="500" t="s">
        <v>2016</v>
      </c>
      <c r="G30" s="500"/>
    </row>
    <row r="31" customHeight="1" spans="1:13">
      <c r="A31" s="517"/>
      <c r="B31" s="502"/>
      <c r="C31" s="503" t="s">
        <v>2017</v>
      </c>
      <c r="D31" s="504"/>
      <c r="E31" s="505">
        <v>0.8</v>
      </c>
      <c r="F31" s="500" t="s">
        <v>2018</v>
      </c>
      <c r="G31" s="500"/>
    </row>
    <row r="32" customHeight="1" spans="1:13">
      <c r="A32" s="517"/>
      <c r="B32" s="502"/>
      <c r="C32" s="503" t="s">
        <v>2019</v>
      </c>
      <c r="D32" s="504"/>
      <c r="E32" s="505">
        <v>0.7</v>
      </c>
      <c r="F32" s="500" t="s">
        <v>2020</v>
      </c>
      <c r="G32" s="500"/>
    </row>
    <row r="33" customHeight="1" spans="1:7">
      <c r="A33" s="517"/>
      <c r="B33" s="502"/>
      <c r="C33" s="503" t="s">
        <v>2021</v>
      </c>
      <c r="D33" s="504"/>
      <c r="E33" s="505">
        <v>0.8</v>
      </c>
      <c r="F33" s="500" t="s">
        <v>2022</v>
      </c>
      <c r="G33" s="500"/>
    </row>
    <row r="34" customHeight="1" spans="1:7">
      <c r="A34" s="517"/>
      <c r="B34" s="502"/>
      <c r="C34" s="503" t="s">
        <v>2023</v>
      </c>
      <c r="D34" s="504"/>
      <c r="E34" s="505">
        <v>0.6</v>
      </c>
      <c r="F34" s="500" t="s">
        <v>2024</v>
      </c>
      <c r="G34" s="500"/>
    </row>
    <row r="35" customHeight="1" spans="1:7">
      <c r="A35" s="517"/>
      <c r="B35" s="502"/>
      <c r="C35" s="503" t="s">
        <v>2025</v>
      </c>
      <c r="D35" s="504"/>
      <c r="E35" s="505">
        <v>0.2</v>
      </c>
      <c r="F35" s="500" t="s">
        <v>2026</v>
      </c>
      <c r="G35" s="500"/>
    </row>
    <row r="36" customHeight="1" spans="1:7">
      <c r="A36" s="517"/>
      <c r="B36" s="502"/>
      <c r="C36" s="503" t="s">
        <v>2027</v>
      </c>
      <c r="D36" s="504"/>
      <c r="E36" s="505">
        <v>0.2</v>
      </c>
      <c r="F36" s="500" t="s">
        <v>2028</v>
      </c>
      <c r="G36" s="500"/>
    </row>
    <row r="37" customHeight="1" spans="1:7">
      <c r="A37" s="517"/>
      <c r="B37" s="518" t="s">
        <v>2029</v>
      </c>
      <c r="C37" s="503" t="s">
        <v>2030</v>
      </c>
      <c r="D37" s="504"/>
      <c r="E37" s="505">
        <v>0.6</v>
      </c>
      <c r="F37" s="500" t="s">
        <v>2031</v>
      </c>
      <c r="G37" s="500"/>
    </row>
    <row r="38" customHeight="1" spans="1:7">
      <c r="A38" s="517"/>
      <c r="B38" s="502"/>
      <c r="C38" s="503" t="s">
        <v>2032</v>
      </c>
      <c r="D38" s="504"/>
      <c r="E38" s="505">
        <v>0.6</v>
      </c>
      <c r="F38" s="500" t="s">
        <v>2033</v>
      </c>
      <c r="G38" s="500"/>
    </row>
    <row r="39" customHeight="1" spans="1:7">
      <c r="A39" s="519"/>
      <c r="B39" s="507"/>
      <c r="C39" s="508" t="s">
        <v>2034</v>
      </c>
      <c r="D39" s="509"/>
      <c r="E39" s="510">
        <v>0.6</v>
      </c>
      <c r="F39" s="500" t="s">
        <v>2035</v>
      </c>
      <c r="G39" s="500"/>
    </row>
    <row r="40" customHeight="1" spans="1:7">
      <c r="A40" s="511" t="s">
        <v>412</v>
      </c>
      <c r="B40" s="512" t="s">
        <v>412</v>
      </c>
      <c r="C40" s="513" t="s">
        <v>1325</v>
      </c>
      <c r="D40" s="514"/>
      <c r="E40" s="515">
        <v>1</v>
      </c>
      <c r="F40" s="500" t="s">
        <v>2036</v>
      </c>
      <c r="G40" s="500"/>
    </row>
    <row r="41" customHeight="1" spans="1:7">
      <c r="A41" s="495" t="s">
        <v>408</v>
      </c>
      <c r="B41" s="496" t="s">
        <v>2037</v>
      </c>
      <c r="C41" s="497" t="s">
        <v>2038</v>
      </c>
      <c r="D41" s="498"/>
      <c r="E41" s="499">
        <v>1</v>
      </c>
      <c r="F41" s="500" t="s">
        <v>2039</v>
      </c>
      <c r="G41" s="500"/>
    </row>
    <row r="42" customHeight="1" spans="1:7">
      <c r="A42" s="501"/>
      <c r="B42" s="502"/>
      <c r="C42" s="503" t="s">
        <v>2040</v>
      </c>
      <c r="D42" s="504"/>
      <c r="E42" s="505">
        <v>1</v>
      </c>
      <c r="F42" s="500" t="s">
        <v>2041</v>
      </c>
      <c r="G42" s="500"/>
    </row>
    <row r="43" customHeight="1" spans="1:7">
      <c r="A43" s="501"/>
      <c r="B43" s="520"/>
      <c r="C43" s="503" t="s">
        <v>2042</v>
      </c>
      <c r="D43" s="504"/>
      <c r="E43" s="505">
        <v>1.5</v>
      </c>
      <c r="F43" s="500" t="s">
        <v>2043</v>
      </c>
      <c r="G43" s="500"/>
    </row>
    <row r="44" customHeight="1" spans="1:7">
      <c r="A44" s="501"/>
      <c r="B44" s="521" t="s">
        <v>280</v>
      </c>
      <c r="C44" s="503" t="s">
        <v>1987</v>
      </c>
      <c r="D44" s="504"/>
      <c r="E44" s="505">
        <v>2</v>
      </c>
      <c r="F44" s="500" t="s">
        <v>2044</v>
      </c>
      <c r="G44" s="500"/>
    </row>
    <row r="45" customHeight="1" spans="1:7">
      <c r="A45" s="501"/>
      <c r="B45" s="518" t="s">
        <v>2045</v>
      </c>
      <c r="C45" s="503" t="s">
        <v>2046</v>
      </c>
      <c r="D45" s="504"/>
      <c r="E45" s="505">
        <v>1</v>
      </c>
      <c r="F45" s="500" t="s">
        <v>2047</v>
      </c>
      <c r="G45" s="500"/>
    </row>
    <row r="46" customHeight="1" spans="1:7">
      <c r="A46" s="501"/>
      <c r="B46" s="502"/>
      <c r="C46" s="503" t="s">
        <v>2048</v>
      </c>
      <c r="D46" s="504"/>
      <c r="E46" s="505">
        <v>1</v>
      </c>
      <c r="F46" s="500" t="s">
        <v>2049</v>
      </c>
      <c r="G46" s="500"/>
    </row>
    <row r="47" customHeight="1" spans="1:7">
      <c r="A47" s="501"/>
      <c r="B47" s="502"/>
      <c r="C47" s="503" t="s">
        <v>2050</v>
      </c>
      <c r="D47" s="504"/>
      <c r="E47" s="505">
        <v>1</v>
      </c>
      <c r="F47" s="500" t="s">
        <v>2051</v>
      </c>
      <c r="G47" s="500"/>
    </row>
    <row r="48" customHeight="1" spans="1:7">
      <c r="A48" s="501"/>
      <c r="B48" s="502"/>
      <c r="C48" s="503" t="s">
        <v>2052</v>
      </c>
      <c r="D48" s="504"/>
      <c r="E48" s="505">
        <v>1</v>
      </c>
      <c r="F48" s="500" t="s">
        <v>2053</v>
      </c>
      <c r="G48" s="500"/>
    </row>
    <row r="49" customHeight="1" spans="1:7">
      <c r="A49" s="501"/>
      <c r="B49" s="502"/>
      <c r="C49" s="503" t="s">
        <v>2054</v>
      </c>
      <c r="D49" s="504"/>
      <c r="E49" s="505">
        <v>1</v>
      </c>
      <c r="F49" s="500" t="s">
        <v>2055</v>
      </c>
      <c r="G49" s="500"/>
    </row>
    <row r="50" customHeight="1" spans="1:7">
      <c r="A50" s="501"/>
      <c r="B50" s="502"/>
      <c r="C50" s="503" t="s">
        <v>2056</v>
      </c>
      <c r="D50" s="504"/>
      <c r="E50" s="505">
        <v>1</v>
      </c>
      <c r="F50" s="500" t="s">
        <v>2057</v>
      </c>
      <c r="G50" s="500"/>
    </row>
    <row r="51" customHeight="1" spans="1:7">
      <c r="A51" s="506"/>
      <c r="B51" s="507"/>
      <c r="C51" s="508" t="s">
        <v>2058</v>
      </c>
      <c r="D51" s="509"/>
      <c r="E51" s="510">
        <v>1</v>
      </c>
      <c r="F51" s="500" t="s">
        <v>2059</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2060</v>
      </c>
      <c r="G54" s="488" t="s">
        <v>432</v>
      </c>
    </row>
    <row r="55" customHeight="1" spans="1:7">
      <c r="A55" s="524"/>
      <c r="B55" s="488" t="s">
        <v>1985</v>
      </c>
      <c r="C55" s="488" t="s">
        <v>1985</v>
      </c>
      <c r="D55" s="488" t="s">
        <v>1985</v>
      </c>
      <c r="E55" s="485" t="s">
        <v>1986</v>
      </c>
      <c r="F55" s="485" t="s">
        <v>408</v>
      </c>
      <c r="G55" s="485" t="s">
        <v>1893</v>
      </c>
    </row>
    <row r="56" customHeight="1" spans="1:7">
      <c r="A56" s="525"/>
      <c r="B56" s="485">
        <v>1</v>
      </c>
      <c r="C56" s="485">
        <v>2</v>
      </c>
      <c r="D56" s="485">
        <v>3</v>
      </c>
      <c r="E56" s="526" t="s">
        <v>2061</v>
      </c>
      <c r="F56" s="526" t="s">
        <v>2061</v>
      </c>
      <c r="G56" s="526" t="s">
        <v>2061</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2062</v>
      </c>
      <c r="E70" s="527"/>
      <c r="F70" s="527"/>
    </row>
    <row r="71" customHeight="1" spans="1:7">
      <c r="A71" s="521" t="s">
        <v>2063</v>
      </c>
      <c r="B71" s="521" t="s">
        <v>2064</v>
      </c>
      <c r="C71" s="521" t="s">
        <v>2065</v>
      </c>
      <c r="D71" s="521" t="s">
        <v>2066</v>
      </c>
      <c r="E71" s="521" t="s">
        <v>2067</v>
      </c>
      <c r="F71" s="521" t="s">
        <v>2068</v>
      </c>
    </row>
    <row r="72" ht="14.4" spans="1:7">
      <c r="A72" s="521"/>
      <c r="B72" s="521"/>
      <c r="C72" s="521" t="s">
        <v>2069</v>
      </c>
      <c r="D72" s="521"/>
      <c r="E72" s="521" t="s">
        <v>124</v>
      </c>
      <c r="F72" s="521" t="s">
        <v>124</v>
      </c>
    </row>
    <row r="73" ht="14.4" spans="1:7">
      <c r="A73" s="521">
        <v>1</v>
      </c>
      <c r="B73" s="518" t="s">
        <v>2070</v>
      </c>
      <c r="C73" s="485" t="s">
        <v>2071</v>
      </c>
      <c r="D73" s="485" t="s">
        <v>2072</v>
      </c>
      <c r="E73" s="521">
        <v>0.2</v>
      </c>
      <c r="F73" s="521">
        <v>25</v>
      </c>
    </row>
    <row r="74" ht="24" spans="1:7">
      <c r="A74" s="521">
        <v>2</v>
      </c>
      <c r="B74" s="502"/>
      <c r="C74" s="485" t="s">
        <v>2073</v>
      </c>
      <c r="D74" s="485" t="s">
        <v>2074</v>
      </c>
      <c r="E74" s="521">
        <v>0.2</v>
      </c>
      <c r="F74" s="521">
        <v>25</v>
      </c>
    </row>
    <row r="75" ht="24" spans="1:7">
      <c r="A75" s="521">
        <v>3</v>
      </c>
      <c r="B75" s="502"/>
      <c r="C75" s="485" t="s">
        <v>2075</v>
      </c>
      <c r="D75" s="485" t="s">
        <v>2076</v>
      </c>
      <c r="E75" s="521">
        <v>0.2</v>
      </c>
      <c r="F75" s="521">
        <v>25</v>
      </c>
    </row>
    <row r="76" ht="14.4" spans="1:7">
      <c r="A76" s="521">
        <v>4</v>
      </c>
      <c r="B76" s="502"/>
      <c r="C76" s="485" t="s">
        <v>2077</v>
      </c>
      <c r="D76" s="485" t="s">
        <v>2078</v>
      </c>
      <c r="E76" s="521">
        <v>0.15</v>
      </c>
      <c r="F76" s="521">
        <v>20</v>
      </c>
    </row>
    <row r="77" ht="24" spans="1:7">
      <c r="A77" s="521">
        <v>5</v>
      </c>
      <c r="B77" s="502"/>
      <c r="C77" s="485" t="s">
        <v>2079</v>
      </c>
      <c r="D77" s="485" t="s">
        <v>2080</v>
      </c>
      <c r="E77" s="521">
        <v>0.15</v>
      </c>
      <c r="F77" s="521">
        <v>20</v>
      </c>
    </row>
    <row r="78" ht="24" spans="1:7">
      <c r="A78" s="521">
        <v>6</v>
      </c>
      <c r="B78" s="502"/>
      <c r="C78" s="485" t="s">
        <v>2081</v>
      </c>
      <c r="D78" s="485" t="s">
        <v>2082</v>
      </c>
      <c r="E78" s="521">
        <v>0.15</v>
      </c>
      <c r="F78" s="521">
        <v>20</v>
      </c>
    </row>
    <row r="79" ht="24" spans="1:7">
      <c r="A79" s="521">
        <v>7</v>
      </c>
      <c r="B79" s="502"/>
      <c r="C79" s="485" t="s">
        <v>2083</v>
      </c>
      <c r="D79" s="485" t="s">
        <v>2084</v>
      </c>
      <c r="E79" s="521">
        <v>0.15</v>
      </c>
      <c r="F79" s="521">
        <v>20</v>
      </c>
    </row>
    <row r="80" ht="24" spans="1:7">
      <c r="A80" s="521">
        <v>8</v>
      </c>
      <c r="B80" s="502"/>
      <c r="C80" s="485" t="s">
        <v>2085</v>
      </c>
      <c r="D80" s="485" t="s">
        <v>2086</v>
      </c>
      <c r="E80" s="521">
        <v>0.1</v>
      </c>
      <c r="F80" s="521">
        <v>15</v>
      </c>
    </row>
    <row r="81" ht="24" spans="1:6">
      <c r="A81" s="521">
        <v>9</v>
      </c>
      <c r="B81" s="502"/>
      <c r="C81" s="485" t="s">
        <v>2087</v>
      </c>
      <c r="D81" s="485" t="s">
        <v>2088</v>
      </c>
      <c r="E81" s="521">
        <v>0.1</v>
      </c>
      <c r="F81" s="521">
        <v>15</v>
      </c>
    </row>
    <row r="82" ht="24" spans="1:6">
      <c r="A82" s="521">
        <v>10</v>
      </c>
      <c r="B82" s="502"/>
      <c r="C82" s="485" t="s">
        <v>2089</v>
      </c>
      <c r="D82" s="485" t="s">
        <v>2090</v>
      </c>
      <c r="E82" s="521">
        <v>0.1</v>
      </c>
      <c r="F82" s="521">
        <v>15</v>
      </c>
    </row>
    <row r="83" ht="24" spans="1:6">
      <c r="A83" s="521">
        <v>11</v>
      </c>
      <c r="B83" s="502"/>
      <c r="C83" s="485" t="s">
        <v>2091</v>
      </c>
      <c r="D83" s="485" t="s">
        <v>2092</v>
      </c>
      <c r="E83" s="521">
        <v>0.1</v>
      </c>
      <c r="F83" s="521">
        <v>15</v>
      </c>
    </row>
    <row r="84" ht="36" spans="1:6">
      <c r="A84" s="521">
        <v>12</v>
      </c>
      <c r="B84" s="502"/>
      <c r="C84" s="485" t="s">
        <v>2093</v>
      </c>
      <c r="D84" s="485" t="s">
        <v>2094</v>
      </c>
      <c r="E84" s="521">
        <v>0.1</v>
      </c>
      <c r="F84" s="521">
        <v>15</v>
      </c>
    </row>
    <row r="85" ht="24" spans="1:6">
      <c r="A85" s="521">
        <v>13</v>
      </c>
      <c r="B85" s="502"/>
      <c r="C85" s="485" t="s">
        <v>2095</v>
      </c>
      <c r="D85" s="485" t="s">
        <v>2096</v>
      </c>
      <c r="E85" s="521">
        <v>0.1</v>
      </c>
      <c r="F85" s="521">
        <v>15</v>
      </c>
    </row>
    <row r="86" ht="24" spans="1:6">
      <c r="A86" s="521">
        <v>14</v>
      </c>
      <c r="B86" s="502"/>
      <c r="C86" s="485" t="s">
        <v>2097</v>
      </c>
      <c r="D86" s="485" t="s">
        <v>2098</v>
      </c>
      <c r="E86" s="521">
        <v>0.1</v>
      </c>
      <c r="F86" s="521">
        <v>15</v>
      </c>
    </row>
    <row r="87" ht="24" spans="1:6">
      <c r="A87" s="521">
        <v>15</v>
      </c>
      <c r="B87" s="502"/>
      <c r="C87" s="485" t="s">
        <v>2099</v>
      </c>
      <c r="D87" s="485" t="s">
        <v>2100</v>
      </c>
      <c r="E87" s="521">
        <v>0.1</v>
      </c>
      <c r="F87" s="521">
        <v>15</v>
      </c>
    </row>
    <row r="88" ht="24" spans="1:6">
      <c r="A88" s="521">
        <v>16</v>
      </c>
      <c r="B88" s="502"/>
      <c r="C88" s="485" t="s">
        <v>2101</v>
      </c>
      <c r="D88" s="485" t="s">
        <v>2102</v>
      </c>
      <c r="E88" s="521">
        <v>0.1</v>
      </c>
      <c r="F88" s="521">
        <v>15</v>
      </c>
    </row>
    <row r="89" ht="24" spans="1:6">
      <c r="A89" s="521">
        <v>17</v>
      </c>
      <c r="B89" s="520"/>
      <c r="C89" s="485" t="s">
        <v>2103</v>
      </c>
      <c r="D89" s="485" t="s">
        <v>2104</v>
      </c>
      <c r="E89" s="521">
        <v>0.1</v>
      </c>
      <c r="F89" s="521">
        <v>15</v>
      </c>
    </row>
    <row r="90" ht="14.4" spans="1:6">
      <c r="A90" s="521">
        <v>18</v>
      </c>
      <c r="B90" s="518" t="s">
        <v>2105</v>
      </c>
      <c r="C90" s="485" t="s">
        <v>2106</v>
      </c>
      <c r="D90" s="485" t="s">
        <v>2107</v>
      </c>
      <c r="E90" s="521">
        <v>0.2</v>
      </c>
      <c r="F90" s="521">
        <v>25</v>
      </c>
    </row>
    <row r="91" ht="24" spans="1:6">
      <c r="A91" s="521">
        <v>19</v>
      </c>
      <c r="B91" s="502"/>
      <c r="C91" s="485" t="s">
        <v>2108</v>
      </c>
      <c r="D91" s="485" t="s">
        <v>2109</v>
      </c>
      <c r="E91" s="521">
        <v>0.2</v>
      </c>
      <c r="F91" s="521">
        <v>25</v>
      </c>
    </row>
    <row r="92" ht="14.4" spans="1:6">
      <c r="A92" s="521">
        <v>20</v>
      </c>
      <c r="B92" s="502"/>
      <c r="C92" s="485" t="s">
        <v>2110</v>
      </c>
      <c r="D92" s="485" t="s">
        <v>2111</v>
      </c>
      <c r="E92" s="521">
        <v>0.15</v>
      </c>
      <c r="F92" s="521">
        <v>20</v>
      </c>
    </row>
    <row r="93" ht="24" spans="1:6">
      <c r="A93" s="521">
        <v>21</v>
      </c>
      <c r="B93" s="502"/>
      <c r="C93" s="485" t="s">
        <v>2112</v>
      </c>
      <c r="D93" s="485" t="s">
        <v>2113</v>
      </c>
      <c r="E93" s="521">
        <v>0.15</v>
      </c>
      <c r="F93" s="521">
        <v>20</v>
      </c>
    </row>
    <row r="94" ht="24" spans="1:6">
      <c r="A94" s="521">
        <v>22</v>
      </c>
      <c r="B94" s="502"/>
      <c r="C94" s="485" t="s">
        <v>2114</v>
      </c>
      <c r="D94" s="485" t="s">
        <v>2115</v>
      </c>
      <c r="E94" s="521">
        <v>0.15</v>
      </c>
      <c r="F94" s="521">
        <v>20</v>
      </c>
    </row>
    <row r="95" ht="36" spans="1:6">
      <c r="A95" s="521">
        <v>23</v>
      </c>
      <c r="B95" s="502"/>
      <c r="C95" s="485" t="s">
        <v>2116</v>
      </c>
      <c r="D95" s="485" t="s">
        <v>2117</v>
      </c>
      <c r="E95" s="521">
        <v>0.15</v>
      </c>
      <c r="F95" s="521">
        <v>20</v>
      </c>
    </row>
    <row r="96" ht="24" spans="1:6">
      <c r="A96" s="521">
        <v>24</v>
      </c>
      <c r="B96" s="502"/>
      <c r="C96" s="485" t="s">
        <v>2118</v>
      </c>
      <c r="D96" s="485" t="s">
        <v>2119</v>
      </c>
      <c r="E96" s="521">
        <v>0.1</v>
      </c>
      <c r="F96" s="521">
        <v>15</v>
      </c>
    </row>
    <row r="97" ht="24" spans="1:6">
      <c r="A97" s="521">
        <v>25</v>
      </c>
      <c r="B97" s="502"/>
      <c r="C97" s="485" t="s">
        <v>2120</v>
      </c>
      <c r="D97" s="485" t="s">
        <v>2121</v>
      </c>
      <c r="E97" s="521">
        <v>0.1</v>
      </c>
      <c r="F97" s="521">
        <v>15</v>
      </c>
    </row>
    <row r="98" ht="36" spans="1:6">
      <c r="A98" s="521">
        <v>26</v>
      </c>
      <c r="B98" s="502"/>
      <c r="C98" s="485" t="s">
        <v>2122</v>
      </c>
      <c r="D98" s="485" t="s">
        <v>2123</v>
      </c>
      <c r="E98" s="521">
        <v>0.1</v>
      </c>
      <c r="F98" s="521">
        <v>15</v>
      </c>
    </row>
    <row r="99" ht="24" spans="1:6">
      <c r="A99" s="521">
        <v>27</v>
      </c>
      <c r="B99" s="502"/>
      <c r="C99" s="485" t="s">
        <v>2124</v>
      </c>
      <c r="D99" s="485" t="s">
        <v>2125</v>
      </c>
      <c r="E99" s="521">
        <v>0.1</v>
      </c>
      <c r="F99" s="521">
        <v>15</v>
      </c>
    </row>
    <row r="100" ht="24" spans="1:6">
      <c r="A100" s="521">
        <v>28</v>
      </c>
      <c r="B100" s="502"/>
      <c r="C100" s="485" t="s">
        <v>2126</v>
      </c>
      <c r="D100" s="485" t="s">
        <v>2127</v>
      </c>
      <c r="E100" s="521">
        <v>0.1</v>
      </c>
      <c r="F100" s="521">
        <v>15</v>
      </c>
    </row>
    <row r="101" ht="24" spans="1:6">
      <c r="A101" s="521">
        <v>29</v>
      </c>
      <c r="B101" s="502"/>
      <c r="C101" s="485" t="s">
        <v>2128</v>
      </c>
      <c r="D101" s="485" t="s">
        <v>2129</v>
      </c>
      <c r="E101" s="521">
        <v>0.1</v>
      </c>
      <c r="F101" s="521">
        <v>15</v>
      </c>
    </row>
    <row r="102" ht="24" spans="1:6">
      <c r="A102" s="521">
        <v>30</v>
      </c>
      <c r="B102" s="502"/>
      <c r="C102" s="485" t="s">
        <v>2130</v>
      </c>
      <c r="D102" s="485" t="s">
        <v>2131</v>
      </c>
      <c r="E102" s="521">
        <v>0.1</v>
      </c>
      <c r="F102" s="521">
        <v>15</v>
      </c>
    </row>
    <row r="103" ht="24" spans="1:6">
      <c r="A103" s="521">
        <v>31</v>
      </c>
      <c r="B103" s="502"/>
      <c r="C103" s="485" t="s">
        <v>2132</v>
      </c>
      <c r="D103" s="485" t="s">
        <v>2133</v>
      </c>
      <c r="E103" s="521">
        <v>0.1</v>
      </c>
      <c r="F103" s="521">
        <v>15</v>
      </c>
    </row>
    <row r="104" ht="24" spans="1:6">
      <c r="A104" s="521">
        <v>32</v>
      </c>
      <c r="B104" s="502"/>
      <c r="C104" s="485" t="s">
        <v>2134</v>
      </c>
      <c r="D104" s="485" t="s">
        <v>2135</v>
      </c>
      <c r="E104" s="521">
        <v>0.1</v>
      </c>
      <c r="F104" s="521">
        <v>15</v>
      </c>
    </row>
    <row r="105" ht="36" spans="1:6">
      <c r="A105" s="521">
        <v>33</v>
      </c>
      <c r="B105" s="502"/>
      <c r="C105" s="485" t="s">
        <v>2136</v>
      </c>
      <c r="D105" s="485" t="s">
        <v>2137</v>
      </c>
      <c r="E105" s="521">
        <v>0.1</v>
      </c>
      <c r="F105" s="521">
        <v>15</v>
      </c>
    </row>
    <row r="106" ht="24" spans="1:6">
      <c r="A106" s="521">
        <v>34</v>
      </c>
      <c r="B106" s="520"/>
      <c r="C106" s="485" t="s">
        <v>2138</v>
      </c>
      <c r="D106" s="485" t="s">
        <v>2139</v>
      </c>
      <c r="E106" s="521">
        <v>0.1</v>
      </c>
      <c r="F106" s="521">
        <v>15</v>
      </c>
    </row>
    <row r="107" ht="36" spans="1:6">
      <c r="A107" s="521">
        <v>35</v>
      </c>
      <c r="B107" s="518" t="s">
        <v>2140</v>
      </c>
      <c r="C107" s="521" t="s">
        <v>2141</v>
      </c>
      <c r="D107" s="485" t="s">
        <v>2142</v>
      </c>
      <c r="E107" s="521">
        <v>0.15</v>
      </c>
      <c r="F107" s="521">
        <v>20</v>
      </c>
    </row>
    <row r="108" ht="24" spans="1:6">
      <c r="A108" s="521">
        <v>36</v>
      </c>
      <c r="B108" s="502"/>
      <c r="C108" s="521" t="s">
        <v>2143</v>
      </c>
      <c r="D108" s="485" t="s">
        <v>2144</v>
      </c>
      <c r="E108" s="521">
        <v>0.15</v>
      </c>
      <c r="F108" s="521">
        <v>20</v>
      </c>
    </row>
    <row r="109" ht="24" spans="1:6">
      <c r="A109" s="521">
        <v>37</v>
      </c>
      <c r="B109" s="502"/>
      <c r="C109" s="521" t="s">
        <v>2145</v>
      </c>
      <c r="D109" s="485" t="s">
        <v>2146</v>
      </c>
      <c r="E109" s="521">
        <v>0.15</v>
      </c>
      <c r="F109" s="521">
        <v>20</v>
      </c>
    </row>
    <row r="110" ht="24" spans="1:6">
      <c r="A110" s="521">
        <v>38</v>
      </c>
      <c r="B110" s="502"/>
      <c r="C110" s="521" t="s">
        <v>2147</v>
      </c>
      <c r="D110" s="485" t="s">
        <v>2148</v>
      </c>
      <c r="E110" s="521">
        <v>0.1</v>
      </c>
      <c r="F110" s="521">
        <v>15</v>
      </c>
    </row>
    <row r="111" ht="24" spans="1:6">
      <c r="A111" s="521">
        <v>39</v>
      </c>
      <c r="B111" s="502"/>
      <c r="C111" s="521" t="s">
        <v>2149</v>
      </c>
      <c r="D111" s="485" t="s">
        <v>2150</v>
      </c>
      <c r="E111" s="521">
        <v>0.1</v>
      </c>
      <c r="F111" s="521">
        <v>15</v>
      </c>
    </row>
    <row r="112" ht="24" spans="1:6">
      <c r="A112" s="521">
        <v>40</v>
      </c>
      <c r="B112" s="520"/>
      <c r="C112" s="521" t="s">
        <v>2151</v>
      </c>
      <c r="D112" s="485" t="s">
        <v>2152</v>
      </c>
      <c r="E112" s="521">
        <v>0.1</v>
      </c>
      <c r="F112" s="521">
        <v>15</v>
      </c>
    </row>
    <row r="113" ht="24" spans="1:6">
      <c r="A113" s="521">
        <v>41</v>
      </c>
      <c r="B113" s="521" t="s">
        <v>2153</v>
      </c>
      <c r="C113" s="521" t="s">
        <v>2154</v>
      </c>
      <c r="D113" s="485" t="s">
        <v>2155</v>
      </c>
      <c r="E113" s="521">
        <v>0.1</v>
      </c>
      <c r="F113" s="521">
        <v>15</v>
      </c>
    </row>
    <row r="114" ht="24" spans="1:6">
      <c r="A114" s="521">
        <v>42</v>
      </c>
      <c r="B114" s="521"/>
      <c r="C114" s="521" t="s">
        <v>2156</v>
      </c>
      <c r="D114" s="485" t="s">
        <v>2157</v>
      </c>
      <c r="E114" s="521">
        <v>0.1</v>
      </c>
      <c r="F114" s="521">
        <v>15</v>
      </c>
    </row>
    <row r="115" ht="24" spans="1:6">
      <c r="A115" s="521">
        <v>43</v>
      </c>
      <c r="B115" s="521"/>
      <c r="C115" s="521" t="s">
        <v>2158</v>
      </c>
      <c r="D115" s="485" t="s">
        <v>2159</v>
      </c>
      <c r="E115" s="521">
        <v>0.1</v>
      </c>
      <c r="F115" s="521">
        <v>15</v>
      </c>
    </row>
    <row r="116" ht="24" spans="1:6">
      <c r="A116" s="521">
        <v>44</v>
      </c>
      <c r="B116" s="518" t="s">
        <v>2160</v>
      </c>
      <c r="C116" s="521" t="s">
        <v>2161</v>
      </c>
      <c r="D116" s="485" t="s">
        <v>2162</v>
      </c>
      <c r="E116" s="521">
        <v>0.1</v>
      </c>
      <c r="F116" s="521">
        <v>15</v>
      </c>
    </row>
    <row r="117" ht="24" spans="1:6">
      <c r="A117" s="521">
        <v>45</v>
      </c>
      <c r="B117" s="520"/>
      <c r="C117" s="485" t="s">
        <v>2163</v>
      </c>
      <c r="D117" s="485" t="s">
        <v>2164</v>
      </c>
      <c r="E117" s="521">
        <v>0.1</v>
      </c>
      <c r="F117" s="521">
        <v>15</v>
      </c>
    </row>
    <row r="118" ht="24" spans="1:6">
      <c r="A118" s="521">
        <v>46</v>
      </c>
      <c r="B118" s="518" t="s">
        <v>2165</v>
      </c>
      <c r="C118" s="521" t="s">
        <v>2166</v>
      </c>
      <c r="D118" s="485" t="s">
        <v>2167</v>
      </c>
      <c r="E118" s="521">
        <v>0.1</v>
      </c>
      <c r="F118" s="521">
        <v>15</v>
      </c>
    </row>
    <row r="119" ht="24" spans="1:6">
      <c r="A119" s="521">
        <v>47</v>
      </c>
      <c r="B119" s="520"/>
      <c r="C119" s="521" t="s">
        <v>2168</v>
      </c>
      <c r="D119" s="485" t="s">
        <v>2169</v>
      </c>
      <c r="E119" s="521">
        <v>0.1</v>
      </c>
      <c r="F119" s="521">
        <v>15</v>
      </c>
    </row>
    <row r="120" ht="24" spans="1:6">
      <c r="A120" s="521">
        <v>48</v>
      </c>
      <c r="B120" s="518" t="s">
        <v>2170</v>
      </c>
      <c r="C120" s="521" t="s">
        <v>2171</v>
      </c>
      <c r="D120" s="485" t="s">
        <v>2172</v>
      </c>
      <c r="E120" s="521">
        <v>0.1</v>
      </c>
      <c r="F120" s="521">
        <v>15</v>
      </c>
    </row>
    <row r="121" ht="24" spans="1:6">
      <c r="A121" s="521">
        <v>49</v>
      </c>
      <c r="B121" s="520"/>
      <c r="C121" s="521" t="s">
        <v>2173</v>
      </c>
      <c r="D121" s="485" t="s">
        <v>2174</v>
      </c>
      <c r="E121" s="521">
        <v>0.1</v>
      </c>
      <c r="F121" s="521">
        <v>15</v>
      </c>
    </row>
    <row r="122" ht="24" spans="1:6">
      <c r="A122" s="521">
        <v>50</v>
      </c>
      <c r="B122" s="521" t="s">
        <v>2175</v>
      </c>
      <c r="C122" s="521" t="s">
        <v>2176</v>
      </c>
      <c r="D122" s="485" t="s">
        <v>2177</v>
      </c>
      <c r="E122" s="521">
        <v>0.1</v>
      </c>
      <c r="F122" s="521">
        <v>15</v>
      </c>
    </row>
    <row r="123" ht="24" spans="1:6">
      <c r="A123" s="521">
        <v>51</v>
      </c>
      <c r="B123" s="521"/>
      <c r="C123" s="521" t="s">
        <v>2178</v>
      </c>
      <c r="D123" s="485" t="s">
        <v>2179</v>
      </c>
      <c r="E123" s="521">
        <v>0.1</v>
      </c>
      <c r="F123" s="521">
        <v>15</v>
      </c>
    </row>
    <row r="124" ht="24" spans="1:6">
      <c r="A124" s="521">
        <v>52</v>
      </c>
      <c r="B124" s="521" t="s">
        <v>2180</v>
      </c>
      <c r="C124" s="521" t="s">
        <v>2181</v>
      </c>
      <c r="D124" s="485" t="s">
        <v>2182</v>
      </c>
      <c r="E124" s="521">
        <v>0.1</v>
      </c>
      <c r="F124" s="521">
        <v>15</v>
      </c>
    </row>
    <row r="125" ht="24" spans="1:6">
      <c r="A125" s="521">
        <v>53</v>
      </c>
      <c r="B125" s="521"/>
      <c r="C125" s="521" t="s">
        <v>2183</v>
      </c>
      <c r="D125" s="485" t="s">
        <v>2184</v>
      </c>
      <c r="E125" s="521">
        <v>0.1</v>
      </c>
      <c r="F125" s="521">
        <v>15</v>
      </c>
    </row>
    <row r="126" ht="24" spans="1:6">
      <c r="A126" s="521">
        <v>54</v>
      </c>
      <c r="B126" s="521" t="s">
        <v>2185</v>
      </c>
      <c r="C126" s="521" t="s">
        <v>2186</v>
      </c>
      <c r="D126" s="485" t="s">
        <v>2187</v>
      </c>
      <c r="E126" s="521">
        <v>0.1</v>
      </c>
      <c r="F126" s="521">
        <v>15</v>
      </c>
    </row>
    <row r="127" ht="24" spans="1:6">
      <c r="A127" s="521">
        <v>55</v>
      </c>
      <c r="B127" s="521" t="s">
        <v>2188</v>
      </c>
      <c r="C127" s="521" t="s">
        <v>2189</v>
      </c>
      <c r="D127" s="485" t="s">
        <v>2190</v>
      </c>
      <c r="E127" s="521">
        <v>0.1</v>
      </c>
      <c r="F127" s="521">
        <v>15</v>
      </c>
    </row>
    <row r="128" ht="24" spans="1:6">
      <c r="A128" s="521">
        <v>56</v>
      </c>
      <c r="B128" s="521"/>
      <c r="C128" s="521" t="s">
        <v>2191</v>
      </c>
      <c r="D128" s="485" t="s">
        <v>2192</v>
      </c>
      <c r="E128" s="521">
        <v>0.1</v>
      </c>
      <c r="F128" s="521">
        <v>15</v>
      </c>
    </row>
    <row r="129" ht="24" spans="1:6">
      <c r="A129" s="521">
        <v>57</v>
      </c>
      <c r="B129" s="521"/>
      <c r="C129" s="521" t="s">
        <v>2193</v>
      </c>
      <c r="D129" s="485" t="s">
        <v>2194</v>
      </c>
      <c r="E129" s="521">
        <v>0.1</v>
      </c>
      <c r="F129" s="521">
        <v>15</v>
      </c>
    </row>
    <row r="130" ht="24" spans="1:6">
      <c r="A130" s="521">
        <v>58</v>
      </c>
      <c r="B130" s="521" t="s">
        <v>2195</v>
      </c>
      <c r="C130" s="521" t="s">
        <v>2196</v>
      </c>
      <c r="D130" s="485" t="s">
        <v>2197</v>
      </c>
      <c r="E130" s="521">
        <v>0.1</v>
      </c>
      <c r="F130" s="521">
        <v>15</v>
      </c>
    </row>
    <row r="131" ht="24" spans="1:6">
      <c r="A131" s="521">
        <v>59</v>
      </c>
      <c r="B131" s="521"/>
      <c r="C131" s="521" t="s">
        <v>2198</v>
      </c>
      <c r="D131" s="485" t="s">
        <v>2199</v>
      </c>
      <c r="E131" s="521">
        <v>0.1</v>
      </c>
      <c r="F131" s="521">
        <v>15</v>
      </c>
    </row>
    <row r="132" ht="24" spans="1:6">
      <c r="A132" s="521">
        <v>60</v>
      </c>
      <c r="B132" s="518" t="s">
        <v>2200</v>
      </c>
      <c r="C132" s="521" t="s">
        <v>2201</v>
      </c>
      <c r="D132" s="485" t="s">
        <v>2202</v>
      </c>
      <c r="E132" s="521">
        <v>0.1</v>
      </c>
      <c r="F132" s="521">
        <v>15</v>
      </c>
    </row>
    <row r="133" ht="24" spans="1:6">
      <c r="A133" s="521">
        <v>61</v>
      </c>
      <c r="B133" s="520"/>
      <c r="C133" s="521" t="s">
        <v>2203</v>
      </c>
      <c r="D133" s="485" t="s">
        <v>2204</v>
      </c>
      <c r="E133" s="521">
        <v>0.1</v>
      </c>
      <c r="F133" s="521">
        <v>15</v>
      </c>
    </row>
    <row r="134" ht="24" spans="1:6">
      <c r="A134" s="521">
        <v>62</v>
      </c>
      <c r="B134" s="521" t="s">
        <v>2205</v>
      </c>
      <c r="C134" s="521" t="s">
        <v>2206</v>
      </c>
      <c r="D134" s="485" t="s">
        <v>2207</v>
      </c>
      <c r="E134" s="521">
        <v>0.1</v>
      </c>
      <c r="F134" s="521">
        <v>15</v>
      </c>
    </row>
    <row r="135" ht="24" spans="1:6">
      <c r="A135" s="521">
        <v>63</v>
      </c>
      <c r="B135" s="521" t="s">
        <v>2208</v>
      </c>
      <c r="C135" s="521" t="s">
        <v>2209</v>
      </c>
      <c r="D135" s="485" t="s">
        <v>2210</v>
      </c>
      <c r="E135" s="521">
        <v>0.1</v>
      </c>
      <c r="F135" s="521">
        <v>15</v>
      </c>
    </row>
    <row r="136" ht="24" spans="1:6">
      <c r="A136" s="521">
        <v>64</v>
      </c>
      <c r="B136" s="521"/>
      <c r="C136" s="521" t="s">
        <v>2211</v>
      </c>
      <c r="D136" s="485" t="s">
        <v>2212</v>
      </c>
      <c r="E136" s="521">
        <v>0.1</v>
      </c>
      <c r="F136" s="521">
        <v>15</v>
      </c>
    </row>
    <row r="137" ht="24" spans="1:6">
      <c r="A137" s="521">
        <v>65</v>
      </c>
      <c r="B137" s="521" t="s">
        <v>2213</v>
      </c>
      <c r="C137" s="521" t="s">
        <v>2214</v>
      </c>
      <c r="D137" s="485" t="s">
        <v>2215</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2216</v>
      </c>
      <c r="B1" s="444"/>
      <c r="C1" s="444"/>
      <c r="D1" s="444"/>
      <c r="E1" s="444"/>
      <c r="F1" s="444"/>
      <c r="G1" s="444"/>
      <c r="H1" s="444"/>
      <c r="I1" s="444"/>
      <c r="J1" s="444"/>
      <c r="K1" s="444"/>
      <c r="L1" s="444"/>
      <c r="M1" s="444"/>
      <c r="N1" s="445"/>
    </row>
    <row r="2" spans="1:20">
      <c r="A2" s="446" t="s">
        <v>2217</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2218</v>
      </c>
      <c r="R2" s="451" t="s">
        <v>2219</v>
      </c>
      <c r="S2" s="451" t="s">
        <v>2220</v>
      </c>
      <c r="T2" s="451" t="s">
        <v>2221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2222</v>
      </c>
      <c r="B93" s="444"/>
      <c r="C93" s="444"/>
      <c r="D93" s="444"/>
      <c r="E93" s="444"/>
      <c r="F93" s="444"/>
      <c r="G93" s="444"/>
      <c r="H93" s="444"/>
      <c r="I93" s="444"/>
      <c r="J93" s="444"/>
      <c r="K93" s="444"/>
      <c r="L93" s="444"/>
      <c r="M93" s="444"/>
    </row>
    <row r="94" spans="1:20">
      <c r="A94" s="446" t="s">
        <v>2217</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2218</v>
      </c>
      <c r="R94" s="451" t="s">
        <v>2219</v>
      </c>
      <c r="S94" s="451" t="s">
        <v>2220</v>
      </c>
      <c r="T94" s="451" t="s">
        <v>2221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2223</v>
      </c>
      <c r="B185" s="444"/>
      <c r="C185" s="444"/>
      <c r="D185" s="444"/>
      <c r="E185" s="444"/>
      <c r="F185" s="444"/>
      <c r="G185" s="444"/>
      <c r="H185" s="444"/>
      <c r="I185" s="444"/>
      <c r="J185" s="444"/>
      <c r="K185" s="444"/>
      <c r="L185" s="444"/>
      <c r="M185" s="444"/>
    </row>
    <row r="186" spans="1:20">
      <c r="A186" s="446" t="s">
        <v>2217</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2218</v>
      </c>
      <c r="R186" s="451" t="s">
        <v>2219</v>
      </c>
      <c r="S186" s="451" t="s">
        <v>2220</v>
      </c>
      <c r="T186" s="451" t="s">
        <v>2221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2224</v>
      </c>
      <c r="B277" s="444"/>
      <c r="C277" s="444"/>
      <c r="D277" s="444"/>
      <c r="E277" s="444"/>
      <c r="F277" s="444"/>
      <c r="G277" s="444"/>
      <c r="H277" s="444"/>
      <c r="I277" s="444"/>
      <c r="J277" s="444"/>
      <c r="K277" s="444"/>
      <c r="L277" s="444"/>
      <c r="M277" s="444"/>
    </row>
    <row r="278" spans="1:21">
      <c r="A278" s="446" t="s">
        <v>2217</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2218</v>
      </c>
      <c r="R278" s="451" t="s">
        <v>2219</v>
      </c>
      <c r="S278" s="451" t="s">
        <v>2225</v>
      </c>
      <c r="T278" s="451" t="s">
        <v>2226</v>
      </c>
      <c r="U278" s="451" t="s">
        <v>2221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2227</v>
      </c>
      <c r="B369" s="459"/>
      <c r="C369" s="459"/>
      <c r="D369" s="459"/>
      <c r="E369" s="459"/>
      <c r="F369" s="459"/>
      <c r="G369" s="459"/>
      <c r="H369" s="459"/>
      <c r="I369" s="459"/>
      <c r="J369" s="459"/>
      <c r="K369" s="459"/>
      <c r="L369" s="459"/>
      <c r="M369" s="459"/>
    </row>
    <row r="370" spans="1:20">
      <c r="A370" s="446" t="s">
        <v>2217</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2218</v>
      </c>
      <c r="R370" s="451" t="s">
        <v>2219</v>
      </c>
      <c r="S370" s="451" t="s">
        <v>2220</v>
      </c>
      <c r="T370" s="451" t="s">
        <v>2221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2228</v>
      </c>
      <c r="B1" s="359"/>
      <c r="C1" s="360"/>
      <c r="D1" s="360"/>
      <c r="E1" s="360"/>
      <c r="F1" s="360"/>
      <c r="G1" s="361"/>
    </row>
    <row r="2" s="350" customFormat="1" ht="18" customHeight="1" spans="1:7">
      <c r="A2" s="362" t="s">
        <v>2229</v>
      </c>
      <c r="B2" s="363">
        <f>C52</f>
        <v>31239</v>
      </c>
      <c r="C2" s="364" t="s">
        <v>1534</v>
      </c>
      <c r="D2" s="361"/>
      <c r="E2" s="361"/>
      <c r="F2" s="361"/>
      <c r="G2" s="361"/>
    </row>
    <row r="3" s="350" customFormat="1" ht="18" customHeight="1" spans="1:7">
      <c r="A3" s="365" t="s">
        <v>2230</v>
      </c>
      <c r="B3" s="366">
        <f>ROUND(B2*10000/'数据-汇总表'!E3,0)</f>
        <v>4232353</v>
      </c>
      <c r="C3" s="364" t="s">
        <v>1903</v>
      </c>
      <c r="D3" s="361"/>
      <c r="E3" s="361"/>
      <c r="F3" s="361"/>
      <c r="G3" s="361"/>
    </row>
    <row r="4" s="351" customFormat="1" ht="15.6" spans="1:7">
      <c r="A4" s="367" t="s">
        <v>2231</v>
      </c>
      <c r="B4" s="368"/>
      <c r="C4" s="368"/>
      <c r="D4" s="368"/>
      <c r="E4" s="368"/>
      <c r="F4" s="368"/>
      <c r="G4" s="369"/>
    </row>
    <row r="5" s="352" customFormat="1" ht="13.5" customHeight="1" spans="1:7">
      <c r="A5" s="370" t="s">
        <v>973</v>
      </c>
      <c r="B5" s="371" t="s">
        <v>2232</v>
      </c>
      <c r="C5" s="372">
        <f>C6+C7+C8</f>
        <v>20610</v>
      </c>
      <c r="D5" s="372" t="s">
        <v>2233</v>
      </c>
      <c r="E5" s="373" t="s">
        <v>2234</v>
      </c>
      <c r="F5" s="373" t="s">
        <v>2235</v>
      </c>
      <c r="G5" s="374"/>
    </row>
    <row r="6" s="352" customFormat="1" ht="13.5" customHeight="1" spans="1:7">
      <c r="A6" s="375" t="s">
        <v>977</v>
      </c>
      <c r="B6" s="376" t="s">
        <v>2236</v>
      </c>
      <c r="C6" s="377">
        <v>20000</v>
      </c>
      <c r="D6" s="378"/>
      <c r="E6" s="379"/>
      <c r="F6" s="379"/>
      <c r="G6" s="380"/>
    </row>
    <row r="7" s="352" customFormat="1" ht="13.5" customHeight="1" spans="1:7">
      <c r="A7" s="375" t="s">
        <v>979</v>
      </c>
      <c r="B7" s="376" t="s">
        <v>2237</v>
      </c>
      <c r="C7" s="381">
        <f>ROUND(C6*F7,0)</f>
        <v>610</v>
      </c>
      <c r="D7" s="381"/>
      <c r="E7" s="379"/>
      <c r="F7" s="382">
        <f>'数据-取费表'!B48+'数据-取费表'!B49</f>
        <v>0.0305</v>
      </c>
      <c r="G7" s="380"/>
    </row>
    <row r="8" s="353" customFormat="1" spans="1:7">
      <c r="A8" s="375" t="s">
        <v>981</v>
      </c>
      <c r="B8" s="376" t="s">
        <v>2238</v>
      </c>
      <c r="C8" s="381" t="str">
        <f>IF(G8="已包含在土地购买价格中","0",'数据-取费表'!B29)</f>
        <v>0</v>
      </c>
      <c r="D8" s="383"/>
      <c r="E8" s="381"/>
      <c r="F8" s="382"/>
      <c r="G8" s="384" t="s">
        <v>2239</v>
      </c>
    </row>
    <row r="9" s="352" customFormat="1" ht="13.5" customHeight="1" spans="1:7">
      <c r="A9" s="385" t="s">
        <v>983</v>
      </c>
      <c r="B9" s="386" t="s">
        <v>2240</v>
      </c>
      <c r="C9" s="387">
        <f>ROUND(D9*E9/10000,0)</f>
        <v>1</v>
      </c>
      <c r="D9" s="388">
        <f>'数据-汇总表'!E5</f>
        <v>73.81</v>
      </c>
      <c r="E9" s="387">
        <f>'数据-取费表'!B27</f>
        <v>160</v>
      </c>
      <c r="F9" s="382"/>
      <c r="G9" s="389"/>
    </row>
    <row r="10" s="352" customFormat="1" ht="13.5" customHeight="1" spans="1:7">
      <c r="A10" s="385" t="s">
        <v>986</v>
      </c>
      <c r="B10" s="386" t="s">
        <v>2241</v>
      </c>
      <c r="C10" s="387">
        <f>ROUND(D10*E10/10000,0)</f>
        <v>0</v>
      </c>
      <c r="D10" s="388">
        <f>'数据-汇总表'!E6</f>
        <v>0</v>
      </c>
      <c r="E10" s="387">
        <f>'数据-取费表'!B28</f>
        <v>200</v>
      </c>
      <c r="F10" s="382"/>
      <c r="G10" s="389"/>
    </row>
    <row r="11" s="352" customFormat="1" ht="13.5" hidden="1" customHeight="1" spans="1:7">
      <c r="A11" s="390" t="s">
        <v>988</v>
      </c>
      <c r="B11" s="376" t="s">
        <v>2242</v>
      </c>
      <c r="C11" s="372"/>
      <c r="D11" s="379"/>
      <c r="E11" s="379"/>
      <c r="F11" s="379"/>
      <c r="G11" s="380"/>
    </row>
    <row r="12" s="352" customFormat="1" ht="13.5" hidden="1" customHeight="1" spans="1:7">
      <c r="A12" s="390" t="s">
        <v>990</v>
      </c>
      <c r="B12" s="376" t="s">
        <v>2243</v>
      </c>
      <c r="C12" s="372">
        <v>0</v>
      </c>
      <c r="D12" s="379"/>
      <c r="E12" s="391"/>
      <c r="F12" s="382">
        <v>0.0305</v>
      </c>
      <c r="G12" s="380"/>
    </row>
    <row r="13" s="352" customFormat="1" ht="13.5" hidden="1" customHeight="1" spans="1:7">
      <c r="A13" s="390" t="s">
        <v>991</v>
      </c>
      <c r="B13" s="376" t="s">
        <v>2244</v>
      </c>
      <c r="C13" s="372"/>
      <c r="D13" s="379"/>
      <c r="E13" s="379"/>
      <c r="F13" s="379"/>
      <c r="G13" s="380"/>
    </row>
    <row r="14" s="352" customFormat="1" ht="13.5" hidden="1" customHeight="1" spans="1:7">
      <c r="A14" s="390" t="s">
        <v>993</v>
      </c>
      <c r="B14" s="376" t="s">
        <v>2238</v>
      </c>
      <c r="C14" s="372"/>
      <c r="D14" s="379"/>
      <c r="E14" s="379"/>
      <c r="F14" s="379"/>
      <c r="G14" s="380" t="s">
        <v>2245</v>
      </c>
    </row>
    <row r="15" s="352" customFormat="1" ht="13.5" hidden="1" customHeight="1" spans="1:7">
      <c r="A15" s="390" t="s">
        <v>995</v>
      </c>
      <c r="B15" s="376" t="s">
        <v>2246</v>
      </c>
      <c r="C15" s="381"/>
      <c r="D15" s="379"/>
      <c r="E15" s="379"/>
      <c r="F15" s="379"/>
      <c r="G15" s="380" t="s">
        <v>2247</v>
      </c>
    </row>
    <row r="16" s="352" customFormat="1" ht="13.5" hidden="1" customHeight="1" spans="1:7">
      <c r="A16" s="390" t="s">
        <v>998</v>
      </c>
      <c r="B16" s="376" t="s">
        <v>2238</v>
      </c>
      <c r="C16" s="381"/>
      <c r="D16" s="379"/>
      <c r="E16" s="379"/>
      <c r="F16" s="379"/>
      <c r="G16" s="380"/>
    </row>
    <row r="17" s="352" customFormat="1" ht="13.5" hidden="1" customHeight="1" spans="1:7">
      <c r="A17" s="390" t="s">
        <v>999</v>
      </c>
      <c r="B17" s="376" t="s">
        <v>2248</v>
      </c>
      <c r="C17" s="392"/>
      <c r="D17" s="392"/>
      <c r="E17" s="392"/>
      <c r="F17" s="392"/>
      <c r="G17" s="380" t="s">
        <v>2247</v>
      </c>
    </row>
    <row r="18" s="352" customFormat="1" ht="13.5" hidden="1" customHeight="1" spans="1:7">
      <c r="A18" s="390" t="s">
        <v>1001</v>
      </c>
      <c r="B18" s="376" t="s">
        <v>2249</v>
      </c>
      <c r="C18" s="381">
        <v>0</v>
      </c>
      <c r="D18" s="379"/>
      <c r="E18" s="379"/>
      <c r="F18" s="382">
        <v>0.0305</v>
      </c>
      <c r="G18" s="380" t="s">
        <v>2250</v>
      </c>
    </row>
    <row r="19" s="353" customFormat="1" ht="13.5" customHeight="1" spans="1:7">
      <c r="A19" s="393" t="s">
        <v>1335</v>
      </c>
      <c r="B19" s="371" t="s">
        <v>2251</v>
      </c>
      <c r="C19" s="372">
        <f>IF(G19="已包含在土地取得成本中","0",ROUND(D19*E19/10000,0))</f>
        <v>1</v>
      </c>
      <c r="D19" s="373">
        <f>'数据-汇总表'!E3</f>
        <v>73.81</v>
      </c>
      <c r="E19" s="372">
        <f>'数据-取费表'!B31</f>
        <v>200</v>
      </c>
      <c r="F19" s="394"/>
      <c r="G19" s="384" t="s">
        <v>2252</v>
      </c>
    </row>
    <row r="20" s="352" customFormat="1" ht="13.5" customHeight="1" spans="1:7">
      <c r="A20" s="393" t="s">
        <v>1371</v>
      </c>
      <c r="B20" s="371" t="s">
        <v>2253</v>
      </c>
      <c r="C20" s="395">
        <f>ROUND((C5+C19)*F20,0)</f>
        <v>412</v>
      </c>
      <c r="D20" s="395"/>
      <c r="E20" s="395"/>
      <c r="F20" s="396">
        <f>'数据-取费表'!B37</f>
        <v>0.02</v>
      </c>
      <c r="G20" s="397" t="s">
        <v>2254</v>
      </c>
    </row>
    <row r="21" s="352" customFormat="1" ht="13.5" customHeight="1" spans="1:7">
      <c r="A21" s="393" t="s">
        <v>1376</v>
      </c>
      <c r="B21" s="371" t="s">
        <v>2255</v>
      </c>
      <c r="C21" s="398">
        <f>F21</f>
        <v>0.05</v>
      </c>
      <c r="D21" s="399" t="s">
        <v>2256</v>
      </c>
      <c r="E21" s="395"/>
      <c r="F21" s="396">
        <f>'数据-取费表'!B38</f>
        <v>0.05</v>
      </c>
      <c r="G21" s="400" t="s">
        <v>2257</v>
      </c>
    </row>
    <row r="22" s="352" customFormat="1" ht="13.5" customHeight="1" spans="1:7">
      <c r="A22" s="393" t="s">
        <v>1387</v>
      </c>
      <c r="B22" s="371" t="s">
        <v>2258</v>
      </c>
      <c r="C22" s="401">
        <f>ROUND(SUM(C23:C25),0)</f>
        <v>1267</v>
      </c>
      <c r="D22" s="398">
        <f>C26</f>
        <v>0.0015</v>
      </c>
      <c r="E22" s="399" t="s">
        <v>2256</v>
      </c>
      <c r="F22" s="402">
        <f>'数据-取费表'!B40</f>
        <v>0.03</v>
      </c>
      <c r="G22" s="397" t="str">
        <f>IF('数据-取费表'!B22&lt;=1,"单利计息","复利计息")</f>
        <v>复利计息</v>
      </c>
    </row>
    <row r="23" s="352" customFormat="1" ht="13.5" customHeight="1" spans="1:7">
      <c r="A23" s="403" t="s">
        <v>977</v>
      </c>
      <c r="B23" s="376" t="s">
        <v>2259</v>
      </c>
      <c r="C23" s="404">
        <f>ROUND(IF('数据-取费表'!B22&lt;=1,C5*F22*'数据-取费表'!B23,C5*(POWER((1+F22),'数据-取费表'!B23)-1)),0)</f>
        <v>1255</v>
      </c>
      <c r="D23" s="405"/>
      <c r="E23" s="405"/>
      <c r="F23" s="406"/>
      <c r="G23" s="407" t="s">
        <v>2260</v>
      </c>
    </row>
    <row r="24" s="352" customFormat="1" ht="13.5" customHeight="1" spans="1:7">
      <c r="A24" s="403" t="s">
        <v>979</v>
      </c>
      <c r="B24" s="376" t="s">
        <v>2261</v>
      </c>
      <c r="C24" s="404">
        <f>ROUND(IF('数据-取费表'!B22&lt;=1,C19*F22*('数据-取费表'!B19/2+'数据-取费表'!B21),C19*(POWER((1+F22),('数据-取费表'!B19/2+'数据-取费表'!B21))-1)),0)</f>
        <v>0</v>
      </c>
      <c r="D24" s="405"/>
      <c r="E24" s="405"/>
      <c r="F24" s="406"/>
      <c r="G24" s="407" t="s">
        <v>2262</v>
      </c>
    </row>
    <row r="25" s="352" customFormat="1" ht="24" spans="1:7">
      <c r="A25" s="403" t="s">
        <v>981</v>
      </c>
      <c r="B25" s="376" t="s">
        <v>2263</v>
      </c>
      <c r="C25" s="404">
        <f>ROUND(IF('数据-取费表'!B22&lt;=1,C20*F22*'数据-取费表'!B23/2,C20*(POWER((1+F22),'数据-取费表'!B23/2)-1)),0)</f>
        <v>12</v>
      </c>
      <c r="D25" s="405"/>
      <c r="E25" s="408"/>
      <c r="F25" s="406"/>
      <c r="G25" s="409" t="s">
        <v>2264</v>
      </c>
    </row>
    <row r="26" s="352" customFormat="1" spans="1:7">
      <c r="A26" s="403" t="s">
        <v>1021</v>
      </c>
      <c r="B26" s="376" t="s">
        <v>2265</v>
      </c>
      <c r="C26" s="405">
        <f>ROUND(IF('数据-取费表'!B22&lt;=1,F21*F22*'数据-取费表'!B23/2,F21*(POWER((1+F22),'数据-取费表'!B23/2)-1)),4)</f>
        <v>0.0015</v>
      </c>
      <c r="D26" s="405"/>
      <c r="E26" s="408"/>
      <c r="F26" s="406"/>
      <c r="G26" s="410"/>
    </row>
    <row r="27" s="352" customFormat="1" ht="26.4" spans="1:7">
      <c r="A27" s="393" t="s">
        <v>1396</v>
      </c>
      <c r="B27" s="411" t="s">
        <v>2266</v>
      </c>
      <c r="C27" s="412">
        <f>C28</f>
        <v>5256</v>
      </c>
      <c r="D27" s="398">
        <f>C29</f>
        <v>0.0125</v>
      </c>
      <c r="E27" s="399" t="s">
        <v>2256</v>
      </c>
      <c r="F27" s="413">
        <f>'数据-取费表'!Q16</f>
        <v>0.25</v>
      </c>
      <c r="G27" s="414" t="s">
        <v>2267</v>
      </c>
    </row>
    <row r="28" s="352" customFormat="1" ht="13.5" customHeight="1" spans="1:7">
      <c r="A28" s="403" t="s">
        <v>977</v>
      </c>
      <c r="B28" s="415" t="s">
        <v>2268</v>
      </c>
      <c r="C28" s="416">
        <f>ROUND((C5+C19+C20)*F27*'数据-取费表'!B21/'数据-取费表'!B20,0)</f>
        <v>5256</v>
      </c>
      <c r="D28" s="398"/>
      <c r="E28" s="399"/>
      <c r="F28" s="413"/>
      <c r="G28" s="414"/>
    </row>
    <row r="29" s="352" customFormat="1" ht="13.5" customHeight="1" spans="1:7">
      <c r="A29" s="403" t="s">
        <v>979</v>
      </c>
      <c r="B29" s="415" t="s">
        <v>2269</v>
      </c>
      <c r="C29" s="405">
        <f>ROUND(C21*F27*'数据-取费表'!B21/'数据-取费表'!B20,4)</f>
        <v>0.0125</v>
      </c>
      <c r="D29" s="398"/>
      <c r="E29" s="399"/>
      <c r="F29" s="413"/>
      <c r="G29" s="414"/>
    </row>
    <row r="30" s="352" customFormat="1" ht="13.5" customHeight="1" spans="1:7">
      <c r="A30" s="393" t="s">
        <v>2270</v>
      </c>
      <c r="B30" s="371" t="s">
        <v>2271</v>
      </c>
      <c r="C30" s="398">
        <f>F30</f>
        <v>0.056</v>
      </c>
      <c r="D30" s="399" t="s">
        <v>2272</v>
      </c>
      <c r="E30" s="408"/>
      <c r="F30" s="402">
        <f>'数据-取费表'!B41</f>
        <v>0.056</v>
      </c>
      <c r="G30" s="400" t="s">
        <v>2273</v>
      </c>
    </row>
    <row r="31" ht="16.5" customHeight="1" spans="1:7">
      <c r="A31" s="417">
        <v>1</v>
      </c>
      <c r="B31" s="371" t="s">
        <v>2274</v>
      </c>
      <c r="C31" s="372">
        <f>ROUND((C5+C19+C20+C22+C27)/(1-C21-D22-D27-C30/(1+'数据-取费表'!B42)),0)</f>
        <v>31208</v>
      </c>
      <c r="D31" s="418"/>
      <c r="E31" s="372"/>
      <c r="F31" s="419"/>
      <c r="G31" s="400" t="s">
        <v>2275</v>
      </c>
    </row>
    <row r="32" s="351" customFormat="1" ht="15.6" spans="1:7">
      <c r="A32" s="420" t="s">
        <v>2276</v>
      </c>
      <c r="B32" s="421"/>
      <c r="C32" s="421"/>
      <c r="D32" s="421"/>
      <c r="E32" s="421"/>
      <c r="F32" s="421"/>
      <c r="G32" s="422"/>
    </row>
    <row r="33" s="352" customFormat="1" ht="13.5" customHeight="1" spans="1:7">
      <c r="A33" s="370" t="s">
        <v>973</v>
      </c>
      <c r="B33" s="371" t="s">
        <v>2277</v>
      </c>
      <c r="C33" s="423">
        <f>SUM(C34:C38)</f>
        <v>25</v>
      </c>
      <c r="D33" s="395"/>
      <c r="E33" s="373"/>
      <c r="F33" s="408"/>
      <c r="G33" s="400"/>
    </row>
    <row r="34" s="354" customFormat="1" ht="13.5" customHeight="1" spans="1:7">
      <c r="A34" s="403" t="s">
        <v>977</v>
      </c>
      <c r="B34" s="376" t="s">
        <v>2278</v>
      </c>
      <c r="C34" s="381">
        <f>IF(F34=100%,'数据-取费表'!M16-SUMIF('数据-取费表'!C:C,"公共配套",'数据-取费表'!M:M),'数据-取费表'!O16-SUMIF('数据-取费表'!C:C,"公共配套",'数据-取费表'!O:O))</f>
        <v>21</v>
      </c>
      <c r="D34" s="378"/>
      <c r="E34" s="381"/>
      <c r="F34" s="424">
        <f>IF('数据-取费表'!B24=0,1,'数据-取费表'!N16)</f>
        <v>1</v>
      </c>
      <c r="G34" s="380" t="s">
        <v>2279</v>
      </c>
    </row>
    <row r="35" ht="13.5" customHeight="1" spans="1:7">
      <c r="A35" s="403" t="s">
        <v>979</v>
      </c>
      <c r="B35" s="376" t="s">
        <v>2280</v>
      </c>
      <c r="C35" s="381">
        <f>ROUND(C34*F35,0)</f>
        <v>1</v>
      </c>
      <c r="D35" s="381"/>
      <c r="E35" s="381"/>
      <c r="F35" s="425">
        <f>'数据-取费表'!B33</f>
        <v>0.05</v>
      </c>
      <c r="G35" s="380" t="s">
        <v>2281</v>
      </c>
    </row>
    <row r="36" ht="24" spans="1:7">
      <c r="A36" s="403" t="s">
        <v>981</v>
      </c>
      <c r="B36" s="376" t="s">
        <v>2282</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2283</v>
      </c>
    </row>
    <row r="37" s="354" customFormat="1" ht="13.5" customHeight="1" spans="1:7">
      <c r="A37" s="403" t="s">
        <v>1021</v>
      </c>
      <c r="B37" s="376" t="s">
        <v>2284</v>
      </c>
      <c r="C37" s="416">
        <f>ROUND(E37*D37*F34/10000,0)</f>
        <v>1</v>
      </c>
      <c r="D37" s="378">
        <f>'数据-汇总表'!E3</f>
        <v>73.81</v>
      </c>
      <c r="E37" s="416">
        <f>'数据-取费表'!B35</f>
        <v>200</v>
      </c>
      <c r="F37" s="425"/>
      <c r="G37" s="427" t="s">
        <v>2285</v>
      </c>
    </row>
    <row r="38" ht="13.5" customHeight="1" spans="1:7">
      <c r="A38" s="403" t="s">
        <v>1043</v>
      </c>
      <c r="B38" s="376" t="s">
        <v>2243</v>
      </c>
      <c r="C38" s="381">
        <f>ROUND(C34*F38,0)</f>
        <v>0</v>
      </c>
      <c r="D38" s="381"/>
      <c r="E38" s="381"/>
      <c r="F38" s="425">
        <f>'数据-取费表'!B36</f>
        <v>0.02</v>
      </c>
      <c r="G38" s="380" t="s">
        <v>2281</v>
      </c>
    </row>
    <row r="39" s="352" customFormat="1" ht="13.5" customHeight="1" spans="1:7">
      <c r="A39" s="393" t="s">
        <v>1335</v>
      </c>
      <c r="B39" s="371" t="s">
        <v>2253</v>
      </c>
      <c r="C39" s="395">
        <f>ROUND(C33*F20,0)</f>
        <v>1</v>
      </c>
      <c r="D39" s="395"/>
      <c r="E39" s="395"/>
      <c r="F39" s="396"/>
      <c r="G39" s="397" t="s">
        <v>2286</v>
      </c>
    </row>
    <row r="40" s="352" customFormat="1" ht="13.5" customHeight="1" spans="1:7">
      <c r="A40" s="393" t="s">
        <v>1371</v>
      </c>
      <c r="B40" s="371" t="s">
        <v>2255</v>
      </c>
      <c r="C40" s="428">
        <f>F21</f>
        <v>0.05</v>
      </c>
      <c r="D40" s="399" t="s">
        <v>2287</v>
      </c>
      <c r="E40" s="395"/>
      <c r="F40" s="396"/>
      <c r="G40" s="400" t="s">
        <v>2288</v>
      </c>
    </row>
    <row r="41" s="352" customFormat="1" ht="13.5" customHeight="1" spans="1:7">
      <c r="A41" s="393" t="s">
        <v>1376</v>
      </c>
      <c r="B41" s="371" t="s">
        <v>2258</v>
      </c>
      <c r="C41" s="395">
        <f>ROUND(SUM(C42:C43),0)</f>
        <v>1</v>
      </c>
      <c r="D41" s="398">
        <f>C44</f>
        <v>0.0015</v>
      </c>
      <c r="E41" s="399" t="s">
        <v>2287</v>
      </c>
      <c r="F41" s="402"/>
      <c r="G41" s="397" t="str">
        <f>IF('数据-取费表'!B22&lt;=1,"单利计息","复利计息")</f>
        <v>复利计息</v>
      </c>
    </row>
    <row r="42" ht="13.5" customHeight="1" spans="1:7">
      <c r="A42" s="403" t="s">
        <v>977</v>
      </c>
      <c r="B42" s="376" t="s">
        <v>2259</v>
      </c>
      <c r="C42" s="405">
        <f>ROUND(IF('数据-取费表'!B22&lt;=1,C33*F22*'数据-取费表'!B21/2,C33*(POWER((1+F22),'数据-取费表'!B21/2)-1)),0)</f>
        <v>1</v>
      </c>
      <c r="D42" s="405"/>
      <c r="E42" s="405"/>
      <c r="F42" s="406"/>
      <c r="G42" s="429" t="s">
        <v>2289</v>
      </c>
    </row>
    <row r="43" ht="13.5" customHeight="1" spans="1:7">
      <c r="A43" s="403" t="s">
        <v>979</v>
      </c>
      <c r="B43" s="376" t="s">
        <v>2261</v>
      </c>
      <c r="C43" s="405">
        <f>ROUND(IF('数据-取费表'!B22&lt;=1,C39*F22*'数据-取费表'!B21/2,C39*(POWER((1+F22),'数据-取费表'!B21/2)-1)),0)</f>
        <v>0</v>
      </c>
      <c r="D43" s="405"/>
      <c r="E43" s="405"/>
      <c r="F43" s="406"/>
      <c r="G43" s="430"/>
    </row>
    <row r="44" ht="13.5" customHeight="1" spans="1:7">
      <c r="A44" s="403" t="s">
        <v>981</v>
      </c>
      <c r="B44" s="376" t="s">
        <v>2263</v>
      </c>
      <c r="C44" s="405">
        <f>ROUND(IF('数据-取费表'!B22&lt;=1,C40*F22*'数据-取费表'!B21/2,C40*(POWER((1+F22),'数据-取费表'!B21/2)-1)),4)</f>
        <v>0.0015</v>
      </c>
      <c r="D44" s="405"/>
      <c r="E44" s="405"/>
      <c r="F44" s="406"/>
      <c r="G44" s="431"/>
    </row>
    <row r="45" s="352" customFormat="1" ht="13.5" customHeight="1" spans="1:7">
      <c r="A45" s="393" t="s">
        <v>1387</v>
      </c>
      <c r="B45" s="411" t="s">
        <v>2266</v>
      </c>
      <c r="C45" s="412">
        <f>C46</f>
        <v>7</v>
      </c>
      <c r="D45" s="398">
        <f>C47</f>
        <v>0.0125</v>
      </c>
      <c r="E45" s="399" t="s">
        <v>2287</v>
      </c>
      <c r="F45" s="413"/>
      <c r="G45" s="414" t="s">
        <v>2290</v>
      </c>
    </row>
    <row r="46" s="352" customFormat="1" ht="13.5" customHeight="1" spans="1:7">
      <c r="A46" s="403" t="s">
        <v>977</v>
      </c>
      <c r="B46" s="415" t="s">
        <v>2291</v>
      </c>
      <c r="C46" s="416">
        <f>ROUND((C33+C39)*F27,0)</f>
        <v>7</v>
      </c>
      <c r="D46" s="432"/>
      <c r="E46" s="399"/>
      <c r="F46" s="413"/>
      <c r="G46" s="414"/>
    </row>
    <row r="47" s="352" customFormat="1" ht="13.5" customHeight="1" spans="1:7">
      <c r="A47" s="403" t="s">
        <v>979</v>
      </c>
      <c r="B47" s="415" t="s">
        <v>2292</v>
      </c>
      <c r="C47" s="405">
        <f>ROUND(C40*F27,4)</f>
        <v>0.0125</v>
      </c>
      <c r="D47" s="432"/>
      <c r="E47" s="399"/>
      <c r="F47" s="413"/>
      <c r="G47" s="414"/>
    </row>
    <row r="48" s="352" customFormat="1" ht="13.5" customHeight="1" spans="1:7">
      <c r="A48" s="393" t="s">
        <v>1396</v>
      </c>
      <c r="B48" s="371" t="s">
        <v>2271</v>
      </c>
      <c r="C48" s="428">
        <f>F30</f>
        <v>0.056</v>
      </c>
      <c r="D48" s="399" t="s">
        <v>2293</v>
      </c>
      <c r="E48" s="395"/>
      <c r="F48" s="402"/>
      <c r="G48" s="400" t="s">
        <v>2294</v>
      </c>
    </row>
    <row r="49" ht="16.5" customHeight="1" spans="1:7">
      <c r="A49" s="393" t="s">
        <v>2270</v>
      </c>
      <c r="B49" s="371" t="s">
        <v>2295</v>
      </c>
      <c r="C49" s="395">
        <f>ROUND((C33+C39+C41+C45)/(1-C40-D41-D45-C48/(1+'数据-取费表'!B42)),0)</f>
        <v>39</v>
      </c>
      <c r="D49" s="395"/>
      <c r="E49" s="395"/>
      <c r="F49" s="433"/>
      <c r="G49" s="400" t="s">
        <v>2296</v>
      </c>
    </row>
    <row r="50" s="354" customFormat="1" ht="24" spans="1:7">
      <c r="A50" s="393" t="s">
        <v>2297</v>
      </c>
      <c r="B50" s="371" t="s">
        <v>2298</v>
      </c>
      <c r="C50" s="395"/>
      <c r="D50" s="395"/>
      <c r="E50" s="395"/>
      <c r="F50" s="433">
        <f>IF('数据-取费表'!B24=0,'数据-取费表'!N16,1)</f>
        <v>0.79</v>
      </c>
      <c r="G50" s="414" t="s">
        <v>2299</v>
      </c>
    </row>
    <row r="51" ht="16.5" customHeight="1" spans="1:7">
      <c r="A51" s="393" t="s">
        <v>2300</v>
      </c>
      <c r="B51" s="371" t="s">
        <v>2301</v>
      </c>
      <c r="C51" s="395">
        <f>ROUND(C49*F50,0)</f>
        <v>31</v>
      </c>
      <c r="D51" s="395"/>
      <c r="E51" s="395"/>
      <c r="F51" s="433"/>
      <c r="G51" s="400" t="s">
        <v>2302</v>
      </c>
    </row>
    <row r="52" s="351" customFormat="1" ht="16.35" spans="1:7">
      <c r="A52" s="434" t="s">
        <v>2303</v>
      </c>
      <c r="B52" s="435"/>
      <c r="C52" s="436">
        <f>C31+C51</f>
        <v>31239</v>
      </c>
      <c r="D52" s="435"/>
      <c r="E52" s="435"/>
      <c r="F52" s="435"/>
      <c r="G52" s="437"/>
    </row>
    <row r="55" ht="15" spans="1:7">
      <c r="B55" s="438" t="s">
        <v>2304</v>
      </c>
      <c r="C55" s="439"/>
    </row>
    <row r="56" spans="1:7">
      <c r="B56" s="440" t="s">
        <v>2305</v>
      </c>
      <c r="C56" s="441">
        <f>ROUND(C51/C52,3)</f>
        <v>0.001</v>
      </c>
    </row>
    <row r="57" spans="1:7">
      <c r="B57" s="440" t="s">
        <v>2306</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2307</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2308</v>
      </c>
      <c r="B2" s="323"/>
      <c r="C2" s="323"/>
      <c r="D2" s="323"/>
      <c r="E2" s="323"/>
      <c r="F2" s="323"/>
      <c r="G2" s="324" t="s">
        <v>2309</v>
      </c>
      <c r="I2" s="325" t="s">
        <v>2310</v>
      </c>
      <c r="J2" s="325" t="s">
        <v>2311</v>
      </c>
      <c r="K2" s="325" t="s">
        <v>2312</v>
      </c>
      <c r="L2" s="325" t="s">
        <v>2313</v>
      </c>
      <c r="M2" s="325" t="s">
        <v>2314</v>
      </c>
      <c r="N2" s="325" t="s">
        <v>2315</v>
      </c>
      <c r="O2" s="325" t="s">
        <v>2316</v>
      </c>
      <c r="P2" s="325" t="s">
        <v>2317</v>
      </c>
      <c r="Q2" s="325" t="s">
        <v>2318</v>
      </c>
      <c r="R2" s="325" t="s">
        <v>2319</v>
      </c>
      <c r="S2" s="325" t="s">
        <v>2320</v>
      </c>
      <c r="T2" s="325" t="s">
        <v>2321</v>
      </c>
    </row>
    <row r="3" s="315" customFormat="1" spans="1:20">
      <c r="A3" s="326" t="s">
        <v>2322</v>
      </c>
      <c r="B3" s="327"/>
      <c r="C3" s="328" t="s">
        <v>1985</v>
      </c>
      <c r="D3" s="328" t="s">
        <v>1986</v>
      </c>
      <c r="E3" s="328" t="s">
        <v>412</v>
      </c>
      <c r="F3" s="328" t="s">
        <v>408</v>
      </c>
      <c r="G3" s="328" t="s">
        <v>280</v>
      </c>
      <c r="H3" s="329"/>
      <c r="I3" s="330" t="s">
        <v>2323</v>
      </c>
      <c r="J3" s="331" t="s">
        <v>2324</v>
      </c>
      <c r="K3" s="331" t="s">
        <v>2325</v>
      </c>
      <c r="L3" s="330" t="s">
        <v>2326</v>
      </c>
      <c r="M3" s="330" t="s">
        <v>2327</v>
      </c>
      <c r="N3" s="330" t="s">
        <v>2328</v>
      </c>
      <c r="O3" s="330" t="s">
        <v>2329</v>
      </c>
      <c r="P3" s="330" t="s">
        <v>2330</v>
      </c>
      <c r="Q3" s="330" t="s">
        <v>2331</v>
      </c>
      <c r="R3" s="330" t="s">
        <v>2332</v>
      </c>
      <c r="S3" s="330" t="s">
        <v>2333</v>
      </c>
      <c r="T3" s="330" t="s">
        <v>2334</v>
      </c>
    </row>
    <row r="4" s="315" customFormat="1" ht="11.55" spans="1:20">
      <c r="A4" s="332"/>
      <c r="B4" s="333" t="s">
        <v>2335</v>
      </c>
      <c r="C4" s="333" t="s">
        <v>2336</v>
      </c>
      <c r="D4" s="333" t="s">
        <v>2336</v>
      </c>
      <c r="E4" s="333" t="s">
        <v>2336</v>
      </c>
      <c r="F4" s="334" t="s">
        <v>2336</v>
      </c>
      <c r="G4" s="334" t="s">
        <v>2336</v>
      </c>
      <c r="H4" s="329"/>
      <c r="I4" s="331" t="s">
        <v>2337</v>
      </c>
      <c r="J4" s="331" t="s">
        <v>2338</v>
      </c>
      <c r="K4" s="331" t="s">
        <v>2339</v>
      </c>
      <c r="L4" s="330" t="s">
        <v>2340</v>
      </c>
      <c r="M4" s="330" t="s">
        <v>2341</v>
      </c>
      <c r="N4" s="330" t="s">
        <v>2342</v>
      </c>
      <c r="O4" s="330" t="s">
        <v>2343</v>
      </c>
      <c r="P4" s="330" t="s">
        <v>2344</v>
      </c>
      <c r="Q4" s="330" t="s">
        <v>2345</v>
      </c>
      <c r="R4" s="330" t="s">
        <v>2346</v>
      </c>
      <c r="S4" s="330" t="s">
        <v>2347</v>
      </c>
      <c r="T4" s="330" t="s">
        <v>2348</v>
      </c>
    </row>
    <row r="5" spans="1:20">
      <c r="A5" s="335" t="s">
        <v>230</v>
      </c>
      <c r="B5" s="325" t="s">
        <v>2310</v>
      </c>
      <c r="C5" s="325">
        <v>34550</v>
      </c>
      <c r="D5" s="325">
        <v>34470</v>
      </c>
      <c r="E5" s="325">
        <v>34330</v>
      </c>
      <c r="F5" s="325">
        <v>13400</v>
      </c>
      <c r="G5" s="325">
        <v>25450</v>
      </c>
      <c r="H5" s="329"/>
      <c r="I5" s="330" t="s">
        <v>2349</v>
      </c>
      <c r="J5" s="331" t="s">
        <v>2350</v>
      </c>
      <c r="K5" s="331" t="s">
        <v>2351</v>
      </c>
      <c r="L5" s="330" t="s">
        <v>2352</v>
      </c>
      <c r="M5" s="330" t="s">
        <v>2353</v>
      </c>
      <c r="N5" s="330" t="s">
        <v>2354</v>
      </c>
      <c r="O5" s="330" t="s">
        <v>2355</v>
      </c>
      <c r="P5" s="330" t="s">
        <v>2356</v>
      </c>
      <c r="Q5" s="330" t="s">
        <v>2357</v>
      </c>
      <c r="R5" s="330" t="s">
        <v>2358</v>
      </c>
      <c r="S5" s="330" t="s">
        <v>2359</v>
      </c>
      <c r="T5" s="330" t="s">
        <v>2360</v>
      </c>
    </row>
    <row r="6" ht="11.55" spans="1:20">
      <c r="A6" s="330" t="s">
        <v>230</v>
      </c>
      <c r="B6" s="330" t="s">
        <v>2323</v>
      </c>
      <c r="C6" s="330">
        <v>36990</v>
      </c>
      <c r="D6" s="330">
        <v>36850</v>
      </c>
      <c r="E6" s="330">
        <v>36700</v>
      </c>
      <c r="F6" s="330">
        <v>14590</v>
      </c>
      <c r="G6" s="330">
        <v>27450</v>
      </c>
      <c r="H6" s="329"/>
      <c r="I6" s="336" t="s">
        <v>2361</v>
      </c>
      <c r="J6" s="331" t="s">
        <v>2362</v>
      </c>
      <c r="K6" s="331" t="s">
        <v>2363</v>
      </c>
      <c r="L6" s="330" t="s">
        <v>2364</v>
      </c>
      <c r="M6" s="330" t="s">
        <v>2365</v>
      </c>
      <c r="N6" s="330" t="s">
        <v>2366</v>
      </c>
      <c r="O6" s="330" t="s">
        <v>2367</v>
      </c>
      <c r="P6" s="330" t="s">
        <v>2368</v>
      </c>
      <c r="Q6" s="330" t="s">
        <v>2369</v>
      </c>
      <c r="R6" s="330" t="s">
        <v>2370</v>
      </c>
      <c r="S6" s="330" t="s">
        <v>2371</v>
      </c>
      <c r="T6" s="330" t="s">
        <v>2372</v>
      </c>
    </row>
    <row r="7" spans="1:20">
      <c r="A7" s="330" t="s">
        <v>230</v>
      </c>
      <c r="B7" s="331" t="s">
        <v>2337</v>
      </c>
      <c r="C7" s="330">
        <v>34850</v>
      </c>
      <c r="D7" s="330">
        <v>34690</v>
      </c>
      <c r="E7" s="330">
        <v>34550</v>
      </c>
      <c r="F7" s="330">
        <v>14360</v>
      </c>
      <c r="G7" s="330">
        <v>25620</v>
      </c>
      <c r="H7" s="329"/>
      <c r="J7" s="331" t="s">
        <v>2373</v>
      </c>
      <c r="K7" s="331" t="s">
        <v>2374</v>
      </c>
      <c r="L7" s="330" t="s">
        <v>2375</v>
      </c>
      <c r="M7" s="330" t="s">
        <v>2376</v>
      </c>
      <c r="N7" s="330" t="s">
        <v>2377</v>
      </c>
      <c r="O7" s="330" t="s">
        <v>2378</v>
      </c>
      <c r="P7" s="330" t="s">
        <v>2379</v>
      </c>
      <c r="Q7" s="330" t="s">
        <v>2380</v>
      </c>
      <c r="R7" s="330" t="s">
        <v>2381</v>
      </c>
      <c r="S7" s="330" t="s">
        <v>2382</v>
      </c>
      <c r="T7" s="330" t="s">
        <v>2383</v>
      </c>
    </row>
    <row r="8" ht="11.55" spans="1:20">
      <c r="A8" s="330" t="s">
        <v>230</v>
      </c>
      <c r="B8" s="330" t="s">
        <v>2349</v>
      </c>
      <c r="C8" s="330">
        <v>32630</v>
      </c>
      <c r="D8" s="330">
        <v>32510</v>
      </c>
      <c r="E8" s="330">
        <v>32420</v>
      </c>
      <c r="F8" s="330">
        <v>13300</v>
      </c>
      <c r="G8" s="330">
        <v>24010</v>
      </c>
      <c r="H8" s="329"/>
      <c r="J8" s="331" t="s">
        <v>2384</v>
      </c>
      <c r="K8" s="331" t="s">
        <v>2385</v>
      </c>
      <c r="L8" s="330" t="s">
        <v>2386</v>
      </c>
      <c r="M8" s="330" t="s">
        <v>2387</v>
      </c>
      <c r="N8" s="330" t="s">
        <v>2388</v>
      </c>
      <c r="O8" s="330" t="s">
        <v>2389</v>
      </c>
      <c r="P8" s="330" t="s">
        <v>2390</v>
      </c>
      <c r="Q8" s="330" t="s">
        <v>2391</v>
      </c>
      <c r="R8" s="330" t="s">
        <v>2392</v>
      </c>
      <c r="S8" s="330" t="s">
        <v>2393</v>
      </c>
      <c r="T8" s="337" t="s">
        <v>2394</v>
      </c>
    </row>
    <row r="9" ht="11.55" spans="1:20">
      <c r="A9" s="338" t="s">
        <v>230</v>
      </c>
      <c r="B9" s="336" t="s">
        <v>2361</v>
      </c>
      <c r="C9" s="337">
        <v>36370</v>
      </c>
      <c r="D9" s="337">
        <v>36210</v>
      </c>
      <c r="E9" s="337">
        <v>36050</v>
      </c>
      <c r="F9" s="337"/>
      <c r="G9" s="337">
        <v>26740</v>
      </c>
      <c r="H9" s="329"/>
      <c r="J9" s="331" t="s">
        <v>2395</v>
      </c>
      <c r="K9" s="331" t="s">
        <v>2396</v>
      </c>
      <c r="L9" s="330" t="s">
        <v>2397</v>
      </c>
      <c r="M9" s="330" t="s">
        <v>2398</v>
      </c>
      <c r="N9" s="330" t="s">
        <v>2399</v>
      </c>
      <c r="O9" s="330" t="s">
        <v>2400</v>
      </c>
      <c r="P9" s="330" t="s">
        <v>2401</v>
      </c>
      <c r="Q9" s="330" t="s">
        <v>2402</v>
      </c>
      <c r="R9" s="330" t="s">
        <v>2403</v>
      </c>
      <c r="S9" s="330" t="s">
        <v>2404</v>
      </c>
    </row>
    <row r="10" spans="1:20">
      <c r="A10" s="335" t="s">
        <v>241</v>
      </c>
      <c r="B10" s="325" t="s">
        <v>2311</v>
      </c>
      <c r="C10" s="330">
        <v>32350</v>
      </c>
      <c r="D10" s="330">
        <v>31430</v>
      </c>
      <c r="E10" s="330">
        <v>31320</v>
      </c>
      <c r="F10" s="330">
        <v>10850</v>
      </c>
      <c r="G10" s="330">
        <v>22860</v>
      </c>
      <c r="H10" s="329"/>
      <c r="J10" s="331" t="s">
        <v>2405</v>
      </c>
      <c r="K10" s="331" t="s">
        <v>2406</v>
      </c>
      <c r="L10" s="330" t="s">
        <v>2407</v>
      </c>
      <c r="M10" s="330" t="s">
        <v>2408</v>
      </c>
      <c r="N10" s="330" t="s">
        <v>2409</v>
      </c>
      <c r="O10" s="330" t="s">
        <v>2410</v>
      </c>
      <c r="P10" s="330" t="s">
        <v>2411</v>
      </c>
      <c r="Q10" s="330" t="s">
        <v>2412</v>
      </c>
      <c r="R10" s="330" t="s">
        <v>2413</v>
      </c>
      <c r="S10" s="330" t="s">
        <v>2414</v>
      </c>
    </row>
    <row r="11" spans="1:20">
      <c r="A11" s="330" t="s">
        <v>241</v>
      </c>
      <c r="B11" s="331" t="s">
        <v>2324</v>
      </c>
      <c r="C11" s="330">
        <v>31590</v>
      </c>
      <c r="D11" s="330">
        <v>29490</v>
      </c>
      <c r="E11" s="330">
        <v>28700</v>
      </c>
      <c r="F11" s="330">
        <v>10410</v>
      </c>
      <c r="G11" s="330">
        <v>21460</v>
      </c>
      <c r="H11" s="329"/>
      <c r="J11" s="331" t="s">
        <v>2415</v>
      </c>
      <c r="K11" s="331" t="s">
        <v>2416</v>
      </c>
      <c r="L11" s="330" t="s">
        <v>2417</v>
      </c>
      <c r="M11" s="330" t="s">
        <v>2418</v>
      </c>
      <c r="N11" s="330" t="s">
        <v>2419</v>
      </c>
      <c r="O11" s="330" t="s">
        <v>2420</v>
      </c>
      <c r="P11" s="330" t="s">
        <v>2421</v>
      </c>
      <c r="Q11" s="330" t="s">
        <v>2422</v>
      </c>
      <c r="R11" s="330" t="s">
        <v>2423</v>
      </c>
      <c r="S11" s="330" t="s">
        <v>2424</v>
      </c>
    </row>
    <row r="12" spans="1:20">
      <c r="A12" s="330" t="s">
        <v>241</v>
      </c>
      <c r="B12" s="331" t="s">
        <v>2338</v>
      </c>
      <c r="C12" s="330">
        <v>29640</v>
      </c>
      <c r="D12" s="330">
        <v>27550</v>
      </c>
      <c r="E12" s="330">
        <v>28010</v>
      </c>
      <c r="F12" s="330">
        <v>8730</v>
      </c>
      <c r="G12" s="330">
        <v>20050</v>
      </c>
      <c r="H12" s="329"/>
      <c r="J12" s="331" t="s">
        <v>2425</v>
      </c>
      <c r="K12" s="331" t="s">
        <v>2426</v>
      </c>
      <c r="L12" s="330" t="s">
        <v>2427</v>
      </c>
      <c r="M12" s="330" t="s">
        <v>2428</v>
      </c>
      <c r="N12" s="330" t="s">
        <v>2429</v>
      </c>
      <c r="O12" s="330" t="s">
        <v>2430</v>
      </c>
      <c r="P12" s="330" t="s">
        <v>2431</v>
      </c>
      <c r="Q12" s="330" t="s">
        <v>2432</v>
      </c>
      <c r="R12" s="330" t="s">
        <v>2433</v>
      </c>
      <c r="S12" s="330" t="s">
        <v>2434</v>
      </c>
    </row>
    <row r="13" spans="1:20">
      <c r="A13" s="330" t="s">
        <v>241</v>
      </c>
      <c r="B13" s="331" t="s">
        <v>2350</v>
      </c>
      <c r="C13" s="330">
        <v>29680</v>
      </c>
      <c r="D13" s="330">
        <v>27660</v>
      </c>
      <c r="E13" s="330">
        <v>28210</v>
      </c>
      <c r="F13" s="330">
        <v>9590</v>
      </c>
      <c r="G13" s="330">
        <v>20120</v>
      </c>
      <c r="H13" s="329"/>
      <c r="J13" s="331" t="s">
        <v>2435</v>
      </c>
      <c r="K13" s="331" t="s">
        <v>2436</v>
      </c>
      <c r="L13" s="330" t="s">
        <v>2437</v>
      </c>
      <c r="M13" s="330" t="s">
        <v>2438</v>
      </c>
      <c r="N13" s="330" t="s">
        <v>2439</v>
      </c>
      <c r="O13" s="330" t="s">
        <v>513</v>
      </c>
      <c r="P13" s="330" t="s">
        <v>2440</v>
      </c>
      <c r="Q13" s="330" t="s">
        <v>2441</v>
      </c>
      <c r="R13" s="330" t="s">
        <v>2442</v>
      </c>
      <c r="S13" s="330" t="s">
        <v>2443</v>
      </c>
    </row>
    <row r="14" spans="1:20">
      <c r="A14" s="330" t="s">
        <v>241</v>
      </c>
      <c r="B14" s="331" t="s">
        <v>2362</v>
      </c>
      <c r="C14" s="330">
        <v>30520</v>
      </c>
      <c r="D14" s="330">
        <v>29510</v>
      </c>
      <c r="E14" s="330">
        <v>29400</v>
      </c>
      <c r="F14" s="330">
        <v>9630</v>
      </c>
      <c r="G14" s="330">
        <v>21480</v>
      </c>
      <c r="H14" s="329"/>
      <c r="J14" s="331" t="s">
        <v>2444</v>
      </c>
      <c r="K14" s="331" t="s">
        <v>2445</v>
      </c>
      <c r="L14" s="330" t="s">
        <v>2446</v>
      </c>
      <c r="M14" s="330" t="s">
        <v>2447</v>
      </c>
      <c r="N14" s="330" t="s">
        <v>2448</v>
      </c>
      <c r="O14" s="330" t="s">
        <v>2449</v>
      </c>
      <c r="P14" s="330" t="s">
        <v>2450</v>
      </c>
      <c r="Q14" s="330" t="s">
        <v>2451</v>
      </c>
      <c r="R14" s="330" t="s">
        <v>2452</v>
      </c>
      <c r="S14" s="330" t="s">
        <v>2453</v>
      </c>
    </row>
    <row r="15" spans="1:20">
      <c r="A15" s="330" t="s">
        <v>241</v>
      </c>
      <c r="B15" s="331" t="s">
        <v>2373</v>
      </c>
      <c r="C15" s="330">
        <v>29090</v>
      </c>
      <c r="D15" s="330">
        <v>27590</v>
      </c>
      <c r="E15" s="330">
        <v>28120</v>
      </c>
      <c r="F15" s="330">
        <v>9110</v>
      </c>
      <c r="G15" s="330">
        <v>20070</v>
      </c>
      <c r="H15" s="329"/>
      <c r="J15" s="331" t="s">
        <v>2454</v>
      </c>
      <c r="K15" s="331" t="s">
        <v>2455</v>
      </c>
      <c r="L15" s="330" t="s">
        <v>2456</v>
      </c>
      <c r="M15" s="330" t="s">
        <v>2457</v>
      </c>
      <c r="N15" s="330" t="s">
        <v>2458</v>
      </c>
      <c r="O15" s="330" t="s">
        <v>2459</v>
      </c>
      <c r="P15" s="330" t="s">
        <v>2460</v>
      </c>
      <c r="Q15" s="330" t="s">
        <v>2461</v>
      </c>
      <c r="R15" s="330" t="s">
        <v>2462</v>
      </c>
      <c r="S15" s="330" t="s">
        <v>2463</v>
      </c>
    </row>
    <row r="16" spans="1:20">
      <c r="A16" s="330" t="s">
        <v>241</v>
      </c>
      <c r="B16" s="331" t="s">
        <v>2384</v>
      </c>
      <c r="C16" s="330">
        <v>26790</v>
      </c>
      <c r="D16" s="330">
        <v>30370</v>
      </c>
      <c r="E16" s="330">
        <v>30240</v>
      </c>
      <c r="F16" s="330">
        <v>11590</v>
      </c>
      <c r="G16" s="330">
        <v>22090</v>
      </c>
      <c r="H16" s="329"/>
      <c r="J16" s="331" t="s">
        <v>2464</v>
      </c>
      <c r="K16" s="331" t="s">
        <v>2465</v>
      </c>
      <c r="L16" s="330" t="s">
        <v>2466</v>
      </c>
      <c r="M16" s="330" t="s">
        <v>2467</v>
      </c>
      <c r="N16" s="330" t="s">
        <v>2468</v>
      </c>
      <c r="O16" s="330" t="s">
        <v>2469</v>
      </c>
      <c r="P16" s="330" t="s">
        <v>2470</v>
      </c>
      <c r="Q16" s="330" t="s">
        <v>2471</v>
      </c>
      <c r="R16" s="330" t="s">
        <v>2472</v>
      </c>
      <c r="S16" s="330" t="s">
        <v>2473</v>
      </c>
    </row>
    <row r="17" ht="14.25" customHeight="1" spans="1:19">
      <c r="A17" s="330" t="s">
        <v>241</v>
      </c>
      <c r="B17" s="331" t="s">
        <v>2395</v>
      </c>
      <c r="C17" s="330">
        <v>29180</v>
      </c>
      <c r="D17" s="330">
        <v>27620</v>
      </c>
      <c r="E17" s="330">
        <v>28180</v>
      </c>
      <c r="F17" s="330">
        <v>10790</v>
      </c>
      <c r="G17" s="330">
        <v>20090</v>
      </c>
      <c r="H17" s="329"/>
      <c r="J17" s="331" t="s">
        <v>2474</v>
      </c>
      <c r="K17" s="331" t="s">
        <v>2475</v>
      </c>
      <c r="L17" s="330" t="s">
        <v>2476</v>
      </c>
      <c r="M17" s="330" t="s">
        <v>2477</v>
      </c>
      <c r="N17" s="330" t="s">
        <v>2478</v>
      </c>
      <c r="O17" s="330" t="s">
        <v>2479</v>
      </c>
      <c r="P17" s="330" t="s">
        <v>2480</v>
      </c>
      <c r="Q17" s="330" t="s">
        <v>2481</v>
      </c>
      <c r="R17" s="330" t="s">
        <v>2482</v>
      </c>
      <c r="S17" s="330" t="s">
        <v>2483</v>
      </c>
    </row>
    <row r="18" ht="14.25" customHeight="1" spans="1:19">
      <c r="A18" s="330" t="s">
        <v>241</v>
      </c>
      <c r="B18" s="331" t="s">
        <v>2405</v>
      </c>
      <c r="C18" s="330">
        <v>26840</v>
      </c>
      <c r="D18" s="330">
        <v>28930</v>
      </c>
      <c r="E18" s="330">
        <v>28820</v>
      </c>
      <c r="F18" s="330"/>
      <c r="G18" s="330">
        <v>21050</v>
      </c>
      <c r="H18" s="329"/>
      <c r="J18" s="331" t="s">
        <v>2484</v>
      </c>
      <c r="K18" s="331" t="s">
        <v>2485</v>
      </c>
      <c r="L18" s="330" t="s">
        <v>2486</v>
      </c>
      <c r="M18" s="330" t="s">
        <v>2487</v>
      </c>
      <c r="N18" s="330" t="s">
        <v>2488</v>
      </c>
      <c r="O18" s="330" t="s">
        <v>2489</v>
      </c>
      <c r="P18" s="330" t="s">
        <v>2490</v>
      </c>
      <c r="Q18" s="330" t="s">
        <v>2491</v>
      </c>
      <c r="R18" s="330" t="s">
        <v>2492</v>
      </c>
      <c r="S18" s="330" t="s">
        <v>2493</v>
      </c>
    </row>
    <row r="19" ht="14.25" customHeight="1" spans="1:19">
      <c r="A19" s="330" t="s">
        <v>241</v>
      </c>
      <c r="B19" s="331" t="s">
        <v>2415</v>
      </c>
      <c r="C19" s="330">
        <v>27750</v>
      </c>
      <c r="D19" s="330">
        <v>26680</v>
      </c>
      <c r="E19" s="330">
        <v>26590</v>
      </c>
      <c r="F19" s="330"/>
      <c r="G19" s="330">
        <v>19420</v>
      </c>
      <c r="H19" s="329"/>
      <c r="J19" s="331" t="s">
        <v>2494</v>
      </c>
      <c r="K19" s="331" t="s">
        <v>2495</v>
      </c>
      <c r="L19" s="330" t="s">
        <v>2496</v>
      </c>
      <c r="M19" s="330" t="s">
        <v>2497</v>
      </c>
      <c r="N19" s="330" t="s">
        <v>2498</v>
      </c>
      <c r="O19" s="330" t="s">
        <v>2499</v>
      </c>
      <c r="P19" s="330" t="s">
        <v>2500</v>
      </c>
      <c r="Q19" s="330" t="s">
        <v>2501</v>
      </c>
      <c r="R19" s="330" t="s">
        <v>2502</v>
      </c>
      <c r="S19" s="330" t="s">
        <v>2503</v>
      </c>
    </row>
    <row r="20" ht="14.25" customHeight="1" spans="1:19">
      <c r="A20" s="330" t="s">
        <v>241</v>
      </c>
      <c r="B20" s="331" t="s">
        <v>2425</v>
      </c>
      <c r="C20" s="330">
        <v>27050</v>
      </c>
      <c r="D20" s="330">
        <v>29010</v>
      </c>
      <c r="E20" s="330">
        <v>28910</v>
      </c>
      <c r="F20" s="330"/>
      <c r="G20" s="330">
        <v>21110</v>
      </c>
      <c r="J20" s="331" t="s">
        <v>2504</v>
      </c>
      <c r="K20" s="331" t="s">
        <v>2505</v>
      </c>
      <c r="L20" s="330" t="s">
        <v>2506</v>
      </c>
      <c r="M20" s="330" t="s">
        <v>2507</v>
      </c>
      <c r="N20" s="330" t="s">
        <v>2508</v>
      </c>
      <c r="O20" s="330" t="s">
        <v>2509</v>
      </c>
      <c r="P20" s="330" t="s">
        <v>2510</v>
      </c>
      <c r="Q20" s="330" t="s">
        <v>2511</v>
      </c>
      <c r="R20" s="330" t="s">
        <v>2512</v>
      </c>
      <c r="S20" s="330" t="s">
        <v>2513</v>
      </c>
    </row>
    <row r="21" ht="14.25" customHeight="1" spans="1:19">
      <c r="A21" s="330" t="s">
        <v>241</v>
      </c>
      <c r="B21" s="331" t="s">
        <v>2435</v>
      </c>
      <c r="C21" s="330">
        <v>32370</v>
      </c>
      <c r="D21" s="330">
        <v>26730</v>
      </c>
      <c r="E21" s="330">
        <v>26640</v>
      </c>
      <c r="F21" s="330"/>
      <c r="G21" s="330">
        <v>19440</v>
      </c>
      <c r="J21" s="337" t="s">
        <v>2514</v>
      </c>
      <c r="K21" s="331" t="s">
        <v>2515</v>
      </c>
      <c r="L21" s="330" t="s">
        <v>2516</v>
      </c>
      <c r="M21" s="330" t="s">
        <v>2517</v>
      </c>
      <c r="N21" s="330" t="s">
        <v>2518</v>
      </c>
      <c r="O21" s="330" t="s">
        <v>2519</v>
      </c>
      <c r="P21" s="330" t="s">
        <v>2520</v>
      </c>
      <c r="Q21" s="330" t="s">
        <v>2521</v>
      </c>
      <c r="R21" s="330" t="s">
        <v>2522</v>
      </c>
      <c r="S21" s="337" t="s">
        <v>2523</v>
      </c>
    </row>
    <row r="22" ht="14.25" customHeight="1" spans="1:19">
      <c r="A22" s="330" t="s">
        <v>241</v>
      </c>
      <c r="B22" s="331" t="s">
        <v>2444</v>
      </c>
      <c r="C22" s="330">
        <v>29830</v>
      </c>
      <c r="D22" s="330">
        <v>27600</v>
      </c>
      <c r="E22" s="330">
        <v>28150</v>
      </c>
      <c r="F22" s="330"/>
      <c r="G22" s="330">
        <v>20080</v>
      </c>
      <c r="K22" s="331" t="s">
        <v>2524</v>
      </c>
      <c r="L22" s="330" t="s">
        <v>2525</v>
      </c>
      <c r="M22" s="330" t="s">
        <v>2526</v>
      </c>
      <c r="N22" s="330" t="s">
        <v>2527</v>
      </c>
      <c r="O22" s="330" t="s">
        <v>2528</v>
      </c>
      <c r="P22" s="330" t="s">
        <v>2529</v>
      </c>
      <c r="Q22" s="330" t="s">
        <v>2530</v>
      </c>
      <c r="R22" s="330" t="s">
        <v>2531</v>
      </c>
    </row>
    <row r="23" ht="14.25" customHeight="1" spans="1:19">
      <c r="A23" s="330" t="s">
        <v>241</v>
      </c>
      <c r="B23" s="331" t="s">
        <v>2454</v>
      </c>
      <c r="C23" s="330">
        <v>27800</v>
      </c>
      <c r="D23" s="330">
        <v>26900</v>
      </c>
      <c r="E23" s="330">
        <v>27170</v>
      </c>
      <c r="F23" s="330"/>
      <c r="G23" s="330">
        <v>19570</v>
      </c>
      <c r="K23" s="331" t="s">
        <v>2532</v>
      </c>
      <c r="L23" s="330" t="s">
        <v>2533</v>
      </c>
      <c r="M23" s="330" t="s">
        <v>2534</v>
      </c>
      <c r="N23" s="330" t="s">
        <v>2535</v>
      </c>
      <c r="O23" s="330" t="s">
        <v>2536</v>
      </c>
      <c r="P23" s="330" t="s">
        <v>2537</v>
      </c>
      <c r="Q23" s="330" t="s">
        <v>2538</v>
      </c>
      <c r="R23" s="330" t="s">
        <v>2539</v>
      </c>
    </row>
    <row r="24" ht="14.25" customHeight="1" spans="1:19">
      <c r="A24" s="330" t="s">
        <v>241</v>
      </c>
      <c r="B24" s="331" t="s">
        <v>2464</v>
      </c>
      <c r="C24" s="330">
        <v>27930</v>
      </c>
      <c r="D24" s="330">
        <v>32260</v>
      </c>
      <c r="E24" s="330">
        <v>32120</v>
      </c>
      <c r="F24" s="330"/>
      <c r="G24" s="330">
        <v>23470</v>
      </c>
      <c r="K24" s="331" t="s">
        <v>2540</v>
      </c>
      <c r="L24" s="330" t="s">
        <v>2541</v>
      </c>
      <c r="M24" s="330" t="s">
        <v>2542</v>
      </c>
      <c r="N24" s="330" t="s">
        <v>2543</v>
      </c>
      <c r="O24" s="330" t="s">
        <v>2544</v>
      </c>
      <c r="P24" s="330" t="s">
        <v>2545</v>
      </c>
      <c r="Q24" s="339" t="s">
        <v>2546</v>
      </c>
      <c r="R24" s="330" t="s">
        <v>2547</v>
      </c>
    </row>
    <row r="25" ht="14.25" customHeight="1" spans="1:19">
      <c r="A25" s="330" t="s">
        <v>241</v>
      </c>
      <c r="B25" s="331" t="s">
        <v>2474</v>
      </c>
      <c r="C25" s="330">
        <v>32230</v>
      </c>
      <c r="D25" s="330">
        <v>29640</v>
      </c>
      <c r="E25" s="330">
        <v>29510</v>
      </c>
      <c r="F25" s="330"/>
      <c r="G25" s="330">
        <v>21560</v>
      </c>
      <c r="K25" s="331" t="s">
        <v>2548</v>
      </c>
      <c r="L25" s="330" t="s">
        <v>2549</v>
      </c>
      <c r="M25" s="330" t="s">
        <v>2550</v>
      </c>
      <c r="N25" s="330" t="s">
        <v>2551</v>
      </c>
      <c r="O25" s="330" t="s">
        <v>2552</v>
      </c>
      <c r="P25" s="330" t="s">
        <v>2553</v>
      </c>
      <c r="Q25" s="339" t="s">
        <v>2554</v>
      </c>
      <c r="R25" s="330" t="s">
        <v>2555</v>
      </c>
    </row>
    <row r="26" ht="14.25" customHeight="1" spans="1:19">
      <c r="A26" s="330" t="s">
        <v>241</v>
      </c>
      <c r="B26" s="331" t="s">
        <v>2484</v>
      </c>
      <c r="C26" s="330">
        <v>31690</v>
      </c>
      <c r="D26" s="330">
        <v>27650</v>
      </c>
      <c r="E26" s="330">
        <v>28200</v>
      </c>
      <c r="F26" s="330"/>
      <c r="G26" s="330">
        <v>20110</v>
      </c>
      <c r="K26" s="336" t="s">
        <v>2556</v>
      </c>
      <c r="L26" s="330" t="s">
        <v>2557</v>
      </c>
      <c r="M26" s="330" t="s">
        <v>2558</v>
      </c>
      <c r="N26" s="330" t="s">
        <v>2559</v>
      </c>
      <c r="O26" s="330" t="s">
        <v>2560</v>
      </c>
      <c r="P26" s="330" t="s">
        <v>2561</v>
      </c>
      <c r="Q26" s="339" t="s">
        <v>2562</v>
      </c>
      <c r="R26" s="330" t="s">
        <v>2563</v>
      </c>
    </row>
    <row r="27" ht="14.25" customHeight="1" spans="1:19">
      <c r="A27" s="330" t="s">
        <v>241</v>
      </c>
      <c r="B27" s="331" t="s">
        <v>2494</v>
      </c>
      <c r="C27" s="330">
        <v>29610</v>
      </c>
      <c r="D27" s="330">
        <v>27770</v>
      </c>
      <c r="E27" s="330">
        <v>28300</v>
      </c>
      <c r="F27" s="330"/>
      <c r="G27" s="330">
        <v>20210</v>
      </c>
      <c r="L27" s="330" t="s">
        <v>2564</v>
      </c>
      <c r="M27" s="330" t="s">
        <v>2565</v>
      </c>
      <c r="N27" s="330" t="s">
        <v>2566</v>
      </c>
      <c r="O27" s="330" t="s">
        <v>2567</v>
      </c>
      <c r="P27" s="330" t="s">
        <v>2568</v>
      </c>
      <c r="Q27" s="330" t="s">
        <v>2569</v>
      </c>
      <c r="R27" s="330" t="s">
        <v>2570</v>
      </c>
    </row>
    <row r="28" ht="14.25" customHeight="1" spans="1:19">
      <c r="A28" s="330" t="s">
        <v>241</v>
      </c>
      <c r="B28" s="331" t="s">
        <v>2504</v>
      </c>
      <c r="C28" s="330"/>
      <c r="D28" s="330">
        <v>31520</v>
      </c>
      <c r="E28" s="330">
        <v>31410</v>
      </c>
      <c r="F28" s="330"/>
      <c r="G28" s="330">
        <v>22940</v>
      </c>
      <c r="L28" s="330" t="s">
        <v>2571</v>
      </c>
      <c r="M28" s="330" t="s">
        <v>2572</v>
      </c>
      <c r="N28" s="330" t="s">
        <v>2573</v>
      </c>
      <c r="O28" s="330" t="s">
        <v>2574</v>
      </c>
      <c r="P28" s="330" t="s">
        <v>2575</v>
      </c>
      <c r="Q28" s="330" t="s">
        <v>2576</v>
      </c>
      <c r="R28" s="330" t="s">
        <v>2577</v>
      </c>
    </row>
    <row r="29" ht="14.25" customHeight="1" spans="1:19">
      <c r="A29" s="338" t="s">
        <v>241</v>
      </c>
      <c r="B29" s="340" t="s">
        <v>2514</v>
      </c>
      <c r="C29" s="341"/>
      <c r="D29" s="341">
        <v>29460</v>
      </c>
      <c r="E29" s="341">
        <v>28640</v>
      </c>
      <c r="F29" s="341"/>
      <c r="G29" s="341">
        <v>21430</v>
      </c>
      <c r="L29" s="330" t="s">
        <v>2578</v>
      </c>
      <c r="M29" s="330" t="s">
        <v>2579</v>
      </c>
      <c r="N29" s="330" t="s">
        <v>2580</v>
      </c>
      <c r="O29" s="330" t="s">
        <v>2581</v>
      </c>
      <c r="P29" s="330" t="s">
        <v>2582</v>
      </c>
      <c r="Q29" s="330" t="s">
        <v>2583</v>
      </c>
      <c r="R29" s="330" t="s">
        <v>2584</v>
      </c>
    </row>
    <row r="30" ht="14.25" customHeight="1" spans="1:19">
      <c r="A30" s="335" t="s">
        <v>251</v>
      </c>
      <c r="B30" s="325" t="s">
        <v>2312</v>
      </c>
      <c r="C30" s="325">
        <v>26890</v>
      </c>
      <c r="D30" s="325">
        <v>26770</v>
      </c>
      <c r="E30" s="325">
        <v>25700</v>
      </c>
      <c r="F30" s="325">
        <v>8180</v>
      </c>
      <c r="G30" s="342">
        <v>18740</v>
      </c>
      <c r="L30" s="330" t="s">
        <v>2585</v>
      </c>
      <c r="M30" s="330" t="s">
        <v>2586</v>
      </c>
      <c r="N30" s="330" t="s">
        <v>2587</v>
      </c>
      <c r="O30" s="330" t="s">
        <v>2588</v>
      </c>
      <c r="P30" s="330" t="s">
        <v>2589</v>
      </c>
      <c r="Q30" s="330" t="s">
        <v>2590</v>
      </c>
      <c r="R30" s="330" t="s">
        <v>2591</v>
      </c>
    </row>
    <row r="31" ht="14.25" customHeight="1" spans="1:19">
      <c r="A31" s="330" t="s">
        <v>251</v>
      </c>
      <c r="B31" s="331" t="s">
        <v>2325</v>
      </c>
      <c r="C31" s="330">
        <v>24550</v>
      </c>
      <c r="D31" s="330">
        <v>23990</v>
      </c>
      <c r="E31" s="330">
        <v>22930</v>
      </c>
      <c r="F31" s="330">
        <v>7470</v>
      </c>
      <c r="G31" s="343">
        <v>16790</v>
      </c>
      <c r="L31" s="330" t="s">
        <v>2592</v>
      </c>
      <c r="M31" s="330" t="s">
        <v>2593</v>
      </c>
      <c r="N31" s="330" t="s">
        <v>2594</v>
      </c>
      <c r="O31" s="330" t="s">
        <v>2595</v>
      </c>
      <c r="P31" s="330" t="s">
        <v>2596</v>
      </c>
      <c r="Q31" s="330" t="s">
        <v>2597</v>
      </c>
      <c r="R31" s="330" t="s">
        <v>2598</v>
      </c>
    </row>
    <row r="32" ht="14.25" customHeight="1" spans="1:19">
      <c r="A32" s="330" t="s">
        <v>251</v>
      </c>
      <c r="B32" s="331" t="s">
        <v>2339</v>
      </c>
      <c r="C32" s="330">
        <v>27210</v>
      </c>
      <c r="D32" s="330">
        <v>23240</v>
      </c>
      <c r="E32" s="330">
        <v>23260</v>
      </c>
      <c r="F32" s="330">
        <v>7130</v>
      </c>
      <c r="G32" s="343">
        <v>16270</v>
      </c>
      <c r="L32" s="330" t="s">
        <v>2599</v>
      </c>
      <c r="M32" s="330" t="s">
        <v>2600</v>
      </c>
      <c r="N32" s="330" t="s">
        <v>2601</v>
      </c>
      <c r="O32" s="330" t="s">
        <v>2602</v>
      </c>
      <c r="P32" s="330" t="s">
        <v>2603</v>
      </c>
      <c r="Q32" s="330" t="s">
        <v>2604</v>
      </c>
      <c r="R32" s="337" t="s">
        <v>2605</v>
      </c>
    </row>
    <row r="33" ht="14.25" customHeight="1" spans="1:17">
      <c r="A33" s="330" t="s">
        <v>251</v>
      </c>
      <c r="B33" s="331" t="s">
        <v>2351</v>
      </c>
      <c r="C33" s="330">
        <v>27300</v>
      </c>
      <c r="D33" s="330">
        <v>22980</v>
      </c>
      <c r="E33" s="330">
        <v>24260</v>
      </c>
      <c r="F33" s="330">
        <v>5860</v>
      </c>
      <c r="G33" s="343">
        <v>16090</v>
      </c>
      <c r="L33" s="337" t="s">
        <v>2606</v>
      </c>
      <c r="M33" s="330" t="s">
        <v>2607</v>
      </c>
      <c r="N33" s="330" t="s">
        <v>2608</v>
      </c>
      <c r="O33" s="330" t="s">
        <v>2609</v>
      </c>
      <c r="P33" s="330" t="s">
        <v>2610</v>
      </c>
      <c r="Q33" s="330" t="s">
        <v>2611</v>
      </c>
    </row>
    <row r="34" ht="14.25" customHeight="1" spans="1:17">
      <c r="A34" s="330" t="s">
        <v>251</v>
      </c>
      <c r="B34" s="331" t="s">
        <v>2363</v>
      </c>
      <c r="C34" s="330">
        <v>23090</v>
      </c>
      <c r="D34" s="330">
        <v>23390</v>
      </c>
      <c r="E34" s="330">
        <v>23510</v>
      </c>
      <c r="F34" s="330">
        <v>6700</v>
      </c>
      <c r="G34" s="343">
        <v>16370</v>
      </c>
      <c r="M34" s="330" t="s">
        <v>2612</v>
      </c>
      <c r="N34" s="330" t="s">
        <v>2613</v>
      </c>
      <c r="O34" s="330" t="s">
        <v>2614</v>
      </c>
      <c r="P34" s="330" t="s">
        <v>2615</v>
      </c>
      <c r="Q34" s="330" t="s">
        <v>2616</v>
      </c>
    </row>
    <row r="35" ht="14.25" customHeight="1" spans="1:17">
      <c r="A35" s="330" t="s">
        <v>251</v>
      </c>
      <c r="B35" s="331" t="s">
        <v>2374</v>
      </c>
      <c r="C35" s="330">
        <v>27270</v>
      </c>
      <c r="D35" s="330">
        <v>24270</v>
      </c>
      <c r="E35" s="330">
        <v>24950</v>
      </c>
      <c r="F35" s="330">
        <v>6600</v>
      </c>
      <c r="G35" s="343">
        <v>16990</v>
      </c>
      <c r="M35" s="330" t="s">
        <v>2617</v>
      </c>
      <c r="N35" s="330" t="s">
        <v>2618</v>
      </c>
      <c r="O35" s="330" t="s">
        <v>2619</v>
      </c>
      <c r="P35" s="330" t="s">
        <v>2620</v>
      </c>
      <c r="Q35" s="330" t="s">
        <v>2621</v>
      </c>
    </row>
    <row r="36" ht="14.25" customHeight="1" spans="1:17">
      <c r="A36" s="330" t="s">
        <v>251</v>
      </c>
      <c r="B36" s="331" t="s">
        <v>2385</v>
      </c>
      <c r="C36" s="330">
        <v>23490</v>
      </c>
      <c r="D36" s="330">
        <v>23020</v>
      </c>
      <c r="E36" s="330">
        <v>25230</v>
      </c>
      <c r="F36" s="330">
        <v>6780</v>
      </c>
      <c r="G36" s="343">
        <v>16120</v>
      </c>
      <c r="M36" s="330" t="s">
        <v>2622</v>
      </c>
      <c r="N36" s="330" t="s">
        <v>2623</v>
      </c>
      <c r="O36" s="330" t="s">
        <v>2624</v>
      </c>
      <c r="P36" s="330" t="s">
        <v>2625</v>
      </c>
      <c r="Q36" s="330" t="s">
        <v>2626</v>
      </c>
    </row>
    <row r="37" ht="14.25" customHeight="1" spans="1:17">
      <c r="A37" s="330" t="s">
        <v>251</v>
      </c>
      <c r="B37" s="331" t="s">
        <v>2396</v>
      </c>
      <c r="C37" s="330">
        <v>24380</v>
      </c>
      <c r="D37" s="330">
        <v>22240</v>
      </c>
      <c r="E37" s="330">
        <v>25980</v>
      </c>
      <c r="F37" s="330">
        <v>8160</v>
      </c>
      <c r="G37" s="343">
        <v>15570</v>
      </c>
      <c r="M37" s="330" t="s">
        <v>2627</v>
      </c>
      <c r="N37" s="330" t="s">
        <v>2628</v>
      </c>
      <c r="O37" s="330" t="s">
        <v>2629</v>
      </c>
      <c r="P37" s="330" t="s">
        <v>2630</v>
      </c>
      <c r="Q37" s="330" t="s">
        <v>2631</v>
      </c>
    </row>
    <row r="38" ht="14.25" customHeight="1" spans="1:17">
      <c r="A38" s="330" t="s">
        <v>251</v>
      </c>
      <c r="B38" s="331" t="s">
        <v>2406</v>
      </c>
      <c r="C38" s="330">
        <v>23120</v>
      </c>
      <c r="D38" s="330">
        <v>24630</v>
      </c>
      <c r="E38" s="330">
        <v>25030</v>
      </c>
      <c r="F38" s="330">
        <v>7710</v>
      </c>
      <c r="G38" s="343">
        <v>17240</v>
      </c>
      <c r="M38" s="330" t="s">
        <v>2632</v>
      </c>
      <c r="N38" s="330" t="s">
        <v>2633</v>
      </c>
      <c r="O38" s="330" t="s">
        <v>2634</v>
      </c>
      <c r="P38" s="330" t="s">
        <v>2635</v>
      </c>
      <c r="Q38" s="330" t="s">
        <v>2636</v>
      </c>
    </row>
    <row r="39" ht="14.25" customHeight="1" spans="1:17">
      <c r="A39" s="330" t="s">
        <v>251</v>
      </c>
      <c r="B39" s="331" t="s">
        <v>2416</v>
      </c>
      <c r="C39" s="330">
        <v>22330</v>
      </c>
      <c r="D39" s="330">
        <v>21140</v>
      </c>
      <c r="E39" s="330">
        <v>23970</v>
      </c>
      <c r="F39" s="330">
        <v>7940</v>
      </c>
      <c r="G39" s="343">
        <v>14790</v>
      </c>
      <c r="M39" s="330" t="s">
        <v>2637</v>
      </c>
      <c r="N39" s="330" t="s">
        <v>2638</v>
      </c>
      <c r="O39" s="330" t="s">
        <v>2639</v>
      </c>
      <c r="P39" s="330" t="s">
        <v>2640</v>
      </c>
      <c r="Q39" s="330" t="s">
        <v>2641</v>
      </c>
    </row>
    <row r="40" ht="14.25" customHeight="1" spans="1:17">
      <c r="A40" s="330" t="s">
        <v>251</v>
      </c>
      <c r="B40" s="331" t="s">
        <v>2426</v>
      </c>
      <c r="C40" s="330">
        <v>24740</v>
      </c>
      <c r="D40" s="330">
        <v>24690</v>
      </c>
      <c r="E40" s="330">
        <v>22610</v>
      </c>
      <c r="F40" s="330"/>
      <c r="G40" s="343">
        <v>17280</v>
      </c>
      <c r="M40" s="330" t="s">
        <v>2642</v>
      </c>
      <c r="N40" s="330" t="s">
        <v>2643</v>
      </c>
      <c r="O40" s="330" t="s">
        <v>2644</v>
      </c>
      <c r="P40" s="330" t="s">
        <v>2645</v>
      </c>
      <c r="Q40" s="330" t="s">
        <v>2646</v>
      </c>
    </row>
    <row r="41" ht="14.25" customHeight="1" spans="1:17">
      <c r="A41" s="330" t="s">
        <v>251</v>
      </c>
      <c r="B41" s="331" t="s">
        <v>2436</v>
      </c>
      <c r="C41" s="330">
        <v>21220</v>
      </c>
      <c r="D41" s="330">
        <v>21120</v>
      </c>
      <c r="E41" s="330">
        <v>22590</v>
      </c>
      <c r="F41" s="330"/>
      <c r="G41" s="343">
        <v>14780</v>
      </c>
      <c r="M41" s="337" t="s">
        <v>2647</v>
      </c>
      <c r="N41" s="330" t="s">
        <v>2648</v>
      </c>
      <c r="O41" s="330" t="s">
        <v>2649</v>
      </c>
      <c r="P41" s="330" t="s">
        <v>2650</v>
      </c>
      <c r="Q41" s="330" t="s">
        <v>2651</v>
      </c>
    </row>
    <row r="42" ht="14.25" customHeight="1" spans="1:17">
      <c r="A42" s="330" t="s">
        <v>251</v>
      </c>
      <c r="B42" s="331" t="s">
        <v>2445</v>
      </c>
      <c r="C42" s="330">
        <v>24800</v>
      </c>
      <c r="D42" s="330">
        <v>22280</v>
      </c>
      <c r="E42" s="330">
        <v>24350</v>
      </c>
      <c r="F42" s="330"/>
      <c r="G42" s="343">
        <v>15590</v>
      </c>
      <c r="N42" s="330" t="s">
        <v>2652</v>
      </c>
      <c r="O42" s="330" t="s">
        <v>2653</v>
      </c>
      <c r="P42" s="330" t="s">
        <v>2654</v>
      </c>
      <c r="Q42" s="330" t="s">
        <v>2655</v>
      </c>
    </row>
    <row r="43" ht="14.25" customHeight="1" spans="1:17">
      <c r="A43" s="330" t="s">
        <v>251</v>
      </c>
      <c r="B43" s="331" t="s">
        <v>2455</v>
      </c>
      <c r="C43" s="330">
        <v>21210</v>
      </c>
      <c r="D43" s="330">
        <v>21160</v>
      </c>
      <c r="E43" s="330">
        <v>22650</v>
      </c>
      <c r="F43" s="330"/>
      <c r="G43" s="343">
        <v>14800</v>
      </c>
      <c r="N43" s="330" t="s">
        <v>2656</v>
      </c>
      <c r="O43" s="330" t="s">
        <v>2657</v>
      </c>
      <c r="P43" s="330" t="s">
        <v>2658</v>
      </c>
      <c r="Q43" s="330" t="s">
        <v>2659</v>
      </c>
    </row>
    <row r="44" ht="14.25" customHeight="1" spans="1:17">
      <c r="A44" s="330" t="s">
        <v>251</v>
      </c>
      <c r="B44" s="331" t="s">
        <v>2465</v>
      </c>
      <c r="C44" s="330">
        <v>22370</v>
      </c>
      <c r="D44" s="330">
        <v>23140</v>
      </c>
      <c r="E44" s="330">
        <v>25090</v>
      </c>
      <c r="F44" s="330"/>
      <c r="G44" s="343">
        <v>16190</v>
      </c>
      <c r="N44" s="330" t="s">
        <v>2660</v>
      </c>
      <c r="O44" s="330" t="s">
        <v>2661</v>
      </c>
      <c r="P44" s="337" t="s">
        <v>2662</v>
      </c>
      <c r="Q44" s="330" t="s">
        <v>2663</v>
      </c>
    </row>
    <row r="45" ht="14.25" customHeight="1" spans="1:17">
      <c r="A45" s="330" t="s">
        <v>251</v>
      </c>
      <c r="B45" s="331" t="s">
        <v>2475</v>
      </c>
      <c r="C45" s="330">
        <v>21240</v>
      </c>
      <c r="D45" s="330">
        <v>27050</v>
      </c>
      <c r="E45" s="330">
        <v>28000</v>
      </c>
      <c r="F45" s="330"/>
      <c r="G45" s="343">
        <v>18940</v>
      </c>
      <c r="N45" s="330" t="s">
        <v>2664</v>
      </c>
      <c r="O45" s="337" t="s">
        <v>2665</v>
      </c>
      <c r="Q45" s="330" t="s">
        <v>2666</v>
      </c>
    </row>
    <row r="46" ht="14.25" customHeight="1" spans="1:17">
      <c r="A46" s="330" t="s">
        <v>251</v>
      </c>
      <c r="B46" s="331" t="s">
        <v>2485</v>
      </c>
      <c r="C46" s="330">
        <v>23240</v>
      </c>
      <c r="D46" s="330">
        <v>23000</v>
      </c>
      <c r="E46" s="330">
        <v>24980</v>
      </c>
      <c r="F46" s="330"/>
      <c r="G46" s="343">
        <v>16100</v>
      </c>
      <c r="N46" s="330" t="s">
        <v>2667</v>
      </c>
      <c r="Q46" s="330" t="s">
        <v>2668</v>
      </c>
    </row>
    <row r="47" ht="14.25" customHeight="1" spans="1:17">
      <c r="A47" s="330" t="s">
        <v>251</v>
      </c>
      <c r="B47" s="331" t="s">
        <v>2495</v>
      </c>
      <c r="C47" s="330">
        <v>27150</v>
      </c>
      <c r="D47" s="330">
        <v>23310</v>
      </c>
      <c r="E47" s="330">
        <v>25150</v>
      </c>
      <c r="F47" s="330"/>
      <c r="G47" s="343">
        <v>16310</v>
      </c>
      <c r="N47" s="330" t="s">
        <v>2669</v>
      </c>
      <c r="Q47" s="330" t="s">
        <v>2670</v>
      </c>
    </row>
    <row r="48" ht="14.25" customHeight="1" spans="1:17">
      <c r="A48" s="330" t="s">
        <v>251</v>
      </c>
      <c r="B48" s="331" t="s">
        <v>2505</v>
      </c>
      <c r="C48" s="330">
        <v>23100</v>
      </c>
      <c r="D48" s="330">
        <v>21110</v>
      </c>
      <c r="E48" s="330">
        <v>23080</v>
      </c>
      <c r="F48" s="330"/>
      <c r="G48" s="343">
        <v>14780</v>
      </c>
      <c r="N48" s="330" t="s">
        <v>2671</v>
      </c>
      <c r="Q48" s="330" t="s">
        <v>2672</v>
      </c>
    </row>
    <row r="49" ht="14.25" customHeight="1" spans="1:17">
      <c r="A49" s="330" t="s">
        <v>251</v>
      </c>
      <c r="B49" s="331" t="s">
        <v>2515</v>
      </c>
      <c r="C49" s="330">
        <v>23400</v>
      </c>
      <c r="D49" s="330">
        <v>22920</v>
      </c>
      <c r="E49" s="330">
        <v>24900</v>
      </c>
      <c r="F49" s="330"/>
      <c r="G49" s="343">
        <v>16040</v>
      </c>
      <c r="N49" s="330" t="s">
        <v>2673</v>
      </c>
      <c r="Q49" s="330" t="s">
        <v>2674</v>
      </c>
    </row>
    <row r="50" ht="14.25" customHeight="1" spans="1:17">
      <c r="A50" s="330" t="s">
        <v>251</v>
      </c>
      <c r="B50" s="331" t="s">
        <v>2524</v>
      </c>
      <c r="C50" s="330">
        <v>21200</v>
      </c>
      <c r="D50" s="330">
        <v>26540</v>
      </c>
      <c r="E50" s="330">
        <v>23200</v>
      </c>
      <c r="F50" s="330"/>
      <c r="G50" s="343">
        <v>18580</v>
      </c>
      <c r="N50" s="330" t="s">
        <v>2675</v>
      </c>
      <c r="Q50" s="331" t="s">
        <v>2676</v>
      </c>
    </row>
    <row r="51" ht="14.25" customHeight="1" spans="1:17">
      <c r="A51" s="330" t="s">
        <v>251</v>
      </c>
      <c r="B51" s="331" t="s">
        <v>2532</v>
      </c>
      <c r="C51" s="330">
        <v>23000</v>
      </c>
      <c r="D51" s="330">
        <v>23460</v>
      </c>
      <c r="E51" s="330">
        <v>25290</v>
      </c>
      <c r="F51" s="330"/>
      <c r="G51" s="343">
        <v>16420</v>
      </c>
      <c r="N51" s="330" t="s">
        <v>2677</v>
      </c>
      <c r="Q51" s="337" t="s">
        <v>2678</v>
      </c>
    </row>
    <row r="52" ht="14.25" customHeight="1" spans="1:17">
      <c r="A52" s="330" t="s">
        <v>251</v>
      </c>
      <c r="B52" s="331" t="s">
        <v>2540</v>
      </c>
      <c r="C52" s="330">
        <v>26660</v>
      </c>
      <c r="D52" s="330">
        <v>22350</v>
      </c>
      <c r="E52" s="330">
        <v>22920</v>
      </c>
      <c r="F52" s="330"/>
      <c r="G52" s="343">
        <v>15640</v>
      </c>
      <c r="N52" s="330" t="s">
        <v>2679</v>
      </c>
    </row>
    <row r="53" ht="14.25" customHeight="1" spans="1:17">
      <c r="A53" s="330" t="s">
        <v>251</v>
      </c>
      <c r="B53" s="331" t="s">
        <v>2548</v>
      </c>
      <c r="C53" s="330">
        <v>23580</v>
      </c>
      <c r="D53" s="330"/>
      <c r="E53" s="330">
        <v>24280</v>
      </c>
      <c r="F53" s="330"/>
      <c r="G53" s="343"/>
      <c r="N53" s="330" t="s">
        <v>2680</v>
      </c>
    </row>
    <row r="54" ht="14.25" customHeight="1" spans="1:17">
      <c r="A54" s="344" t="s">
        <v>251</v>
      </c>
      <c r="B54" s="336" t="s">
        <v>2556</v>
      </c>
      <c r="C54" s="337">
        <v>22460</v>
      </c>
      <c r="D54" s="337"/>
      <c r="E54" s="337"/>
      <c r="F54" s="337"/>
      <c r="G54" s="345"/>
      <c r="N54" s="330" t="s">
        <v>2681</v>
      </c>
    </row>
    <row r="55" ht="14.25" customHeight="1" spans="1:17">
      <c r="A55" s="335" t="s">
        <v>259</v>
      </c>
      <c r="B55" s="325" t="s">
        <v>2313</v>
      </c>
      <c r="C55" s="330">
        <v>21970</v>
      </c>
      <c r="D55" s="330">
        <v>20370</v>
      </c>
      <c r="E55" s="330">
        <v>20180</v>
      </c>
      <c r="F55" s="330">
        <v>5730</v>
      </c>
      <c r="G55" s="330">
        <v>13820</v>
      </c>
      <c r="N55" s="330" t="s">
        <v>2682</v>
      </c>
    </row>
    <row r="56" ht="14.25" customHeight="1" spans="1:17">
      <c r="A56" s="330" t="s">
        <v>259</v>
      </c>
      <c r="B56" s="330" t="s">
        <v>2326</v>
      </c>
      <c r="C56" s="330">
        <v>20470</v>
      </c>
      <c r="D56" s="330">
        <v>20700</v>
      </c>
      <c r="E56" s="330">
        <v>20380</v>
      </c>
      <c r="F56" s="330">
        <v>4760</v>
      </c>
      <c r="G56" s="330">
        <v>14050</v>
      </c>
      <c r="N56" s="330" t="s">
        <v>2683</v>
      </c>
    </row>
    <row r="57" ht="14.25" customHeight="1" spans="1:17">
      <c r="A57" s="330" t="s">
        <v>259</v>
      </c>
      <c r="B57" s="330" t="s">
        <v>2340</v>
      </c>
      <c r="C57" s="330">
        <v>20790</v>
      </c>
      <c r="D57" s="330">
        <v>21370</v>
      </c>
      <c r="E57" s="330">
        <v>20890</v>
      </c>
      <c r="F57" s="330">
        <v>4910</v>
      </c>
      <c r="G57" s="330">
        <v>14510</v>
      </c>
      <c r="N57" s="330" t="s">
        <v>2684</v>
      </c>
    </row>
    <row r="58" ht="14.25" customHeight="1" spans="1:17">
      <c r="A58" s="330" t="s">
        <v>259</v>
      </c>
      <c r="B58" s="330" t="s">
        <v>2352</v>
      </c>
      <c r="C58" s="330">
        <v>21460</v>
      </c>
      <c r="D58" s="330">
        <v>20920</v>
      </c>
      <c r="E58" s="330">
        <v>23410</v>
      </c>
      <c r="F58" s="330">
        <v>5100</v>
      </c>
      <c r="G58" s="330">
        <v>14200</v>
      </c>
      <c r="N58" s="330" t="s">
        <v>2685</v>
      </c>
    </row>
    <row r="59" ht="14.25" customHeight="1" spans="1:17">
      <c r="A59" s="330" t="s">
        <v>259</v>
      </c>
      <c r="B59" s="330" t="s">
        <v>2364</v>
      </c>
      <c r="C59" s="330">
        <v>21000</v>
      </c>
      <c r="D59" s="330">
        <v>21550</v>
      </c>
      <c r="E59" s="330">
        <v>21150</v>
      </c>
      <c r="F59" s="330">
        <v>5250</v>
      </c>
      <c r="G59" s="330">
        <v>14630</v>
      </c>
      <c r="N59" s="330" t="s">
        <v>2686</v>
      </c>
    </row>
    <row r="60" ht="14.25" customHeight="1" spans="1:17">
      <c r="A60" s="330" t="s">
        <v>259</v>
      </c>
      <c r="B60" s="330" t="s">
        <v>2375</v>
      </c>
      <c r="C60" s="330">
        <v>21640</v>
      </c>
      <c r="D60" s="330">
        <v>21260</v>
      </c>
      <c r="E60" s="330">
        <v>24040</v>
      </c>
      <c r="F60" s="330">
        <v>4470</v>
      </c>
      <c r="G60" s="330">
        <v>14430</v>
      </c>
      <c r="N60" s="330" t="s">
        <v>2687</v>
      </c>
    </row>
    <row r="61" ht="14.25" customHeight="1" spans="1:17">
      <c r="A61" s="330" t="s">
        <v>259</v>
      </c>
      <c r="B61" s="330" t="s">
        <v>2386</v>
      </c>
      <c r="C61" s="330">
        <v>21330</v>
      </c>
      <c r="D61" s="330">
        <v>18640</v>
      </c>
      <c r="E61" s="330">
        <v>21190</v>
      </c>
      <c r="F61" s="330">
        <v>4180</v>
      </c>
      <c r="G61" s="330">
        <v>12650</v>
      </c>
      <c r="N61" s="330" t="s">
        <v>2688</v>
      </c>
    </row>
    <row r="62" ht="14.25" customHeight="1" spans="1:17">
      <c r="A62" s="330" t="s">
        <v>259</v>
      </c>
      <c r="B62" s="330" t="s">
        <v>2397</v>
      </c>
      <c r="C62" s="330">
        <v>18710</v>
      </c>
      <c r="D62" s="330">
        <v>19400</v>
      </c>
      <c r="E62" s="330">
        <v>23750</v>
      </c>
      <c r="F62" s="330">
        <v>4860</v>
      </c>
      <c r="G62" s="330">
        <v>13170</v>
      </c>
      <c r="N62" s="330" t="s">
        <v>2689</v>
      </c>
    </row>
    <row r="63" ht="14.25" customHeight="1" spans="1:17">
      <c r="A63" s="330" t="s">
        <v>259</v>
      </c>
      <c r="B63" s="330" t="s">
        <v>2407</v>
      </c>
      <c r="C63" s="330">
        <v>19480</v>
      </c>
      <c r="D63" s="330">
        <v>16830</v>
      </c>
      <c r="E63" s="330">
        <v>21590</v>
      </c>
      <c r="F63" s="330">
        <v>4560</v>
      </c>
      <c r="G63" s="330">
        <v>11420</v>
      </c>
      <c r="N63" s="330" t="s">
        <v>2690</v>
      </c>
    </row>
    <row r="64" ht="14.25" customHeight="1" spans="1:17">
      <c r="A64" s="330" t="s">
        <v>259</v>
      </c>
      <c r="B64" s="330" t="s">
        <v>2417</v>
      </c>
      <c r="C64" s="330">
        <v>16920</v>
      </c>
      <c r="D64" s="330">
        <v>19190</v>
      </c>
      <c r="E64" s="330">
        <v>22200</v>
      </c>
      <c r="F64" s="330">
        <v>4390</v>
      </c>
      <c r="G64" s="330">
        <v>13030</v>
      </c>
      <c r="N64" s="337" t="s">
        <v>2691</v>
      </c>
    </row>
    <row r="65" s="316" customFormat="1" ht="14.25" customHeight="1" spans="1:7">
      <c r="A65" s="330" t="s">
        <v>259</v>
      </c>
      <c r="B65" s="330" t="s">
        <v>2427</v>
      </c>
      <c r="C65" s="330">
        <v>19290</v>
      </c>
      <c r="D65" s="330">
        <v>17020</v>
      </c>
      <c r="E65" s="330">
        <v>19880</v>
      </c>
      <c r="F65" s="330">
        <v>4070</v>
      </c>
      <c r="G65" s="330">
        <v>11550</v>
      </c>
    </row>
    <row r="66" s="316" customFormat="1" ht="14.25" customHeight="1" spans="1:7">
      <c r="A66" s="330" t="s">
        <v>259</v>
      </c>
      <c r="B66" s="330" t="s">
        <v>2437</v>
      </c>
      <c r="C66" s="330">
        <v>17090</v>
      </c>
      <c r="D66" s="330">
        <v>18340</v>
      </c>
      <c r="E66" s="330">
        <v>21830</v>
      </c>
      <c r="F66" s="330">
        <v>4690</v>
      </c>
      <c r="G66" s="330">
        <v>12450</v>
      </c>
    </row>
    <row r="67" s="316" customFormat="1" ht="14.25" customHeight="1" spans="1:7">
      <c r="A67" s="330" t="s">
        <v>259</v>
      </c>
      <c r="B67" s="330" t="s">
        <v>2446</v>
      </c>
      <c r="C67" s="330">
        <v>18420</v>
      </c>
      <c r="D67" s="330">
        <v>16360</v>
      </c>
      <c r="E67" s="330">
        <v>20020</v>
      </c>
      <c r="F67" s="330">
        <v>5150</v>
      </c>
      <c r="G67" s="330">
        <v>11110</v>
      </c>
    </row>
    <row r="68" s="316" customFormat="1" ht="14.25" customHeight="1" spans="1:7">
      <c r="A68" s="330" t="s">
        <v>259</v>
      </c>
      <c r="B68" s="330" t="s">
        <v>2456</v>
      </c>
      <c r="C68" s="330">
        <v>16450</v>
      </c>
      <c r="D68" s="330">
        <v>18430</v>
      </c>
      <c r="E68" s="330">
        <v>21010</v>
      </c>
      <c r="F68" s="330">
        <v>4720</v>
      </c>
      <c r="G68" s="330">
        <v>12510</v>
      </c>
    </row>
    <row r="69" s="316" customFormat="1" ht="14.25" customHeight="1" spans="1:7">
      <c r="A69" s="330" t="s">
        <v>259</v>
      </c>
      <c r="B69" s="330" t="s">
        <v>2466</v>
      </c>
      <c r="C69" s="330">
        <v>18510</v>
      </c>
      <c r="D69" s="330">
        <v>16300</v>
      </c>
      <c r="E69" s="330">
        <v>18830</v>
      </c>
      <c r="F69" s="330">
        <v>5400</v>
      </c>
      <c r="G69" s="330">
        <v>11070</v>
      </c>
    </row>
    <row r="70" s="316" customFormat="1" ht="14.25" customHeight="1" spans="1:7">
      <c r="A70" s="330" t="s">
        <v>259</v>
      </c>
      <c r="B70" s="330" t="s">
        <v>2476</v>
      </c>
      <c r="C70" s="330">
        <v>16370</v>
      </c>
      <c r="D70" s="330">
        <v>18620</v>
      </c>
      <c r="E70" s="330">
        <v>21100</v>
      </c>
      <c r="F70" s="330">
        <v>5700</v>
      </c>
      <c r="G70" s="330">
        <v>12640</v>
      </c>
    </row>
    <row r="71" s="316" customFormat="1" ht="14.25" customHeight="1" spans="1:7">
      <c r="A71" s="330" t="s">
        <v>259</v>
      </c>
      <c r="B71" s="330" t="s">
        <v>2486</v>
      </c>
      <c r="C71" s="330">
        <v>18700</v>
      </c>
      <c r="D71" s="330">
        <v>16290</v>
      </c>
      <c r="E71" s="330">
        <v>18760</v>
      </c>
      <c r="F71" s="330">
        <v>4780</v>
      </c>
      <c r="G71" s="330">
        <v>11050</v>
      </c>
    </row>
    <row r="72" s="316" customFormat="1" ht="14.25" customHeight="1" spans="1:7">
      <c r="A72" s="330" t="s">
        <v>259</v>
      </c>
      <c r="B72" s="330" t="s">
        <v>2496</v>
      </c>
      <c r="C72" s="330">
        <v>16340</v>
      </c>
      <c r="D72" s="330">
        <v>17520</v>
      </c>
      <c r="E72" s="330">
        <v>21170</v>
      </c>
      <c r="F72" s="330"/>
      <c r="G72" s="330">
        <v>11900</v>
      </c>
    </row>
    <row r="73" s="316" customFormat="1" ht="14.25" customHeight="1" spans="1:7">
      <c r="A73" s="330" t="s">
        <v>259</v>
      </c>
      <c r="B73" s="330" t="s">
        <v>2506</v>
      </c>
      <c r="C73" s="330">
        <v>17610</v>
      </c>
      <c r="D73" s="330">
        <v>18520</v>
      </c>
      <c r="E73" s="330">
        <v>18720</v>
      </c>
      <c r="F73" s="330"/>
      <c r="G73" s="330">
        <v>12570</v>
      </c>
    </row>
    <row r="74" s="316" customFormat="1" ht="14.25" customHeight="1" spans="1:7">
      <c r="A74" s="330" t="s">
        <v>259</v>
      </c>
      <c r="B74" s="330" t="s">
        <v>2516</v>
      </c>
      <c r="C74" s="330">
        <v>18600</v>
      </c>
      <c r="D74" s="330">
        <v>16480</v>
      </c>
      <c r="E74" s="330">
        <v>20100</v>
      </c>
      <c r="F74" s="330"/>
      <c r="G74" s="330">
        <v>11190</v>
      </c>
    </row>
    <row r="75" s="316" customFormat="1" ht="14.25" customHeight="1" spans="1:7">
      <c r="A75" s="330" t="s">
        <v>259</v>
      </c>
      <c r="B75" s="330" t="s">
        <v>2525</v>
      </c>
      <c r="C75" s="330">
        <v>16570</v>
      </c>
      <c r="D75" s="330">
        <v>17530</v>
      </c>
      <c r="E75" s="330">
        <v>21030</v>
      </c>
      <c r="F75" s="330"/>
      <c r="G75" s="330">
        <v>11900</v>
      </c>
    </row>
    <row r="76" s="316" customFormat="1" ht="14.25" customHeight="1" spans="1:7">
      <c r="A76" s="330" t="s">
        <v>259</v>
      </c>
      <c r="B76" s="330" t="s">
        <v>2533</v>
      </c>
      <c r="C76" s="330">
        <v>17610</v>
      </c>
      <c r="D76" s="330">
        <v>20800</v>
      </c>
      <c r="E76" s="330">
        <v>18920</v>
      </c>
      <c r="F76" s="330"/>
      <c r="G76" s="330">
        <v>14120</v>
      </c>
    </row>
    <row r="77" s="316" customFormat="1" ht="14.25" customHeight="1" spans="1:7">
      <c r="A77" s="330" t="s">
        <v>259</v>
      </c>
      <c r="B77" s="330" t="s">
        <v>2541</v>
      </c>
      <c r="C77" s="330">
        <v>20890</v>
      </c>
      <c r="D77" s="330">
        <v>19740</v>
      </c>
      <c r="E77" s="330">
        <v>20110</v>
      </c>
      <c r="F77" s="330"/>
      <c r="G77" s="330">
        <v>13400</v>
      </c>
    </row>
    <row r="78" s="316" customFormat="1" ht="14.25" customHeight="1" spans="1:7">
      <c r="A78" s="330" t="s">
        <v>259</v>
      </c>
      <c r="B78" s="330" t="s">
        <v>2549</v>
      </c>
      <c r="C78" s="330">
        <v>19820</v>
      </c>
      <c r="D78" s="330">
        <v>19780</v>
      </c>
      <c r="E78" s="330">
        <v>18560</v>
      </c>
      <c r="F78" s="330"/>
      <c r="G78" s="330">
        <v>13430</v>
      </c>
    </row>
    <row r="79" s="316" customFormat="1" ht="14.25" customHeight="1" spans="1:7">
      <c r="A79" s="330" t="s">
        <v>259</v>
      </c>
      <c r="B79" s="330" t="s">
        <v>2557</v>
      </c>
      <c r="C79" s="330">
        <v>21660</v>
      </c>
      <c r="D79" s="330">
        <v>18000</v>
      </c>
      <c r="E79" s="330">
        <v>22570</v>
      </c>
      <c r="F79" s="330"/>
      <c r="G79" s="330">
        <v>12220</v>
      </c>
    </row>
    <row r="80" s="316" customFormat="1" ht="14.25" customHeight="1" spans="1:7">
      <c r="A80" s="330" t="s">
        <v>259</v>
      </c>
      <c r="B80" s="330" t="s">
        <v>2564</v>
      </c>
      <c r="C80" s="330">
        <v>19850</v>
      </c>
      <c r="D80" s="330"/>
      <c r="E80" s="330">
        <v>21700</v>
      </c>
      <c r="F80" s="330"/>
      <c r="G80" s="330"/>
    </row>
    <row r="81" s="316" customFormat="1" ht="14.25" customHeight="1" spans="1:7">
      <c r="A81" s="330" t="s">
        <v>259</v>
      </c>
      <c r="B81" s="330" t="s">
        <v>2571</v>
      </c>
      <c r="C81" s="330">
        <v>18080</v>
      </c>
      <c r="D81" s="330"/>
      <c r="E81" s="330">
        <v>20900</v>
      </c>
      <c r="F81" s="330"/>
      <c r="G81" s="330"/>
    </row>
    <row r="82" s="316" customFormat="1" ht="14.25" customHeight="1" spans="1:7">
      <c r="A82" s="330" t="s">
        <v>259</v>
      </c>
      <c r="B82" s="330" t="s">
        <v>2578</v>
      </c>
      <c r="C82" s="330"/>
      <c r="D82" s="330"/>
      <c r="E82" s="330">
        <v>20840</v>
      </c>
      <c r="F82" s="330"/>
      <c r="G82" s="330"/>
    </row>
    <row r="83" s="316" customFormat="1" ht="14.25" customHeight="1" spans="1:7">
      <c r="A83" s="330" t="s">
        <v>259</v>
      </c>
      <c r="B83" s="330" t="s">
        <v>2585</v>
      </c>
      <c r="C83" s="330"/>
      <c r="D83" s="330"/>
      <c r="E83" s="330"/>
      <c r="F83" s="330">
        <v>4770</v>
      </c>
      <c r="G83" s="330"/>
    </row>
    <row r="84" s="316" customFormat="1" ht="14.25" customHeight="1" spans="1:7">
      <c r="A84" s="330" t="s">
        <v>259</v>
      </c>
      <c r="B84" s="330" t="s">
        <v>2592</v>
      </c>
      <c r="C84" s="330"/>
      <c r="D84" s="330"/>
      <c r="E84" s="330"/>
      <c r="F84" s="330">
        <v>4600</v>
      </c>
      <c r="G84" s="330"/>
    </row>
    <row r="85" s="316" customFormat="1" ht="14.25" customHeight="1" spans="1:7">
      <c r="A85" s="330" t="s">
        <v>259</v>
      </c>
      <c r="B85" s="330" t="s">
        <v>2599</v>
      </c>
      <c r="C85" s="330"/>
      <c r="D85" s="330"/>
      <c r="E85" s="330"/>
      <c r="F85" s="330">
        <v>4680</v>
      </c>
      <c r="G85" s="330"/>
    </row>
    <row r="86" s="316" customFormat="1" ht="14.25" customHeight="1" spans="1:7">
      <c r="A86" s="338" t="s">
        <v>259</v>
      </c>
      <c r="B86" s="340" t="s">
        <v>2606</v>
      </c>
      <c r="C86" s="341">
        <v>16610</v>
      </c>
      <c r="D86" s="341">
        <v>16540</v>
      </c>
      <c r="E86" s="341">
        <v>18850</v>
      </c>
      <c r="F86" s="341"/>
      <c r="G86" s="341">
        <v>11220</v>
      </c>
    </row>
    <row r="87" s="316" customFormat="1" ht="14.25" customHeight="1" spans="1:7">
      <c r="A87" s="335" t="s">
        <v>267</v>
      </c>
      <c r="B87" s="325" t="s">
        <v>2314</v>
      </c>
      <c r="C87" s="325">
        <v>15240</v>
      </c>
      <c r="D87" s="325">
        <v>15170</v>
      </c>
      <c r="E87" s="325">
        <v>18260</v>
      </c>
      <c r="F87" s="325">
        <v>3830</v>
      </c>
      <c r="G87" s="342">
        <v>10020</v>
      </c>
    </row>
    <row r="88" s="316" customFormat="1" ht="14.25" customHeight="1" spans="1:7">
      <c r="A88" s="330" t="s">
        <v>267</v>
      </c>
      <c r="B88" s="330" t="s">
        <v>2327</v>
      </c>
      <c r="C88" s="330">
        <v>17310</v>
      </c>
      <c r="D88" s="330">
        <v>17220</v>
      </c>
      <c r="E88" s="330">
        <v>18610</v>
      </c>
      <c r="F88" s="330">
        <v>3990</v>
      </c>
      <c r="G88" s="343">
        <v>11380</v>
      </c>
    </row>
    <row r="89" s="316" customFormat="1" ht="14.25" customHeight="1" spans="1:7">
      <c r="A89" s="330" t="s">
        <v>267</v>
      </c>
      <c r="B89" s="330" t="s">
        <v>2341</v>
      </c>
      <c r="C89" s="330">
        <v>15600</v>
      </c>
      <c r="D89" s="330">
        <v>15550</v>
      </c>
      <c r="E89" s="330">
        <v>19200</v>
      </c>
      <c r="F89" s="330">
        <v>4110</v>
      </c>
      <c r="G89" s="343">
        <v>10270</v>
      </c>
    </row>
    <row r="90" s="316" customFormat="1" ht="14.25" customHeight="1" spans="1:7">
      <c r="A90" s="330" t="s">
        <v>267</v>
      </c>
      <c r="B90" s="330" t="s">
        <v>2353</v>
      </c>
      <c r="C90" s="330">
        <v>17330</v>
      </c>
      <c r="D90" s="330">
        <v>17240</v>
      </c>
      <c r="E90" s="330">
        <v>18570</v>
      </c>
      <c r="F90" s="330">
        <v>4070</v>
      </c>
      <c r="G90" s="343">
        <v>11390</v>
      </c>
    </row>
    <row r="91" s="316" customFormat="1" ht="14.25" customHeight="1" spans="1:7">
      <c r="A91" s="330" t="s">
        <v>267</v>
      </c>
      <c r="B91" s="330" t="s">
        <v>2365</v>
      </c>
      <c r="C91" s="330">
        <v>16330</v>
      </c>
      <c r="D91" s="330">
        <v>16260</v>
      </c>
      <c r="E91" s="330">
        <v>16800</v>
      </c>
      <c r="F91" s="330">
        <v>3410</v>
      </c>
      <c r="G91" s="343">
        <v>10740</v>
      </c>
    </row>
    <row r="92" s="316" customFormat="1" ht="14.25" customHeight="1" spans="1:7">
      <c r="A92" s="330" t="s">
        <v>267</v>
      </c>
      <c r="B92" s="330" t="s">
        <v>2376</v>
      </c>
      <c r="C92" s="330">
        <v>15570</v>
      </c>
      <c r="D92" s="330">
        <v>15500</v>
      </c>
      <c r="E92" s="330">
        <v>17360</v>
      </c>
      <c r="F92" s="330">
        <v>3510</v>
      </c>
      <c r="G92" s="343">
        <v>10240</v>
      </c>
    </row>
    <row r="93" s="316" customFormat="1" ht="14.25" customHeight="1" spans="1:7">
      <c r="A93" s="330" t="s">
        <v>267</v>
      </c>
      <c r="B93" s="330" t="s">
        <v>2387</v>
      </c>
      <c r="C93" s="330">
        <v>14000</v>
      </c>
      <c r="D93" s="330">
        <v>13930</v>
      </c>
      <c r="E93" s="330">
        <v>18200</v>
      </c>
      <c r="F93" s="330">
        <v>3640</v>
      </c>
      <c r="G93" s="343">
        <v>9210</v>
      </c>
    </row>
    <row r="94" s="316" customFormat="1" ht="14.25" customHeight="1" spans="1:7">
      <c r="A94" s="330" t="s">
        <v>267</v>
      </c>
      <c r="B94" s="330" t="s">
        <v>2398</v>
      </c>
      <c r="C94" s="330">
        <v>14530</v>
      </c>
      <c r="D94" s="330">
        <v>14470</v>
      </c>
      <c r="E94" s="330">
        <v>18240</v>
      </c>
      <c r="F94" s="330">
        <v>3180</v>
      </c>
      <c r="G94" s="343">
        <v>9560</v>
      </c>
    </row>
    <row r="95" s="316" customFormat="1" ht="14.25" customHeight="1" spans="1:7">
      <c r="A95" s="330" t="s">
        <v>267</v>
      </c>
      <c r="B95" s="330" t="s">
        <v>2408</v>
      </c>
      <c r="C95" s="330">
        <v>17330</v>
      </c>
      <c r="D95" s="330">
        <v>17260</v>
      </c>
      <c r="E95" s="330">
        <v>18420</v>
      </c>
      <c r="F95" s="330">
        <v>3060</v>
      </c>
      <c r="G95" s="343">
        <v>11410</v>
      </c>
    </row>
    <row r="96" s="316" customFormat="1" ht="14.25" customHeight="1" spans="1:7">
      <c r="A96" s="330" t="s">
        <v>267</v>
      </c>
      <c r="B96" s="330" t="s">
        <v>2418</v>
      </c>
      <c r="C96" s="330">
        <v>15030</v>
      </c>
      <c r="D96" s="330">
        <v>14970</v>
      </c>
      <c r="E96" s="330">
        <v>17580</v>
      </c>
      <c r="F96" s="330">
        <v>2970</v>
      </c>
      <c r="G96" s="343">
        <v>9890</v>
      </c>
    </row>
    <row r="97" s="316" customFormat="1" ht="14.25" customHeight="1" spans="1:7">
      <c r="A97" s="330" t="s">
        <v>267</v>
      </c>
      <c r="B97" s="330" t="s">
        <v>2428</v>
      </c>
      <c r="C97" s="330">
        <v>17400</v>
      </c>
      <c r="D97" s="330">
        <v>17330</v>
      </c>
      <c r="E97" s="330">
        <v>16430</v>
      </c>
      <c r="F97" s="330">
        <v>2950</v>
      </c>
      <c r="G97" s="343">
        <v>11450</v>
      </c>
    </row>
    <row r="98" s="316" customFormat="1" ht="14.25" customHeight="1" spans="1:7">
      <c r="A98" s="330" t="s">
        <v>267</v>
      </c>
      <c r="B98" s="330" t="s">
        <v>2438</v>
      </c>
      <c r="C98" s="330">
        <v>15200</v>
      </c>
      <c r="D98" s="330">
        <v>15120</v>
      </c>
      <c r="E98" s="330">
        <v>17550</v>
      </c>
      <c r="F98" s="330">
        <v>3080</v>
      </c>
      <c r="G98" s="343">
        <v>9990</v>
      </c>
    </row>
    <row r="99" s="316" customFormat="1" ht="14.25" customHeight="1" spans="1:7">
      <c r="A99" s="330" t="s">
        <v>267</v>
      </c>
      <c r="B99" s="330" t="s">
        <v>2447</v>
      </c>
      <c r="C99" s="330">
        <v>17520</v>
      </c>
      <c r="D99" s="330">
        <v>17430</v>
      </c>
      <c r="E99" s="330">
        <v>16350</v>
      </c>
      <c r="F99" s="330">
        <v>3260</v>
      </c>
      <c r="G99" s="343">
        <v>11510</v>
      </c>
    </row>
    <row r="100" s="316" customFormat="1" ht="14.25" customHeight="1" spans="1:7">
      <c r="A100" s="330" t="s">
        <v>267</v>
      </c>
      <c r="B100" s="330" t="s">
        <v>2457</v>
      </c>
      <c r="C100" s="330">
        <v>15340</v>
      </c>
      <c r="D100" s="330">
        <v>15260</v>
      </c>
      <c r="E100" s="330">
        <v>15930</v>
      </c>
      <c r="F100" s="330">
        <v>2740</v>
      </c>
      <c r="G100" s="343">
        <v>10080</v>
      </c>
    </row>
    <row r="101" s="316" customFormat="1" ht="14.25" customHeight="1" spans="1:7">
      <c r="A101" s="330" t="s">
        <v>267</v>
      </c>
      <c r="B101" s="330" t="s">
        <v>2467</v>
      </c>
      <c r="C101" s="330">
        <v>14620</v>
      </c>
      <c r="D101" s="330">
        <v>14560</v>
      </c>
      <c r="E101" s="330">
        <v>15570</v>
      </c>
      <c r="F101" s="330">
        <v>3500</v>
      </c>
      <c r="G101" s="343">
        <v>9630</v>
      </c>
    </row>
    <row r="102" s="316" customFormat="1" ht="14.25" customHeight="1" spans="1:7">
      <c r="A102" s="330" t="s">
        <v>267</v>
      </c>
      <c r="B102" s="330" t="s">
        <v>2477</v>
      </c>
      <c r="C102" s="330">
        <v>13680</v>
      </c>
      <c r="D102" s="330">
        <v>13610</v>
      </c>
      <c r="E102" s="330">
        <v>15690</v>
      </c>
      <c r="F102" s="330">
        <v>2870</v>
      </c>
      <c r="G102" s="343">
        <v>8990</v>
      </c>
    </row>
    <row r="103" s="316" customFormat="1" ht="14.25" customHeight="1" spans="1:7">
      <c r="A103" s="330" t="s">
        <v>267</v>
      </c>
      <c r="B103" s="330" t="s">
        <v>2487</v>
      </c>
      <c r="C103" s="330">
        <v>14620</v>
      </c>
      <c r="D103" s="330">
        <v>14540</v>
      </c>
      <c r="E103" s="330">
        <v>15240</v>
      </c>
      <c r="F103" s="330">
        <v>2840</v>
      </c>
      <c r="G103" s="343">
        <v>9610</v>
      </c>
    </row>
    <row r="104" s="316" customFormat="1" ht="14.25" customHeight="1" spans="1:7">
      <c r="A104" s="330" t="s">
        <v>267</v>
      </c>
      <c r="B104" s="330" t="s">
        <v>2497</v>
      </c>
      <c r="C104" s="330">
        <v>13610</v>
      </c>
      <c r="D104" s="330">
        <v>13540</v>
      </c>
      <c r="E104" s="330">
        <v>15750</v>
      </c>
      <c r="F104" s="330">
        <v>2770</v>
      </c>
      <c r="G104" s="343">
        <v>8940</v>
      </c>
    </row>
    <row r="105" s="316" customFormat="1" ht="14.25" customHeight="1" spans="1:7">
      <c r="A105" s="330" t="s">
        <v>267</v>
      </c>
      <c r="B105" s="330" t="s">
        <v>2507</v>
      </c>
      <c r="C105" s="330">
        <v>13310</v>
      </c>
      <c r="D105" s="330">
        <v>13240</v>
      </c>
      <c r="E105" s="330">
        <v>16280</v>
      </c>
      <c r="F105" s="330">
        <v>3210</v>
      </c>
      <c r="G105" s="343">
        <v>8750</v>
      </c>
    </row>
    <row r="106" s="316" customFormat="1" ht="14.25" customHeight="1" spans="1:7">
      <c r="A106" s="330" t="s">
        <v>267</v>
      </c>
      <c r="B106" s="330" t="s">
        <v>2517</v>
      </c>
      <c r="C106" s="330">
        <v>13010</v>
      </c>
      <c r="D106" s="330">
        <v>12930</v>
      </c>
      <c r="E106" s="330">
        <v>14960</v>
      </c>
      <c r="F106" s="330">
        <v>3530</v>
      </c>
      <c r="G106" s="343">
        <v>8550</v>
      </c>
    </row>
    <row r="107" s="316" customFormat="1" ht="14.25" customHeight="1" spans="1:7">
      <c r="A107" s="330" t="s">
        <v>267</v>
      </c>
      <c r="B107" s="330" t="s">
        <v>2526</v>
      </c>
      <c r="C107" s="330">
        <v>13070</v>
      </c>
      <c r="D107" s="330">
        <v>13000</v>
      </c>
      <c r="E107" s="330">
        <v>15910</v>
      </c>
      <c r="F107" s="330">
        <v>3990</v>
      </c>
      <c r="G107" s="343">
        <v>8580</v>
      </c>
    </row>
    <row r="108" s="316" customFormat="1" ht="14.25" customHeight="1" spans="1:7">
      <c r="A108" s="330" t="s">
        <v>267</v>
      </c>
      <c r="B108" s="330" t="s">
        <v>2534</v>
      </c>
      <c r="C108" s="330">
        <v>12640</v>
      </c>
      <c r="D108" s="330">
        <v>12580</v>
      </c>
      <c r="E108" s="330">
        <v>15730</v>
      </c>
      <c r="F108" s="330"/>
      <c r="G108" s="343">
        <v>8310</v>
      </c>
    </row>
    <row r="109" s="316" customFormat="1" ht="14.25" customHeight="1" spans="1:7">
      <c r="A109" s="330" t="s">
        <v>267</v>
      </c>
      <c r="B109" s="330" t="s">
        <v>2542</v>
      </c>
      <c r="C109" s="330">
        <v>13130</v>
      </c>
      <c r="D109" s="330">
        <v>13070</v>
      </c>
      <c r="E109" s="330">
        <v>15000</v>
      </c>
      <c r="F109" s="330"/>
      <c r="G109" s="343">
        <v>8630</v>
      </c>
    </row>
    <row r="110" s="316" customFormat="1" ht="14.25" customHeight="1" spans="1:7">
      <c r="A110" s="330" t="s">
        <v>267</v>
      </c>
      <c r="B110" s="330" t="s">
        <v>2550</v>
      </c>
      <c r="C110" s="330">
        <v>13560</v>
      </c>
      <c r="D110" s="330">
        <v>13490</v>
      </c>
      <c r="E110" s="330">
        <v>16300</v>
      </c>
      <c r="F110" s="330"/>
      <c r="G110" s="343">
        <v>8920</v>
      </c>
    </row>
    <row r="111" s="316" customFormat="1" ht="14.25" customHeight="1" spans="1:7">
      <c r="A111" s="330" t="s">
        <v>267</v>
      </c>
      <c r="B111" s="330" t="s">
        <v>2558</v>
      </c>
      <c r="C111" s="330">
        <v>12440</v>
      </c>
      <c r="D111" s="330">
        <v>12380</v>
      </c>
      <c r="E111" s="330">
        <v>17850</v>
      </c>
      <c r="F111" s="330"/>
      <c r="G111" s="343">
        <v>8180</v>
      </c>
    </row>
    <row r="112" s="316" customFormat="1" ht="14.25" customHeight="1" spans="1:7">
      <c r="A112" s="330" t="s">
        <v>267</v>
      </c>
      <c r="B112" s="330" t="s">
        <v>2565</v>
      </c>
      <c r="C112" s="330">
        <v>13260</v>
      </c>
      <c r="D112" s="330">
        <v>13180</v>
      </c>
      <c r="E112" s="330">
        <v>19740</v>
      </c>
      <c r="F112" s="330"/>
      <c r="G112" s="343">
        <v>8710</v>
      </c>
    </row>
    <row r="113" s="316" customFormat="1" ht="14.25" customHeight="1" spans="1:7">
      <c r="A113" s="330" t="s">
        <v>267</v>
      </c>
      <c r="B113" s="330" t="s">
        <v>2572</v>
      </c>
      <c r="C113" s="330">
        <v>15520</v>
      </c>
      <c r="D113" s="330">
        <v>15450</v>
      </c>
      <c r="E113" s="330"/>
      <c r="F113" s="330"/>
      <c r="G113" s="343">
        <v>10210</v>
      </c>
    </row>
    <row r="114" s="316" customFormat="1" ht="14.25" customHeight="1" spans="1:7">
      <c r="A114" s="330" t="s">
        <v>267</v>
      </c>
      <c r="B114" s="330" t="s">
        <v>2579</v>
      </c>
      <c r="C114" s="330">
        <v>13110</v>
      </c>
      <c r="D114" s="330">
        <v>13050</v>
      </c>
      <c r="E114" s="330"/>
      <c r="F114" s="330"/>
      <c r="G114" s="343">
        <v>8620</v>
      </c>
    </row>
    <row r="115" s="316" customFormat="1" ht="14.25" customHeight="1" spans="1:7">
      <c r="A115" s="330" t="s">
        <v>267</v>
      </c>
      <c r="B115" s="330" t="s">
        <v>2586</v>
      </c>
      <c r="C115" s="330">
        <v>12460</v>
      </c>
      <c r="D115" s="330">
        <v>12390</v>
      </c>
      <c r="E115" s="330"/>
      <c r="F115" s="330"/>
      <c r="G115" s="343">
        <v>8190</v>
      </c>
    </row>
    <row r="116" s="316" customFormat="1" ht="14.25" customHeight="1" spans="1:7">
      <c r="A116" s="330" t="s">
        <v>267</v>
      </c>
      <c r="B116" s="330" t="s">
        <v>2593</v>
      </c>
      <c r="C116" s="330">
        <v>13580</v>
      </c>
      <c r="D116" s="330">
        <v>13520</v>
      </c>
      <c r="E116" s="330"/>
      <c r="F116" s="330"/>
      <c r="G116" s="343">
        <v>8930</v>
      </c>
    </row>
    <row r="117" s="316" customFormat="1" ht="14.25" customHeight="1" spans="1:7">
      <c r="A117" s="330" t="s">
        <v>267</v>
      </c>
      <c r="B117" s="330" t="s">
        <v>2600</v>
      </c>
      <c r="C117" s="330">
        <v>17120</v>
      </c>
      <c r="D117" s="330">
        <v>17040</v>
      </c>
      <c r="E117" s="330"/>
      <c r="F117" s="330"/>
      <c r="G117" s="343">
        <v>11260</v>
      </c>
    </row>
    <row r="118" s="316" customFormat="1" ht="14.25" customHeight="1" spans="1:7">
      <c r="A118" s="330" t="s">
        <v>267</v>
      </c>
      <c r="B118" s="330" t="s">
        <v>2607</v>
      </c>
      <c r="C118" s="330">
        <v>14860</v>
      </c>
      <c r="D118" s="330">
        <v>14790</v>
      </c>
      <c r="E118" s="330"/>
      <c r="F118" s="330"/>
      <c r="G118" s="343">
        <v>9780</v>
      </c>
    </row>
    <row r="119" s="316" customFormat="1" ht="14.25" customHeight="1" spans="1:7">
      <c r="A119" s="330" t="s">
        <v>267</v>
      </c>
      <c r="B119" s="330" t="s">
        <v>2612</v>
      </c>
      <c r="C119" s="330">
        <v>16470</v>
      </c>
      <c r="D119" s="330">
        <v>16400</v>
      </c>
      <c r="E119" s="330"/>
      <c r="F119" s="330"/>
      <c r="G119" s="343">
        <v>10840</v>
      </c>
    </row>
    <row r="120" s="316" customFormat="1" ht="14.25" customHeight="1" spans="1:7">
      <c r="A120" s="330" t="s">
        <v>267</v>
      </c>
      <c r="B120" s="330" t="s">
        <v>2617</v>
      </c>
      <c r="C120" s="330"/>
      <c r="D120" s="330"/>
      <c r="E120" s="330"/>
      <c r="F120" s="330">
        <v>4160</v>
      </c>
      <c r="G120" s="343"/>
    </row>
    <row r="121" s="316" customFormat="1" ht="14.25" customHeight="1" spans="1:7">
      <c r="A121" s="330" t="s">
        <v>267</v>
      </c>
      <c r="B121" s="330" t="s">
        <v>2622</v>
      </c>
      <c r="C121" s="330"/>
      <c r="D121" s="330"/>
      <c r="E121" s="330"/>
      <c r="F121" s="330">
        <v>3880</v>
      </c>
      <c r="G121" s="343"/>
    </row>
    <row r="122" s="316" customFormat="1" ht="14.25" customHeight="1" spans="1:7">
      <c r="A122" s="330" t="s">
        <v>267</v>
      </c>
      <c r="B122" s="330" t="s">
        <v>2627</v>
      </c>
      <c r="C122" s="330">
        <v>13750</v>
      </c>
      <c r="D122" s="330">
        <v>13680</v>
      </c>
      <c r="E122" s="330">
        <v>16460</v>
      </c>
      <c r="F122" s="330">
        <v>2880</v>
      </c>
      <c r="G122" s="343">
        <v>9040</v>
      </c>
    </row>
    <row r="123" s="316" customFormat="1" ht="14.25" customHeight="1" spans="1:7">
      <c r="A123" s="330" t="s">
        <v>267</v>
      </c>
      <c r="B123" s="330" t="s">
        <v>2632</v>
      </c>
      <c r="C123" s="330">
        <v>13590</v>
      </c>
      <c r="D123" s="330">
        <v>13520</v>
      </c>
      <c r="E123" s="330">
        <v>16290</v>
      </c>
      <c r="F123" s="330">
        <v>2790</v>
      </c>
      <c r="G123" s="343">
        <v>8930</v>
      </c>
    </row>
    <row r="124" s="316" customFormat="1" ht="14.25" customHeight="1" spans="1:7">
      <c r="A124" s="330" t="s">
        <v>267</v>
      </c>
      <c r="B124" s="330" t="s">
        <v>2637</v>
      </c>
      <c r="C124" s="330">
        <v>13400</v>
      </c>
      <c r="D124" s="330">
        <v>13320</v>
      </c>
      <c r="E124" s="330">
        <v>16100</v>
      </c>
      <c r="F124" s="330">
        <v>2320</v>
      </c>
      <c r="G124" s="343">
        <v>8800</v>
      </c>
    </row>
    <row r="125" s="316" customFormat="1" ht="14.25" customHeight="1" spans="1:7">
      <c r="A125" s="330" t="s">
        <v>267</v>
      </c>
      <c r="B125" s="330" t="s">
        <v>2642</v>
      </c>
      <c r="C125" s="330">
        <v>12860</v>
      </c>
      <c r="D125" s="330">
        <v>12790</v>
      </c>
      <c r="E125" s="330">
        <v>15370</v>
      </c>
      <c r="F125" s="330">
        <v>2280</v>
      </c>
      <c r="G125" s="343">
        <v>8450</v>
      </c>
    </row>
    <row r="126" s="316" customFormat="1" ht="14.25" customHeight="1" spans="1:7">
      <c r="A126" s="344" t="s">
        <v>267</v>
      </c>
      <c r="B126" s="337" t="s">
        <v>2647</v>
      </c>
      <c r="C126" s="337">
        <v>12960</v>
      </c>
      <c r="D126" s="337">
        <v>12890</v>
      </c>
      <c r="E126" s="337">
        <v>15530</v>
      </c>
      <c r="F126" s="337">
        <v>2910</v>
      </c>
      <c r="G126" s="345">
        <v>8520</v>
      </c>
    </row>
    <row r="127" s="316" customFormat="1" ht="14.25" customHeight="1" spans="1:7">
      <c r="A127" s="335" t="s">
        <v>273</v>
      </c>
      <c r="B127" s="325" t="s">
        <v>2315</v>
      </c>
      <c r="C127" s="330">
        <v>12280</v>
      </c>
      <c r="D127" s="330">
        <v>12250</v>
      </c>
      <c r="E127" s="330">
        <v>15130</v>
      </c>
      <c r="F127" s="330">
        <v>2710</v>
      </c>
      <c r="G127" s="330">
        <v>7870</v>
      </c>
    </row>
    <row r="128" s="316" customFormat="1" ht="14.25" customHeight="1" spans="1:7">
      <c r="A128" s="330" t="s">
        <v>273</v>
      </c>
      <c r="B128" s="330" t="s">
        <v>2328</v>
      </c>
      <c r="C128" s="330">
        <v>13180</v>
      </c>
      <c r="D128" s="330">
        <v>13150</v>
      </c>
      <c r="E128" s="330">
        <v>16190</v>
      </c>
      <c r="F128" s="330">
        <v>2820</v>
      </c>
      <c r="G128" s="330">
        <v>8460</v>
      </c>
    </row>
    <row r="129" s="316" customFormat="1" ht="14.25" customHeight="1" spans="1:7">
      <c r="A129" s="330" t="s">
        <v>273</v>
      </c>
      <c r="B129" s="330" t="s">
        <v>2342</v>
      </c>
      <c r="C129" s="330">
        <v>10950</v>
      </c>
      <c r="D129" s="330">
        <v>10920</v>
      </c>
      <c r="E129" s="330">
        <v>13820</v>
      </c>
      <c r="F129" s="330">
        <v>2500</v>
      </c>
      <c r="G129" s="330">
        <v>7020</v>
      </c>
    </row>
    <row r="130" s="316" customFormat="1" ht="14.25" customHeight="1" spans="1:7">
      <c r="A130" s="330" t="s">
        <v>273</v>
      </c>
      <c r="B130" s="330" t="s">
        <v>2354</v>
      </c>
      <c r="C130" s="330">
        <v>10910</v>
      </c>
      <c r="D130" s="330">
        <v>10860</v>
      </c>
      <c r="E130" s="330">
        <v>13730</v>
      </c>
      <c r="F130" s="330">
        <v>2760</v>
      </c>
      <c r="G130" s="330">
        <v>6990</v>
      </c>
    </row>
    <row r="131" s="316" customFormat="1" ht="14.25" customHeight="1" spans="1:7">
      <c r="A131" s="330" t="s">
        <v>273</v>
      </c>
      <c r="B131" s="330" t="s">
        <v>2366</v>
      </c>
      <c r="C131" s="330">
        <v>12910</v>
      </c>
      <c r="D131" s="330">
        <v>12870</v>
      </c>
      <c r="E131" s="330">
        <v>15720</v>
      </c>
      <c r="F131" s="330">
        <v>2750</v>
      </c>
      <c r="G131" s="330">
        <v>8280</v>
      </c>
    </row>
    <row r="132" s="316" customFormat="1" ht="14.25" customHeight="1" spans="1:7">
      <c r="A132" s="330" t="s">
        <v>273</v>
      </c>
      <c r="B132" s="330" t="s">
        <v>2377</v>
      </c>
      <c r="C132" s="330">
        <v>11910</v>
      </c>
      <c r="D132" s="330">
        <v>11860</v>
      </c>
      <c r="E132" s="330">
        <v>14730</v>
      </c>
      <c r="F132" s="330">
        <v>2360</v>
      </c>
      <c r="G132" s="330">
        <v>7630</v>
      </c>
    </row>
    <row r="133" s="316" customFormat="1" ht="14.25" customHeight="1" spans="1:7">
      <c r="A133" s="330" t="s">
        <v>273</v>
      </c>
      <c r="B133" s="330" t="s">
        <v>2388</v>
      </c>
      <c r="C133" s="330">
        <v>12270</v>
      </c>
      <c r="D133" s="330">
        <v>12210</v>
      </c>
      <c r="E133" s="330">
        <v>15010</v>
      </c>
      <c r="F133" s="330">
        <v>2580</v>
      </c>
      <c r="G133" s="330">
        <v>7860</v>
      </c>
    </row>
    <row r="134" s="316" customFormat="1" ht="14.25" customHeight="1" spans="1:7">
      <c r="A134" s="330" t="s">
        <v>273</v>
      </c>
      <c r="B134" s="330" t="s">
        <v>2399</v>
      </c>
      <c r="C134" s="330">
        <v>10800</v>
      </c>
      <c r="D134" s="330">
        <v>10780</v>
      </c>
      <c r="E134" s="330">
        <v>13640</v>
      </c>
      <c r="F134" s="330">
        <v>2110</v>
      </c>
      <c r="G134" s="330">
        <v>6930</v>
      </c>
    </row>
    <row r="135" s="316" customFormat="1" ht="14.25" customHeight="1" spans="1:7">
      <c r="A135" s="330" t="s">
        <v>273</v>
      </c>
      <c r="B135" s="330" t="s">
        <v>2409</v>
      </c>
      <c r="C135" s="330">
        <v>10430</v>
      </c>
      <c r="D135" s="330">
        <v>10390</v>
      </c>
      <c r="E135" s="330">
        <v>13140</v>
      </c>
      <c r="F135" s="330">
        <v>2240</v>
      </c>
      <c r="G135" s="330">
        <v>6680</v>
      </c>
    </row>
    <row r="136" s="316" customFormat="1" ht="14.25" customHeight="1" spans="1:7">
      <c r="A136" s="330" t="s">
        <v>273</v>
      </c>
      <c r="B136" s="330" t="s">
        <v>2419</v>
      </c>
      <c r="C136" s="330">
        <v>11930</v>
      </c>
      <c r="D136" s="330">
        <v>11880</v>
      </c>
      <c r="E136" s="330">
        <v>14770</v>
      </c>
      <c r="F136" s="330">
        <v>1970</v>
      </c>
      <c r="G136" s="330">
        <v>7640</v>
      </c>
    </row>
    <row r="137" s="316" customFormat="1" ht="14.25" customHeight="1" spans="1:7">
      <c r="A137" s="330" t="s">
        <v>273</v>
      </c>
      <c r="B137" s="330" t="s">
        <v>2429</v>
      </c>
      <c r="C137" s="330">
        <v>10470</v>
      </c>
      <c r="D137" s="330">
        <v>10430</v>
      </c>
      <c r="E137" s="330">
        <v>13190</v>
      </c>
      <c r="F137" s="330">
        <v>1990</v>
      </c>
      <c r="G137" s="330">
        <v>6710</v>
      </c>
    </row>
    <row r="138" s="316" customFormat="1" ht="14.25" customHeight="1" spans="1:7">
      <c r="A138" s="330" t="s">
        <v>273</v>
      </c>
      <c r="B138" s="330" t="s">
        <v>2439</v>
      </c>
      <c r="C138" s="330">
        <v>10410</v>
      </c>
      <c r="D138" s="330">
        <v>10380</v>
      </c>
      <c r="E138" s="330">
        <v>13130</v>
      </c>
      <c r="F138" s="330">
        <v>2030</v>
      </c>
      <c r="G138" s="330">
        <v>6680</v>
      </c>
    </row>
    <row r="139" s="316" customFormat="1" ht="14.25" customHeight="1" spans="1:7">
      <c r="A139" s="330" t="s">
        <v>273</v>
      </c>
      <c r="B139" s="330" t="s">
        <v>2448</v>
      </c>
      <c r="C139" s="330">
        <v>9460</v>
      </c>
      <c r="D139" s="330">
        <v>9410</v>
      </c>
      <c r="E139" s="330">
        <v>12050</v>
      </c>
      <c r="F139" s="330">
        <v>2140</v>
      </c>
      <c r="G139" s="330">
        <v>6050</v>
      </c>
    </row>
    <row r="140" s="316" customFormat="1" ht="14.25" customHeight="1" spans="1:7">
      <c r="A140" s="330" t="s">
        <v>273</v>
      </c>
      <c r="B140" s="330" t="s">
        <v>2458</v>
      </c>
      <c r="C140" s="330">
        <v>11030</v>
      </c>
      <c r="D140" s="330">
        <v>10980</v>
      </c>
      <c r="E140" s="330">
        <v>13880</v>
      </c>
      <c r="F140" s="330">
        <v>2210</v>
      </c>
      <c r="G140" s="330">
        <v>7060</v>
      </c>
    </row>
    <row r="141" s="316" customFormat="1" ht="14.25" customHeight="1" spans="1:7">
      <c r="A141" s="330" t="s">
        <v>273</v>
      </c>
      <c r="B141" s="330" t="s">
        <v>2468</v>
      </c>
      <c r="C141" s="330">
        <v>11200</v>
      </c>
      <c r="D141" s="330">
        <v>11150</v>
      </c>
      <c r="E141" s="330">
        <v>14100</v>
      </c>
      <c r="F141" s="330">
        <v>2470</v>
      </c>
      <c r="G141" s="330">
        <v>7170</v>
      </c>
    </row>
    <row r="142" s="316" customFormat="1" ht="14.25" customHeight="1" spans="1:7">
      <c r="A142" s="330" t="s">
        <v>273</v>
      </c>
      <c r="B142" s="330" t="s">
        <v>2478</v>
      </c>
      <c r="C142" s="330">
        <v>10780</v>
      </c>
      <c r="D142" s="330">
        <v>10730</v>
      </c>
      <c r="E142" s="330">
        <v>13540</v>
      </c>
      <c r="F142" s="330">
        <v>2280</v>
      </c>
      <c r="G142" s="330">
        <v>6900</v>
      </c>
    </row>
    <row r="143" s="316" customFormat="1" ht="14.25" customHeight="1" spans="1:7">
      <c r="A143" s="330" t="s">
        <v>273</v>
      </c>
      <c r="B143" s="330" t="s">
        <v>2488</v>
      </c>
      <c r="C143" s="330">
        <v>11550</v>
      </c>
      <c r="D143" s="330">
        <v>11490</v>
      </c>
      <c r="E143" s="330">
        <v>14480</v>
      </c>
      <c r="F143" s="330">
        <v>2070</v>
      </c>
      <c r="G143" s="330">
        <v>7390</v>
      </c>
    </row>
    <row r="144" s="316" customFormat="1" ht="14.25" customHeight="1" spans="1:7">
      <c r="A144" s="330" t="s">
        <v>273</v>
      </c>
      <c r="B144" s="330" t="s">
        <v>2498</v>
      </c>
      <c r="C144" s="330">
        <v>10720</v>
      </c>
      <c r="D144" s="330">
        <v>10680</v>
      </c>
      <c r="E144" s="330">
        <v>13480</v>
      </c>
      <c r="F144" s="330">
        <v>2440</v>
      </c>
      <c r="G144" s="330">
        <v>6870</v>
      </c>
    </row>
    <row r="145" s="316" customFormat="1" ht="14.25" customHeight="1" spans="1:7">
      <c r="A145" s="330" t="s">
        <v>273</v>
      </c>
      <c r="B145" s="330" t="s">
        <v>2508</v>
      </c>
      <c r="C145" s="330">
        <v>10340</v>
      </c>
      <c r="D145" s="330">
        <v>10290</v>
      </c>
      <c r="E145" s="330">
        <v>12880</v>
      </c>
      <c r="F145" s="330">
        <v>2650</v>
      </c>
      <c r="G145" s="330">
        <v>6620</v>
      </c>
    </row>
    <row r="146" s="316" customFormat="1" ht="14.25" customHeight="1" spans="1:7">
      <c r="A146" s="330" t="s">
        <v>273</v>
      </c>
      <c r="B146" s="330" t="s">
        <v>2518</v>
      </c>
      <c r="C146" s="330">
        <v>11890</v>
      </c>
      <c r="D146" s="330">
        <v>11830</v>
      </c>
      <c r="E146" s="330">
        <v>14670</v>
      </c>
      <c r="F146" s="330"/>
      <c r="G146" s="330">
        <v>7610</v>
      </c>
    </row>
    <row r="147" s="316" customFormat="1" ht="14.25" customHeight="1" spans="1:7">
      <c r="A147" s="330" t="s">
        <v>273</v>
      </c>
      <c r="B147" s="330" t="s">
        <v>2527</v>
      </c>
      <c r="C147" s="330">
        <v>12650</v>
      </c>
      <c r="D147" s="330">
        <v>12600</v>
      </c>
      <c r="E147" s="330">
        <v>15440</v>
      </c>
      <c r="F147" s="330"/>
      <c r="G147" s="330">
        <v>8110</v>
      </c>
    </row>
    <row r="148" s="316" customFormat="1" ht="14.25" customHeight="1" spans="1:7">
      <c r="A148" s="330" t="s">
        <v>273</v>
      </c>
      <c r="B148" s="330" t="s">
        <v>2535</v>
      </c>
      <c r="C148" s="330">
        <v>10370</v>
      </c>
      <c r="D148" s="330">
        <v>10310</v>
      </c>
      <c r="E148" s="330">
        <v>12970</v>
      </c>
      <c r="F148" s="330"/>
      <c r="G148" s="330">
        <v>6630</v>
      </c>
    </row>
    <row r="149" s="316" customFormat="1" ht="14.25" customHeight="1" spans="1:7">
      <c r="A149" s="330" t="s">
        <v>273</v>
      </c>
      <c r="B149" s="330" t="s">
        <v>2543</v>
      </c>
      <c r="C149" s="330">
        <v>11600</v>
      </c>
      <c r="D149" s="330">
        <v>11560</v>
      </c>
      <c r="E149" s="330">
        <v>14540</v>
      </c>
      <c r="F149" s="330">
        <v>2390</v>
      </c>
      <c r="G149" s="330">
        <v>7430</v>
      </c>
    </row>
    <row r="150" s="316" customFormat="1" ht="14.25" customHeight="1" spans="1:7">
      <c r="A150" s="330" t="s">
        <v>273</v>
      </c>
      <c r="B150" s="330" t="s">
        <v>2551</v>
      </c>
      <c r="C150" s="330">
        <v>9950</v>
      </c>
      <c r="D150" s="330">
        <v>9890</v>
      </c>
      <c r="E150" s="330">
        <v>12590</v>
      </c>
      <c r="F150" s="330">
        <v>1970</v>
      </c>
      <c r="G150" s="330">
        <v>6360</v>
      </c>
    </row>
    <row r="151" s="316" customFormat="1" ht="14.25" customHeight="1" spans="1:7">
      <c r="A151" s="330" t="s">
        <v>273</v>
      </c>
      <c r="B151" s="330" t="s">
        <v>2559</v>
      </c>
      <c r="C151" s="330">
        <v>10700</v>
      </c>
      <c r="D151" s="330">
        <v>10650</v>
      </c>
      <c r="E151" s="330">
        <v>13420</v>
      </c>
      <c r="F151" s="330">
        <v>2020</v>
      </c>
      <c r="G151" s="330">
        <v>6850</v>
      </c>
    </row>
    <row r="152" s="316" customFormat="1" ht="14.25" customHeight="1" spans="1:7">
      <c r="A152" s="330" t="s">
        <v>273</v>
      </c>
      <c r="B152" s="330" t="s">
        <v>2566</v>
      </c>
      <c r="C152" s="330">
        <v>10310</v>
      </c>
      <c r="D152" s="330">
        <v>10260</v>
      </c>
      <c r="E152" s="330">
        <v>12820</v>
      </c>
      <c r="F152" s="330">
        <v>1980</v>
      </c>
      <c r="G152" s="330">
        <v>6600</v>
      </c>
    </row>
    <row r="153" s="316" customFormat="1" ht="14.25" customHeight="1" spans="1:7">
      <c r="A153" s="330" t="s">
        <v>273</v>
      </c>
      <c r="B153" s="330" t="s">
        <v>2573</v>
      </c>
      <c r="C153" s="330">
        <v>10880</v>
      </c>
      <c r="D153" s="330">
        <v>10820</v>
      </c>
      <c r="E153" s="330">
        <v>13660</v>
      </c>
      <c r="F153" s="330">
        <v>2260</v>
      </c>
      <c r="G153" s="330">
        <v>6970</v>
      </c>
    </row>
    <row r="154" s="316" customFormat="1" ht="14.25" customHeight="1" spans="1:7">
      <c r="A154" s="330" t="s">
        <v>273</v>
      </c>
      <c r="B154" s="330" t="s">
        <v>2580</v>
      </c>
      <c r="C154" s="330">
        <v>11220</v>
      </c>
      <c r="D154" s="330">
        <v>11160</v>
      </c>
      <c r="E154" s="330">
        <v>14130</v>
      </c>
      <c r="F154" s="330">
        <v>2230</v>
      </c>
      <c r="G154" s="330">
        <v>7180</v>
      </c>
    </row>
    <row r="155" s="316" customFormat="1" ht="14.25" customHeight="1" spans="1:7">
      <c r="A155" s="330" t="s">
        <v>273</v>
      </c>
      <c r="B155" s="330" t="s">
        <v>2587</v>
      </c>
      <c r="C155" s="330">
        <v>10430</v>
      </c>
      <c r="D155" s="330">
        <v>10380</v>
      </c>
      <c r="E155" s="330">
        <v>13140</v>
      </c>
      <c r="F155" s="330">
        <v>2080</v>
      </c>
      <c r="G155" s="330">
        <v>6650</v>
      </c>
    </row>
    <row r="156" s="316" customFormat="1" ht="14.25" customHeight="1" spans="1:7">
      <c r="A156" s="330" t="s">
        <v>273</v>
      </c>
      <c r="B156" s="330" t="s">
        <v>2594</v>
      </c>
      <c r="C156" s="330">
        <v>10440</v>
      </c>
      <c r="D156" s="330">
        <v>10400</v>
      </c>
      <c r="E156" s="330">
        <v>13150</v>
      </c>
      <c r="F156" s="330">
        <v>2490</v>
      </c>
      <c r="G156" s="330">
        <v>6690</v>
      </c>
    </row>
    <row r="157" s="316" customFormat="1" ht="14.25" customHeight="1" spans="1:7">
      <c r="A157" s="330" t="s">
        <v>273</v>
      </c>
      <c r="B157" s="330" t="s">
        <v>2601</v>
      </c>
      <c r="C157" s="330">
        <v>10970</v>
      </c>
      <c r="D157" s="330">
        <v>10920</v>
      </c>
      <c r="E157" s="330">
        <v>13840</v>
      </c>
      <c r="F157" s="330">
        <v>2420</v>
      </c>
      <c r="G157" s="330">
        <v>7020</v>
      </c>
    </row>
    <row r="158" s="316" customFormat="1" ht="14.25" customHeight="1" spans="1:7">
      <c r="A158" s="330" t="s">
        <v>273</v>
      </c>
      <c r="B158" s="330" t="s">
        <v>2608</v>
      </c>
      <c r="C158" s="330">
        <v>9590</v>
      </c>
      <c r="D158" s="330">
        <v>9540</v>
      </c>
      <c r="E158" s="330">
        <v>12210</v>
      </c>
      <c r="F158" s="330">
        <v>2100</v>
      </c>
      <c r="G158" s="330">
        <v>6130</v>
      </c>
    </row>
    <row r="159" s="316" customFormat="1" ht="14.25" customHeight="1" spans="1:7">
      <c r="A159" s="330" t="s">
        <v>273</v>
      </c>
      <c r="B159" s="330" t="s">
        <v>2613</v>
      </c>
      <c r="C159" s="330">
        <v>11190</v>
      </c>
      <c r="D159" s="330">
        <v>11140</v>
      </c>
      <c r="E159" s="330">
        <v>14090</v>
      </c>
      <c r="F159" s="330">
        <v>2470</v>
      </c>
      <c r="G159" s="330">
        <v>7170</v>
      </c>
    </row>
    <row r="160" s="316" customFormat="1" ht="14.25" customHeight="1" spans="1:7">
      <c r="A160" s="330" t="s">
        <v>273</v>
      </c>
      <c r="B160" s="330" t="s">
        <v>2618</v>
      </c>
      <c r="C160" s="330">
        <v>11180</v>
      </c>
      <c r="D160" s="330">
        <v>11140</v>
      </c>
      <c r="E160" s="330">
        <v>14050</v>
      </c>
      <c r="F160" s="330">
        <v>2270</v>
      </c>
      <c r="G160" s="330">
        <v>7170</v>
      </c>
    </row>
    <row r="161" s="316" customFormat="1" ht="14.25" customHeight="1" spans="1:7">
      <c r="A161" s="330" t="s">
        <v>273</v>
      </c>
      <c r="B161" s="330" t="s">
        <v>2623</v>
      </c>
      <c r="C161" s="330">
        <v>11160</v>
      </c>
      <c r="D161" s="330">
        <v>11120</v>
      </c>
      <c r="E161" s="330">
        <v>14020</v>
      </c>
      <c r="F161" s="330">
        <v>2150</v>
      </c>
      <c r="G161" s="330">
        <v>7160</v>
      </c>
    </row>
    <row r="162" s="316" customFormat="1" ht="14.25" customHeight="1" spans="1:7">
      <c r="A162" s="330" t="s">
        <v>273</v>
      </c>
      <c r="B162" s="330" t="s">
        <v>2628</v>
      </c>
      <c r="C162" s="330">
        <v>9620</v>
      </c>
      <c r="D162" s="330">
        <v>9570</v>
      </c>
      <c r="E162" s="330">
        <v>12320</v>
      </c>
      <c r="F162" s="330">
        <v>2010</v>
      </c>
      <c r="G162" s="330">
        <v>6160</v>
      </c>
    </row>
    <row r="163" s="316" customFormat="1" ht="14.25" customHeight="1" spans="1:7">
      <c r="A163" s="330" t="s">
        <v>273</v>
      </c>
      <c r="B163" s="330" t="s">
        <v>2633</v>
      </c>
      <c r="C163" s="330">
        <v>9320</v>
      </c>
      <c r="D163" s="330">
        <v>9270</v>
      </c>
      <c r="E163" s="330">
        <v>11790</v>
      </c>
      <c r="F163" s="330">
        <v>1920</v>
      </c>
      <c r="G163" s="330">
        <v>5960</v>
      </c>
    </row>
    <row r="164" s="316" customFormat="1" ht="14.25" customHeight="1" spans="1:7">
      <c r="A164" s="330" t="s">
        <v>273</v>
      </c>
      <c r="B164" s="330" t="s">
        <v>2638</v>
      </c>
      <c r="C164" s="330"/>
      <c r="D164" s="330"/>
      <c r="E164" s="330"/>
      <c r="F164" s="330">
        <v>1980</v>
      </c>
      <c r="G164" s="330"/>
    </row>
    <row r="165" s="316" customFormat="1" ht="14.25" customHeight="1" spans="1:7">
      <c r="A165" s="330" t="s">
        <v>273</v>
      </c>
      <c r="B165" s="330" t="s">
        <v>2643</v>
      </c>
      <c r="C165" s="330">
        <v>11060</v>
      </c>
      <c r="D165" s="330">
        <v>11030</v>
      </c>
      <c r="E165" s="330">
        <v>13850</v>
      </c>
      <c r="F165" s="330">
        <v>2170</v>
      </c>
      <c r="G165" s="330">
        <v>7090</v>
      </c>
    </row>
    <row r="166" s="316" customFormat="1" ht="14.25" customHeight="1" spans="1:7">
      <c r="A166" s="330" t="s">
        <v>273</v>
      </c>
      <c r="B166" s="330" t="s">
        <v>2648</v>
      </c>
      <c r="C166" s="330">
        <v>11050</v>
      </c>
      <c r="D166" s="330">
        <v>11010</v>
      </c>
      <c r="E166" s="330">
        <v>13920</v>
      </c>
      <c r="F166" s="330">
        <v>2140</v>
      </c>
      <c r="G166" s="330">
        <v>7080</v>
      </c>
    </row>
    <row r="167" s="316" customFormat="1" ht="14.25" customHeight="1" spans="1:7">
      <c r="A167" s="330" t="s">
        <v>273</v>
      </c>
      <c r="B167" s="330" t="s">
        <v>2652</v>
      </c>
      <c r="C167" s="330">
        <v>10930</v>
      </c>
      <c r="D167" s="330">
        <v>10890</v>
      </c>
      <c r="E167" s="330">
        <v>13790</v>
      </c>
      <c r="F167" s="330">
        <v>2010</v>
      </c>
      <c r="G167" s="330">
        <v>7000</v>
      </c>
    </row>
    <row r="168" s="316" customFormat="1" ht="14.25" customHeight="1" spans="1:7">
      <c r="A168" s="330" t="s">
        <v>273</v>
      </c>
      <c r="B168" s="330" t="s">
        <v>2656</v>
      </c>
      <c r="C168" s="330">
        <v>9420</v>
      </c>
      <c r="D168" s="330">
        <v>9380</v>
      </c>
      <c r="E168" s="330">
        <v>11970</v>
      </c>
      <c r="F168" s="330"/>
      <c r="G168" s="330">
        <v>6040</v>
      </c>
    </row>
    <row r="169" s="316" customFormat="1" ht="14.25" customHeight="1" spans="1:7">
      <c r="A169" s="330" t="s">
        <v>273</v>
      </c>
      <c r="B169" s="330" t="s">
        <v>2660</v>
      </c>
      <c r="C169" s="330"/>
      <c r="D169" s="330"/>
      <c r="E169" s="330"/>
      <c r="F169" s="330">
        <v>2880</v>
      </c>
      <c r="G169" s="330"/>
    </row>
    <row r="170" s="316" customFormat="1" ht="14.25" customHeight="1" spans="1:7">
      <c r="A170" s="330" t="s">
        <v>273</v>
      </c>
      <c r="B170" s="330" t="s">
        <v>2664</v>
      </c>
      <c r="C170" s="330"/>
      <c r="D170" s="330"/>
      <c r="E170" s="330"/>
      <c r="F170" s="330">
        <v>2880</v>
      </c>
      <c r="G170" s="330"/>
    </row>
    <row r="171" s="316" customFormat="1" ht="14.25" customHeight="1" spans="1:7">
      <c r="A171" s="330" t="s">
        <v>273</v>
      </c>
      <c r="B171" s="330" t="s">
        <v>2667</v>
      </c>
      <c r="C171" s="330"/>
      <c r="D171" s="330"/>
      <c r="E171" s="330"/>
      <c r="F171" s="330">
        <v>2880</v>
      </c>
      <c r="G171" s="330"/>
    </row>
    <row r="172" s="316" customFormat="1" ht="14.25" customHeight="1" spans="1:7">
      <c r="A172" s="330" t="s">
        <v>273</v>
      </c>
      <c r="B172" s="330" t="s">
        <v>2669</v>
      </c>
      <c r="C172" s="330"/>
      <c r="D172" s="330"/>
      <c r="E172" s="330"/>
      <c r="F172" s="330">
        <v>2880</v>
      </c>
      <c r="G172" s="330"/>
    </row>
    <row r="173" s="316" customFormat="1" ht="14.25" customHeight="1" spans="1:7">
      <c r="A173" s="330" t="s">
        <v>273</v>
      </c>
      <c r="B173" s="330" t="s">
        <v>2671</v>
      </c>
      <c r="C173" s="330"/>
      <c r="D173" s="330"/>
      <c r="E173" s="330"/>
      <c r="F173" s="330">
        <v>2150</v>
      </c>
      <c r="G173" s="330"/>
    </row>
    <row r="174" s="316" customFormat="1" ht="14.25" customHeight="1" spans="1:7">
      <c r="A174" s="330" t="s">
        <v>273</v>
      </c>
      <c r="B174" s="330" t="s">
        <v>2673</v>
      </c>
      <c r="C174" s="330"/>
      <c r="D174" s="330"/>
      <c r="E174" s="330"/>
      <c r="F174" s="330">
        <v>2030</v>
      </c>
      <c r="G174" s="330"/>
    </row>
    <row r="175" s="316" customFormat="1" ht="14.25" customHeight="1" spans="1:7">
      <c r="A175" s="330" t="s">
        <v>273</v>
      </c>
      <c r="B175" s="330" t="s">
        <v>2675</v>
      </c>
      <c r="C175" s="330"/>
      <c r="D175" s="330"/>
      <c r="E175" s="330"/>
      <c r="F175" s="330">
        <v>2780</v>
      </c>
      <c r="G175" s="330"/>
    </row>
    <row r="176" s="316" customFormat="1" ht="14.25" customHeight="1" spans="1:7">
      <c r="A176" s="330" t="s">
        <v>273</v>
      </c>
      <c r="B176" s="330" t="s">
        <v>2677</v>
      </c>
      <c r="C176" s="330"/>
      <c r="D176" s="330"/>
      <c r="E176" s="330"/>
      <c r="F176" s="330">
        <v>2780</v>
      </c>
      <c r="G176" s="330"/>
    </row>
    <row r="177" s="316" customFormat="1" ht="14.25" customHeight="1" spans="1:7">
      <c r="A177" s="330" t="s">
        <v>273</v>
      </c>
      <c r="B177" s="330" t="s">
        <v>2679</v>
      </c>
      <c r="C177" s="330"/>
      <c r="D177" s="330"/>
      <c r="E177" s="330"/>
      <c r="F177" s="330">
        <v>2780</v>
      </c>
      <c r="G177" s="330"/>
    </row>
    <row r="178" s="316" customFormat="1" ht="14.25" customHeight="1" spans="1:7">
      <c r="A178" s="330" t="s">
        <v>273</v>
      </c>
      <c r="B178" s="330" t="s">
        <v>2680</v>
      </c>
      <c r="C178" s="330"/>
      <c r="D178" s="330"/>
      <c r="E178" s="330"/>
      <c r="F178" s="330">
        <v>2060</v>
      </c>
      <c r="G178" s="330"/>
    </row>
    <row r="179" s="316" customFormat="1" ht="14.25" customHeight="1" spans="1:7">
      <c r="A179" s="330" t="s">
        <v>273</v>
      </c>
      <c r="B179" s="330" t="s">
        <v>2681</v>
      </c>
      <c r="C179" s="330"/>
      <c r="D179" s="330"/>
      <c r="E179" s="330"/>
      <c r="F179" s="330">
        <v>2120</v>
      </c>
      <c r="G179" s="330"/>
    </row>
    <row r="180" s="316" customFormat="1" ht="14.25" customHeight="1" spans="1:7">
      <c r="A180" s="330" t="s">
        <v>273</v>
      </c>
      <c r="B180" s="330" t="s">
        <v>2682</v>
      </c>
      <c r="C180" s="330"/>
      <c r="D180" s="330"/>
      <c r="E180" s="330"/>
      <c r="F180" s="330">
        <v>2340</v>
      </c>
      <c r="G180" s="330"/>
    </row>
    <row r="181" s="316" customFormat="1" ht="14.25" customHeight="1" spans="1:7">
      <c r="A181" s="330" t="s">
        <v>273</v>
      </c>
      <c r="B181" s="330" t="s">
        <v>2683</v>
      </c>
      <c r="C181" s="330"/>
      <c r="D181" s="330"/>
      <c r="E181" s="330"/>
      <c r="F181" s="330">
        <v>2340</v>
      </c>
      <c r="G181" s="330"/>
    </row>
    <row r="182" s="316" customFormat="1" ht="14.25" customHeight="1" spans="1:7">
      <c r="A182" s="330" t="s">
        <v>273</v>
      </c>
      <c r="B182" s="330" t="s">
        <v>2684</v>
      </c>
      <c r="C182" s="330"/>
      <c r="D182" s="330"/>
      <c r="E182" s="330"/>
      <c r="F182" s="330">
        <v>2340</v>
      </c>
      <c r="G182" s="330"/>
    </row>
    <row r="183" s="316" customFormat="1" ht="14.25" customHeight="1" spans="1:7">
      <c r="A183" s="330" t="s">
        <v>273</v>
      </c>
      <c r="B183" s="330" t="s">
        <v>2685</v>
      </c>
      <c r="C183" s="330"/>
      <c r="D183" s="330"/>
      <c r="E183" s="330"/>
      <c r="F183" s="330">
        <v>2340</v>
      </c>
      <c r="G183" s="330"/>
    </row>
    <row r="184" s="316" customFormat="1" ht="14.25" customHeight="1" spans="1:7">
      <c r="A184" s="330" t="s">
        <v>273</v>
      </c>
      <c r="B184" s="330" t="s">
        <v>2686</v>
      </c>
      <c r="C184" s="330"/>
      <c r="D184" s="330"/>
      <c r="E184" s="330"/>
      <c r="F184" s="330">
        <v>2340</v>
      </c>
      <c r="G184" s="330"/>
    </row>
    <row r="185" s="316" customFormat="1" ht="14.25" customHeight="1" spans="1:7">
      <c r="A185" s="330" t="s">
        <v>273</v>
      </c>
      <c r="B185" s="330" t="s">
        <v>2687</v>
      </c>
      <c r="C185" s="330"/>
      <c r="D185" s="330"/>
      <c r="E185" s="330"/>
      <c r="F185" s="330">
        <v>2530</v>
      </c>
      <c r="G185" s="330"/>
    </row>
    <row r="186" s="316" customFormat="1" ht="14.25" customHeight="1" spans="1:7">
      <c r="A186" s="330" t="s">
        <v>273</v>
      </c>
      <c r="B186" s="330" t="s">
        <v>2688</v>
      </c>
      <c r="C186" s="330"/>
      <c r="D186" s="330"/>
      <c r="E186" s="330"/>
      <c r="F186" s="330">
        <v>2550</v>
      </c>
      <c r="G186" s="330"/>
    </row>
    <row r="187" s="316" customFormat="1" ht="14.25" customHeight="1" spans="1:7">
      <c r="A187" s="330" t="s">
        <v>273</v>
      </c>
      <c r="B187" s="330" t="s">
        <v>2689</v>
      </c>
      <c r="C187" s="330"/>
      <c r="D187" s="330"/>
      <c r="E187" s="330"/>
      <c r="F187" s="330">
        <v>2070</v>
      </c>
      <c r="G187" s="330"/>
    </row>
    <row r="188" s="316" customFormat="1" ht="14.25" customHeight="1" spans="1:7">
      <c r="A188" s="330" t="s">
        <v>273</v>
      </c>
      <c r="B188" s="330" t="s">
        <v>2690</v>
      </c>
      <c r="C188" s="330"/>
      <c r="D188" s="330"/>
      <c r="E188" s="330"/>
      <c r="F188" s="330">
        <v>2340</v>
      </c>
      <c r="G188" s="330"/>
    </row>
    <row r="189" s="316" customFormat="1" ht="14.25" customHeight="1" spans="1:7">
      <c r="A189" s="338" t="s">
        <v>273</v>
      </c>
      <c r="B189" s="341" t="s">
        <v>2691</v>
      </c>
      <c r="C189" s="341"/>
      <c r="D189" s="341"/>
      <c r="E189" s="341"/>
      <c r="F189" s="341">
        <v>2050</v>
      </c>
      <c r="G189" s="341"/>
    </row>
    <row r="190" s="316" customFormat="1" ht="14.25" customHeight="1" spans="1:7">
      <c r="A190" s="335" t="s">
        <v>278</v>
      </c>
      <c r="B190" s="325" t="s">
        <v>2316</v>
      </c>
      <c r="C190" s="325">
        <v>8830</v>
      </c>
      <c r="D190" s="325">
        <v>8790</v>
      </c>
      <c r="E190" s="325">
        <v>11630</v>
      </c>
      <c r="F190" s="325">
        <v>1790</v>
      </c>
      <c r="G190" s="342">
        <v>5550</v>
      </c>
    </row>
    <row r="191" s="316" customFormat="1" ht="14.25" customHeight="1" spans="1:7">
      <c r="A191" s="330" t="s">
        <v>278</v>
      </c>
      <c r="B191" s="330" t="s">
        <v>2329</v>
      </c>
      <c r="C191" s="330">
        <v>9780</v>
      </c>
      <c r="D191" s="330">
        <v>9710</v>
      </c>
      <c r="E191" s="330">
        <v>12550</v>
      </c>
      <c r="F191" s="330">
        <v>1980</v>
      </c>
      <c r="G191" s="343">
        <v>6130</v>
      </c>
    </row>
    <row r="192" s="316" customFormat="1" ht="14.25" customHeight="1" spans="1:7">
      <c r="A192" s="330" t="s">
        <v>278</v>
      </c>
      <c r="B192" s="330" t="s">
        <v>2343</v>
      </c>
      <c r="C192" s="330">
        <v>8180</v>
      </c>
      <c r="D192" s="330">
        <v>8140</v>
      </c>
      <c r="E192" s="330">
        <v>10870</v>
      </c>
      <c r="F192" s="330">
        <v>1690</v>
      </c>
      <c r="G192" s="343">
        <v>5140</v>
      </c>
    </row>
    <row r="193" s="316" customFormat="1" ht="14.25" customHeight="1" spans="1:7">
      <c r="A193" s="330" t="s">
        <v>278</v>
      </c>
      <c r="B193" s="330" t="s">
        <v>2355</v>
      </c>
      <c r="C193" s="330">
        <v>8440</v>
      </c>
      <c r="D193" s="330">
        <v>8390</v>
      </c>
      <c r="E193" s="330">
        <v>11210</v>
      </c>
      <c r="F193" s="330">
        <v>1600</v>
      </c>
      <c r="G193" s="343">
        <v>5300</v>
      </c>
    </row>
    <row r="194" s="316" customFormat="1" ht="14.25" customHeight="1" spans="1:7">
      <c r="A194" s="330" t="s">
        <v>278</v>
      </c>
      <c r="B194" s="330" t="s">
        <v>2367</v>
      </c>
      <c r="C194" s="330">
        <v>8780</v>
      </c>
      <c r="D194" s="330">
        <v>8730</v>
      </c>
      <c r="E194" s="330">
        <v>11550</v>
      </c>
      <c r="F194" s="330">
        <v>1660</v>
      </c>
      <c r="G194" s="343">
        <v>5520</v>
      </c>
    </row>
    <row r="195" s="316" customFormat="1" ht="14.25" customHeight="1" spans="1:7">
      <c r="A195" s="330" t="s">
        <v>278</v>
      </c>
      <c r="B195" s="330" t="s">
        <v>2378</v>
      </c>
      <c r="C195" s="330">
        <v>8720</v>
      </c>
      <c r="D195" s="330">
        <v>8670</v>
      </c>
      <c r="E195" s="330">
        <v>11450</v>
      </c>
      <c r="F195" s="330">
        <v>1720</v>
      </c>
      <c r="G195" s="343">
        <v>5480</v>
      </c>
    </row>
    <row r="196" s="316" customFormat="1" ht="14.25" customHeight="1" spans="1:7">
      <c r="A196" s="330" t="s">
        <v>278</v>
      </c>
      <c r="B196" s="330" t="s">
        <v>2389</v>
      </c>
      <c r="C196" s="330">
        <v>8460</v>
      </c>
      <c r="D196" s="330">
        <v>8410</v>
      </c>
      <c r="E196" s="330">
        <v>11230</v>
      </c>
      <c r="F196" s="330">
        <v>1730</v>
      </c>
      <c r="G196" s="343">
        <v>5310</v>
      </c>
    </row>
    <row r="197" s="316" customFormat="1" ht="14.25" customHeight="1" spans="1:7">
      <c r="A197" s="330" t="s">
        <v>278</v>
      </c>
      <c r="B197" s="330" t="s">
        <v>2400</v>
      </c>
      <c r="C197" s="330">
        <v>8790</v>
      </c>
      <c r="D197" s="330">
        <v>8730</v>
      </c>
      <c r="E197" s="330">
        <v>11560</v>
      </c>
      <c r="F197" s="330">
        <v>1750</v>
      </c>
      <c r="G197" s="343">
        <v>5520</v>
      </c>
    </row>
    <row r="198" s="316" customFormat="1" ht="14.25" customHeight="1" spans="1:7">
      <c r="A198" s="330" t="s">
        <v>278</v>
      </c>
      <c r="B198" s="330" t="s">
        <v>2410</v>
      </c>
      <c r="C198" s="330">
        <v>8720</v>
      </c>
      <c r="D198" s="330">
        <v>8680</v>
      </c>
      <c r="E198" s="330">
        <v>11470</v>
      </c>
      <c r="F198" s="330"/>
      <c r="G198" s="343">
        <v>5480</v>
      </c>
    </row>
    <row r="199" s="316" customFormat="1" ht="14.25" customHeight="1" spans="1:7">
      <c r="A199" s="330" t="s">
        <v>278</v>
      </c>
      <c r="B199" s="330" t="s">
        <v>2420</v>
      </c>
      <c r="C199" s="330">
        <v>8690</v>
      </c>
      <c r="D199" s="330">
        <v>8630</v>
      </c>
      <c r="E199" s="330">
        <v>11350</v>
      </c>
      <c r="F199" s="330">
        <v>1600</v>
      </c>
      <c r="G199" s="343">
        <v>5450</v>
      </c>
    </row>
    <row r="200" s="316" customFormat="1" ht="14.25" customHeight="1" spans="1:7">
      <c r="A200" s="330" t="s">
        <v>278</v>
      </c>
      <c r="B200" s="330" t="s">
        <v>2430</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2449</v>
      </c>
      <c r="C202" s="330">
        <v>8530</v>
      </c>
      <c r="D202" s="330">
        <v>8490</v>
      </c>
      <c r="E202" s="330">
        <v>11160</v>
      </c>
      <c r="F202" s="330">
        <v>1580</v>
      </c>
      <c r="G202" s="343">
        <v>5360</v>
      </c>
    </row>
    <row r="203" s="316" customFormat="1" ht="14.25" customHeight="1" spans="1:7">
      <c r="A203" s="330" t="s">
        <v>278</v>
      </c>
      <c r="B203" s="330" t="s">
        <v>2459</v>
      </c>
      <c r="C203" s="330">
        <v>8130</v>
      </c>
      <c r="D203" s="330">
        <v>8070</v>
      </c>
      <c r="E203" s="330">
        <v>10820</v>
      </c>
      <c r="F203" s="330">
        <v>1690</v>
      </c>
      <c r="G203" s="343">
        <v>5100</v>
      </c>
    </row>
    <row r="204" s="316" customFormat="1" ht="14.25" customHeight="1" spans="1:7">
      <c r="A204" s="330" t="s">
        <v>278</v>
      </c>
      <c r="B204" s="330" t="s">
        <v>2469</v>
      </c>
      <c r="C204" s="330">
        <v>8350</v>
      </c>
      <c r="D204" s="330">
        <v>8290</v>
      </c>
      <c r="E204" s="330">
        <v>11080</v>
      </c>
      <c r="F204" s="330">
        <v>1450</v>
      </c>
      <c r="G204" s="343">
        <v>5240</v>
      </c>
    </row>
    <row r="205" s="316" customFormat="1" ht="14.25" customHeight="1" spans="1:7">
      <c r="A205" s="330" t="s">
        <v>278</v>
      </c>
      <c r="B205" s="330" t="s">
        <v>2479</v>
      </c>
      <c r="C205" s="330">
        <v>7190</v>
      </c>
      <c r="D205" s="330">
        <v>7130</v>
      </c>
      <c r="E205" s="330">
        <v>9490</v>
      </c>
      <c r="F205" s="330">
        <v>1470</v>
      </c>
      <c r="G205" s="343">
        <v>4510</v>
      </c>
    </row>
    <row r="206" s="316" customFormat="1" ht="14.25" customHeight="1" spans="1:7">
      <c r="A206" s="330" t="s">
        <v>278</v>
      </c>
      <c r="B206" s="330" t="s">
        <v>2489</v>
      </c>
      <c r="C206" s="330">
        <v>7000</v>
      </c>
      <c r="D206" s="330">
        <v>6950</v>
      </c>
      <c r="E206" s="330">
        <v>9170</v>
      </c>
      <c r="F206" s="330">
        <v>1400</v>
      </c>
      <c r="G206" s="343">
        <v>4380</v>
      </c>
    </row>
    <row r="207" s="316" customFormat="1" ht="14.25" customHeight="1" spans="1:7">
      <c r="A207" s="330" t="s">
        <v>278</v>
      </c>
      <c r="B207" s="330" t="s">
        <v>2499</v>
      </c>
      <c r="C207" s="330">
        <v>6950</v>
      </c>
      <c r="D207" s="330">
        <v>6900</v>
      </c>
      <c r="E207" s="330">
        <v>9110</v>
      </c>
      <c r="F207" s="330">
        <v>1790</v>
      </c>
      <c r="G207" s="343">
        <v>4360</v>
      </c>
    </row>
    <row r="208" s="316" customFormat="1" ht="14.25" customHeight="1" spans="1:7">
      <c r="A208" s="330" t="s">
        <v>278</v>
      </c>
      <c r="B208" s="330" t="s">
        <v>2509</v>
      </c>
      <c r="C208" s="330">
        <v>9470</v>
      </c>
      <c r="D208" s="330">
        <v>9410</v>
      </c>
      <c r="E208" s="330">
        <v>12330</v>
      </c>
      <c r="F208" s="330">
        <v>1770</v>
      </c>
      <c r="G208" s="343">
        <v>5940</v>
      </c>
    </row>
    <row r="209" s="316" customFormat="1" ht="14.25" customHeight="1" spans="1:7">
      <c r="A209" s="330" t="s">
        <v>278</v>
      </c>
      <c r="B209" s="330" t="s">
        <v>2519</v>
      </c>
      <c r="C209" s="330">
        <v>8740</v>
      </c>
      <c r="D209" s="330">
        <v>8700</v>
      </c>
      <c r="E209" s="330">
        <v>11500</v>
      </c>
      <c r="F209" s="330">
        <v>1730</v>
      </c>
      <c r="G209" s="343">
        <v>5490</v>
      </c>
    </row>
    <row r="210" s="316" customFormat="1" ht="14.25" customHeight="1" spans="1:7">
      <c r="A210" s="330" t="s">
        <v>278</v>
      </c>
      <c r="B210" s="330" t="s">
        <v>2528</v>
      </c>
      <c r="C210" s="330">
        <v>8710</v>
      </c>
      <c r="D210" s="330">
        <v>8660</v>
      </c>
      <c r="E210" s="330">
        <v>11440</v>
      </c>
      <c r="F210" s="330">
        <v>1740</v>
      </c>
      <c r="G210" s="343">
        <v>5470</v>
      </c>
    </row>
    <row r="211" s="316" customFormat="1" ht="14.25" customHeight="1" spans="1:7">
      <c r="A211" s="330" t="s">
        <v>278</v>
      </c>
      <c r="B211" s="330" t="s">
        <v>2536</v>
      </c>
      <c r="C211" s="330">
        <v>9480</v>
      </c>
      <c r="D211" s="330">
        <v>9430</v>
      </c>
      <c r="E211" s="330">
        <v>12360</v>
      </c>
      <c r="F211" s="330">
        <v>1820</v>
      </c>
      <c r="G211" s="343">
        <v>5950</v>
      </c>
    </row>
    <row r="212" s="316" customFormat="1" ht="14.25" customHeight="1" spans="1:7">
      <c r="A212" s="330" t="s">
        <v>278</v>
      </c>
      <c r="B212" s="330" t="s">
        <v>2544</v>
      </c>
      <c r="C212" s="330">
        <v>9070</v>
      </c>
      <c r="D212" s="330">
        <v>9020</v>
      </c>
      <c r="E212" s="330">
        <v>11720</v>
      </c>
      <c r="F212" s="330">
        <v>1850</v>
      </c>
      <c r="G212" s="343">
        <v>5700</v>
      </c>
    </row>
    <row r="213" s="316" customFormat="1" ht="14.25" customHeight="1" spans="1:7">
      <c r="A213" s="330" t="s">
        <v>278</v>
      </c>
      <c r="B213" s="330" t="s">
        <v>2552</v>
      </c>
      <c r="C213" s="330">
        <v>9030</v>
      </c>
      <c r="D213" s="330">
        <v>8980</v>
      </c>
      <c r="E213" s="330">
        <v>11670</v>
      </c>
      <c r="F213" s="330">
        <v>1690</v>
      </c>
      <c r="G213" s="343">
        <v>5670</v>
      </c>
    </row>
    <row r="214" s="316" customFormat="1" ht="14.25" customHeight="1" spans="1:7">
      <c r="A214" s="330" t="s">
        <v>278</v>
      </c>
      <c r="B214" s="330" t="s">
        <v>2560</v>
      </c>
      <c r="C214" s="330">
        <v>8090</v>
      </c>
      <c r="D214" s="330">
        <v>8030</v>
      </c>
      <c r="E214" s="330">
        <v>10780</v>
      </c>
      <c r="F214" s="330">
        <v>1570</v>
      </c>
      <c r="G214" s="343">
        <v>5070</v>
      </c>
    </row>
    <row r="215" s="316" customFormat="1" ht="14.25" customHeight="1" spans="1:7">
      <c r="A215" s="330" t="s">
        <v>278</v>
      </c>
      <c r="B215" s="330" t="s">
        <v>2567</v>
      </c>
      <c r="C215" s="330">
        <v>7950</v>
      </c>
      <c r="D215" s="330">
        <v>7900</v>
      </c>
      <c r="E215" s="330">
        <v>10560</v>
      </c>
      <c r="F215" s="330">
        <v>1630</v>
      </c>
      <c r="G215" s="343">
        <v>4990</v>
      </c>
    </row>
    <row r="216" s="316" customFormat="1" ht="14.25" customHeight="1" spans="1:7">
      <c r="A216" s="330" t="s">
        <v>278</v>
      </c>
      <c r="B216" s="330" t="s">
        <v>2574</v>
      </c>
      <c r="C216" s="330">
        <v>8490</v>
      </c>
      <c r="D216" s="330">
        <v>8440</v>
      </c>
      <c r="E216" s="330">
        <v>11260</v>
      </c>
      <c r="F216" s="330">
        <v>1690</v>
      </c>
      <c r="G216" s="343">
        <v>5330</v>
      </c>
    </row>
    <row r="217" s="316" customFormat="1" ht="14.25" customHeight="1" spans="1:7">
      <c r="A217" s="330" t="s">
        <v>278</v>
      </c>
      <c r="B217" s="330" t="s">
        <v>2581</v>
      </c>
      <c r="C217" s="330">
        <v>8200</v>
      </c>
      <c r="D217" s="330">
        <v>8150</v>
      </c>
      <c r="E217" s="330">
        <v>10910</v>
      </c>
      <c r="F217" s="330">
        <v>1670</v>
      </c>
      <c r="G217" s="343">
        <v>5150</v>
      </c>
    </row>
    <row r="218" s="316" customFormat="1" ht="14.25" customHeight="1" spans="1:7">
      <c r="A218" s="330" t="s">
        <v>278</v>
      </c>
      <c r="B218" s="330" t="s">
        <v>2588</v>
      </c>
      <c r="C218" s="330"/>
      <c r="D218" s="330"/>
      <c r="E218" s="330"/>
      <c r="F218" s="330">
        <v>2040</v>
      </c>
      <c r="G218" s="343"/>
    </row>
    <row r="219" s="316" customFormat="1" ht="14.25" customHeight="1" spans="1:7">
      <c r="A219" s="330" t="s">
        <v>278</v>
      </c>
      <c r="B219" s="330" t="s">
        <v>2595</v>
      </c>
      <c r="C219" s="330"/>
      <c r="D219" s="330"/>
      <c r="E219" s="330"/>
      <c r="F219" s="330">
        <v>2040</v>
      </c>
      <c r="G219" s="343"/>
    </row>
    <row r="220" s="316" customFormat="1" ht="14.25" customHeight="1" spans="1:7">
      <c r="A220" s="330" t="s">
        <v>278</v>
      </c>
      <c r="B220" s="330" t="s">
        <v>2602</v>
      </c>
      <c r="C220" s="330"/>
      <c r="D220" s="330"/>
      <c r="E220" s="330"/>
      <c r="F220" s="330">
        <v>2040</v>
      </c>
      <c r="G220" s="343"/>
    </row>
    <row r="221" s="316" customFormat="1" ht="14.25" customHeight="1" spans="1:7">
      <c r="A221" s="330" t="s">
        <v>278</v>
      </c>
      <c r="B221" s="330" t="s">
        <v>2609</v>
      </c>
      <c r="C221" s="330"/>
      <c r="D221" s="330"/>
      <c r="E221" s="330"/>
      <c r="F221" s="330">
        <v>2040</v>
      </c>
      <c r="G221" s="343"/>
    </row>
    <row r="222" s="316" customFormat="1" ht="14.25" customHeight="1" spans="1:7">
      <c r="A222" s="330" t="s">
        <v>278</v>
      </c>
      <c r="B222" s="330" t="s">
        <v>2614</v>
      </c>
      <c r="C222" s="330"/>
      <c r="D222" s="330"/>
      <c r="E222" s="330"/>
      <c r="F222" s="330">
        <v>2040</v>
      </c>
      <c r="G222" s="343"/>
    </row>
    <row r="223" s="316" customFormat="1" ht="14.25" customHeight="1" spans="1:7">
      <c r="A223" s="330" t="s">
        <v>278</v>
      </c>
      <c r="B223" s="330" t="s">
        <v>2619</v>
      </c>
      <c r="C223" s="330"/>
      <c r="D223" s="330"/>
      <c r="E223" s="330"/>
      <c r="F223" s="330">
        <v>1930</v>
      </c>
      <c r="G223" s="343"/>
    </row>
    <row r="224" s="316" customFormat="1" ht="14.25" customHeight="1" spans="1:7">
      <c r="A224" s="330" t="s">
        <v>278</v>
      </c>
      <c r="B224" s="330" t="s">
        <v>2624</v>
      </c>
      <c r="C224" s="330"/>
      <c r="D224" s="330"/>
      <c r="E224" s="330"/>
      <c r="F224" s="330">
        <v>1930</v>
      </c>
      <c r="G224" s="343"/>
    </row>
    <row r="225" s="316" customFormat="1" ht="14.25" customHeight="1" spans="1:7">
      <c r="A225" s="330" t="s">
        <v>278</v>
      </c>
      <c r="B225" s="330" t="s">
        <v>2629</v>
      </c>
      <c r="C225" s="330"/>
      <c r="D225" s="330"/>
      <c r="E225" s="330"/>
      <c r="F225" s="330">
        <v>1930</v>
      </c>
      <c r="G225" s="343"/>
    </row>
    <row r="226" s="316" customFormat="1" ht="14.25" customHeight="1" spans="1:7">
      <c r="A226" s="330" t="s">
        <v>278</v>
      </c>
      <c r="B226" s="330" t="s">
        <v>2634</v>
      </c>
      <c r="C226" s="330"/>
      <c r="D226" s="330"/>
      <c r="E226" s="330"/>
      <c r="F226" s="330">
        <v>1700</v>
      </c>
      <c r="G226" s="343"/>
    </row>
    <row r="227" s="316" customFormat="1" ht="14.25" customHeight="1" spans="1:7">
      <c r="A227" s="330" t="s">
        <v>278</v>
      </c>
      <c r="B227" s="330" t="s">
        <v>2639</v>
      </c>
      <c r="C227" s="330"/>
      <c r="D227" s="330"/>
      <c r="E227" s="330"/>
      <c r="F227" s="330">
        <v>1520</v>
      </c>
      <c r="G227" s="343"/>
    </row>
    <row r="228" s="316" customFormat="1" ht="14.25" customHeight="1" spans="1:7">
      <c r="A228" s="330" t="s">
        <v>278</v>
      </c>
      <c r="B228" s="330" t="s">
        <v>2644</v>
      </c>
      <c r="C228" s="330"/>
      <c r="D228" s="330"/>
      <c r="E228" s="330"/>
      <c r="F228" s="330">
        <v>1520</v>
      </c>
      <c r="G228" s="343"/>
    </row>
    <row r="229" s="316" customFormat="1" ht="14.25" customHeight="1" spans="1:7">
      <c r="A229" s="330" t="s">
        <v>278</v>
      </c>
      <c r="B229" s="330" t="s">
        <v>2649</v>
      </c>
      <c r="C229" s="330"/>
      <c r="D229" s="330"/>
      <c r="E229" s="330"/>
      <c r="F229" s="330">
        <v>1520</v>
      </c>
      <c r="G229" s="343"/>
    </row>
    <row r="230" s="316" customFormat="1" ht="14.25" customHeight="1" spans="1:7">
      <c r="A230" s="330" t="s">
        <v>278</v>
      </c>
      <c r="B230" s="330" t="s">
        <v>2653</v>
      </c>
      <c r="C230" s="330"/>
      <c r="D230" s="330"/>
      <c r="E230" s="330"/>
      <c r="F230" s="330">
        <v>1820</v>
      </c>
      <c r="G230" s="343"/>
    </row>
    <row r="231" s="316" customFormat="1" ht="14.25" customHeight="1" spans="1:7">
      <c r="A231" s="330" t="s">
        <v>278</v>
      </c>
      <c r="B231" s="330" t="s">
        <v>2657</v>
      </c>
      <c r="C231" s="330"/>
      <c r="D231" s="330"/>
      <c r="E231" s="330"/>
      <c r="F231" s="330">
        <v>1760</v>
      </c>
      <c r="G231" s="343"/>
    </row>
    <row r="232" s="316" customFormat="1" ht="14.25" customHeight="1" spans="1:7">
      <c r="A232" s="330" t="s">
        <v>278</v>
      </c>
      <c r="B232" s="330" t="s">
        <v>2661</v>
      </c>
      <c r="C232" s="330"/>
      <c r="D232" s="330"/>
      <c r="E232" s="330"/>
      <c r="F232" s="330">
        <v>1840</v>
      </c>
      <c r="G232" s="343"/>
    </row>
    <row r="233" s="316" customFormat="1" ht="14.25" customHeight="1" spans="1:7">
      <c r="A233" s="344" t="s">
        <v>278</v>
      </c>
      <c r="B233" s="337" t="s">
        <v>2665</v>
      </c>
      <c r="C233" s="337"/>
      <c r="D233" s="337"/>
      <c r="E233" s="337"/>
      <c r="F233" s="337">
        <v>1770</v>
      </c>
      <c r="G233" s="345"/>
    </row>
    <row r="234" s="316" customFormat="1" ht="14.25" customHeight="1" spans="1:7">
      <c r="A234" s="335" t="s">
        <v>284</v>
      </c>
      <c r="B234" s="325" t="s">
        <v>2317</v>
      </c>
      <c r="C234" s="330">
        <v>6980</v>
      </c>
      <c r="D234" s="330">
        <v>6970</v>
      </c>
      <c r="E234" s="330">
        <v>8720</v>
      </c>
      <c r="F234" s="330">
        <v>1350</v>
      </c>
      <c r="G234" s="330">
        <v>4280</v>
      </c>
    </row>
    <row r="235" s="316" customFormat="1" ht="14.25" customHeight="1" spans="1:7">
      <c r="A235" s="330" t="s">
        <v>284</v>
      </c>
      <c r="B235" s="330" t="s">
        <v>2330</v>
      </c>
      <c r="C235" s="330">
        <v>7620</v>
      </c>
      <c r="D235" s="330">
        <v>7580</v>
      </c>
      <c r="E235" s="330">
        <v>9360</v>
      </c>
      <c r="F235" s="330">
        <v>1490</v>
      </c>
      <c r="G235" s="330">
        <v>4650</v>
      </c>
    </row>
    <row r="236" s="316" customFormat="1" ht="14.25" customHeight="1" spans="1:7">
      <c r="A236" s="330" t="s">
        <v>284</v>
      </c>
      <c r="B236" s="330" t="s">
        <v>2344</v>
      </c>
      <c r="C236" s="330">
        <v>6650</v>
      </c>
      <c r="D236" s="330">
        <v>6630</v>
      </c>
      <c r="E236" s="330">
        <v>8330</v>
      </c>
      <c r="F236" s="330">
        <v>1250</v>
      </c>
      <c r="G236" s="330">
        <v>4070</v>
      </c>
    </row>
    <row r="237" s="316" customFormat="1" ht="14.25" customHeight="1" spans="1:7">
      <c r="A237" s="330" t="s">
        <v>284</v>
      </c>
      <c r="B237" s="330" t="s">
        <v>2356</v>
      </c>
      <c r="C237" s="330">
        <v>5850</v>
      </c>
      <c r="D237" s="330">
        <v>5820</v>
      </c>
      <c r="E237" s="330">
        <v>7260</v>
      </c>
      <c r="F237" s="330">
        <v>1140</v>
      </c>
      <c r="G237" s="330">
        <v>3570</v>
      </c>
    </row>
    <row r="238" s="316" customFormat="1" ht="14.25" customHeight="1" spans="1:7">
      <c r="A238" s="330" t="s">
        <v>284</v>
      </c>
      <c r="B238" s="330" t="s">
        <v>2368</v>
      </c>
      <c r="C238" s="330">
        <v>6920</v>
      </c>
      <c r="D238" s="330">
        <v>6890</v>
      </c>
      <c r="E238" s="330">
        <v>8640</v>
      </c>
      <c r="F238" s="330">
        <v>1310</v>
      </c>
      <c r="G238" s="330">
        <v>4230</v>
      </c>
    </row>
    <row r="239" s="316" customFormat="1" ht="14.25" customHeight="1" spans="1:7">
      <c r="A239" s="330" t="s">
        <v>284</v>
      </c>
      <c r="B239" s="330" t="s">
        <v>2379</v>
      </c>
      <c r="C239" s="330">
        <v>6780</v>
      </c>
      <c r="D239" s="330">
        <v>6750</v>
      </c>
      <c r="E239" s="330">
        <v>8440</v>
      </c>
      <c r="F239" s="330">
        <v>1160</v>
      </c>
      <c r="G239" s="330">
        <v>4140</v>
      </c>
    </row>
    <row r="240" s="316" customFormat="1" ht="14.25" customHeight="1" spans="1:7">
      <c r="A240" s="330" t="s">
        <v>284</v>
      </c>
      <c r="B240" s="330" t="s">
        <v>2390</v>
      </c>
      <c r="C240" s="330">
        <v>5420</v>
      </c>
      <c r="D240" s="330">
        <v>5380</v>
      </c>
      <c r="E240" s="330">
        <v>6640</v>
      </c>
      <c r="F240" s="330">
        <v>1020</v>
      </c>
      <c r="G240" s="330">
        <v>3300</v>
      </c>
    </row>
    <row r="241" s="316" customFormat="1" ht="14.25" customHeight="1" spans="1:7">
      <c r="A241" s="330" t="s">
        <v>284</v>
      </c>
      <c r="B241" s="330" t="s">
        <v>2401</v>
      </c>
      <c r="C241" s="330">
        <v>6660</v>
      </c>
      <c r="D241" s="330">
        <v>6640</v>
      </c>
      <c r="E241" s="330">
        <v>8340</v>
      </c>
      <c r="F241" s="330">
        <v>1130</v>
      </c>
      <c r="G241" s="330">
        <v>4080</v>
      </c>
    </row>
    <row r="242" s="316" customFormat="1" ht="14.25" customHeight="1" spans="1:7">
      <c r="A242" s="330" t="s">
        <v>284</v>
      </c>
      <c r="B242" s="330" t="s">
        <v>2411</v>
      </c>
      <c r="C242" s="330">
        <v>6580</v>
      </c>
      <c r="D242" s="330">
        <v>6550</v>
      </c>
      <c r="E242" s="330">
        <v>8090</v>
      </c>
      <c r="F242" s="330">
        <v>1240</v>
      </c>
      <c r="G242" s="330">
        <v>4020</v>
      </c>
    </row>
    <row r="243" s="316" customFormat="1" ht="14.25" customHeight="1" spans="1:7">
      <c r="A243" s="330" t="s">
        <v>284</v>
      </c>
      <c r="B243" s="330" t="s">
        <v>2421</v>
      </c>
      <c r="C243" s="330">
        <v>6000</v>
      </c>
      <c r="D243" s="330">
        <v>5970</v>
      </c>
      <c r="E243" s="330">
        <v>7370</v>
      </c>
      <c r="F243" s="330">
        <v>1070</v>
      </c>
      <c r="G243" s="330">
        <v>3670</v>
      </c>
    </row>
    <row r="244" s="316" customFormat="1" ht="14.25" customHeight="1" spans="1:7">
      <c r="A244" s="330" t="s">
        <v>284</v>
      </c>
      <c r="B244" s="330" t="s">
        <v>2431</v>
      </c>
      <c r="C244" s="330">
        <v>5840</v>
      </c>
      <c r="D244" s="330">
        <v>5810</v>
      </c>
      <c r="E244" s="330">
        <v>7240</v>
      </c>
      <c r="F244" s="330">
        <v>1100</v>
      </c>
      <c r="G244" s="330">
        <v>3560</v>
      </c>
    </row>
    <row r="245" s="316" customFormat="1" ht="14.25" customHeight="1" spans="1:7">
      <c r="A245" s="330" t="s">
        <v>284</v>
      </c>
      <c r="B245" s="330" t="s">
        <v>2440</v>
      </c>
      <c r="C245" s="330">
        <v>6040</v>
      </c>
      <c r="D245" s="330">
        <v>6000</v>
      </c>
      <c r="E245" s="330">
        <v>7420</v>
      </c>
      <c r="F245" s="330">
        <v>1140</v>
      </c>
      <c r="G245" s="330">
        <v>3690</v>
      </c>
    </row>
    <row r="246" s="316" customFormat="1" ht="14.25" customHeight="1" spans="1:7">
      <c r="A246" s="330" t="s">
        <v>284</v>
      </c>
      <c r="B246" s="330" t="s">
        <v>2450</v>
      </c>
      <c r="C246" s="330">
        <v>5890</v>
      </c>
      <c r="D246" s="330">
        <v>5860</v>
      </c>
      <c r="E246" s="330">
        <v>7300</v>
      </c>
      <c r="F246" s="330">
        <v>1110</v>
      </c>
      <c r="G246" s="330">
        <v>3590</v>
      </c>
    </row>
    <row r="247" s="316" customFormat="1" ht="14.25" customHeight="1" spans="1:7">
      <c r="A247" s="330" t="s">
        <v>284</v>
      </c>
      <c r="B247" s="330" t="s">
        <v>2460</v>
      </c>
      <c r="C247" s="330">
        <v>6480</v>
      </c>
      <c r="D247" s="330">
        <v>6450</v>
      </c>
      <c r="E247" s="330">
        <v>8010</v>
      </c>
      <c r="F247" s="330">
        <v>1170</v>
      </c>
      <c r="G247" s="330">
        <v>3960</v>
      </c>
    </row>
    <row r="248" s="316" customFormat="1" ht="14.25" customHeight="1" spans="1:7">
      <c r="A248" s="330" t="s">
        <v>284</v>
      </c>
      <c r="B248" s="330" t="s">
        <v>2470</v>
      </c>
      <c r="C248" s="330">
        <v>6860</v>
      </c>
      <c r="D248" s="330">
        <v>6840</v>
      </c>
      <c r="E248" s="330">
        <v>8520</v>
      </c>
      <c r="F248" s="330">
        <v>1240</v>
      </c>
      <c r="G248" s="330">
        <v>4200</v>
      </c>
    </row>
    <row r="249" s="316" customFormat="1" ht="14.25" customHeight="1" spans="1:7">
      <c r="A249" s="330" t="s">
        <v>284</v>
      </c>
      <c r="B249" s="330" t="s">
        <v>2480</v>
      </c>
      <c r="C249" s="330">
        <v>7180</v>
      </c>
      <c r="D249" s="330">
        <v>7140</v>
      </c>
      <c r="E249" s="330">
        <v>8900</v>
      </c>
      <c r="F249" s="330">
        <v>1350</v>
      </c>
      <c r="G249" s="330">
        <v>4380</v>
      </c>
    </row>
    <row r="250" s="316" customFormat="1" ht="14.25" customHeight="1" spans="1:7">
      <c r="A250" s="330" t="s">
        <v>284</v>
      </c>
      <c r="B250" s="330" t="s">
        <v>2490</v>
      </c>
      <c r="C250" s="330">
        <v>6880</v>
      </c>
      <c r="D250" s="330">
        <v>6860</v>
      </c>
      <c r="E250" s="330">
        <v>8550</v>
      </c>
      <c r="F250" s="330">
        <v>1220</v>
      </c>
      <c r="G250" s="330">
        <v>4210</v>
      </c>
    </row>
    <row r="251" s="316" customFormat="1" ht="14.25" customHeight="1" spans="1:7">
      <c r="A251" s="330" t="s">
        <v>284</v>
      </c>
      <c r="B251" s="330" t="s">
        <v>2500</v>
      </c>
      <c r="C251" s="330"/>
      <c r="D251" s="330"/>
      <c r="E251" s="330"/>
      <c r="F251" s="330">
        <v>1100</v>
      </c>
      <c r="G251" s="330"/>
    </row>
    <row r="252" s="316" customFormat="1" ht="14.25" customHeight="1" spans="1:7">
      <c r="A252" s="330" t="s">
        <v>284</v>
      </c>
      <c r="B252" s="330" t="s">
        <v>2510</v>
      </c>
      <c r="C252" s="330">
        <v>7240</v>
      </c>
      <c r="D252" s="330">
        <v>7200</v>
      </c>
      <c r="E252" s="330">
        <v>9040</v>
      </c>
      <c r="F252" s="330">
        <v>1380</v>
      </c>
      <c r="G252" s="330">
        <v>4420</v>
      </c>
    </row>
    <row r="253" s="316" customFormat="1" ht="14.25" customHeight="1" spans="1:7">
      <c r="A253" s="330" t="s">
        <v>284</v>
      </c>
      <c r="B253" s="330" t="s">
        <v>2520</v>
      </c>
      <c r="C253" s="330">
        <v>6670</v>
      </c>
      <c r="D253" s="330">
        <v>6650</v>
      </c>
      <c r="E253" s="330">
        <v>8350</v>
      </c>
      <c r="F253" s="330">
        <v>1260</v>
      </c>
      <c r="G253" s="330">
        <v>4080</v>
      </c>
    </row>
    <row r="254" s="316" customFormat="1" ht="14.25" customHeight="1" spans="1:7">
      <c r="A254" s="330" t="s">
        <v>284</v>
      </c>
      <c r="B254" s="330" t="s">
        <v>2529</v>
      </c>
      <c r="C254" s="330">
        <v>7630</v>
      </c>
      <c r="D254" s="330">
        <v>7590</v>
      </c>
      <c r="E254" s="330">
        <v>9380</v>
      </c>
      <c r="F254" s="330">
        <v>1320</v>
      </c>
      <c r="G254" s="330">
        <v>4660</v>
      </c>
    </row>
    <row r="255" s="316" customFormat="1" ht="14.25" customHeight="1" spans="1:7">
      <c r="A255" s="330" t="s">
        <v>284</v>
      </c>
      <c r="B255" s="330" t="s">
        <v>2537</v>
      </c>
      <c r="C255" s="330">
        <v>6940</v>
      </c>
      <c r="D255" s="330">
        <v>6890</v>
      </c>
      <c r="E255" s="330">
        <v>8650</v>
      </c>
      <c r="F255" s="330">
        <v>1210</v>
      </c>
      <c r="G255" s="330">
        <v>4230</v>
      </c>
    </row>
    <row r="256" s="316" customFormat="1" ht="14.25" customHeight="1" spans="1:7">
      <c r="A256" s="330" t="s">
        <v>284</v>
      </c>
      <c r="B256" s="330" t="s">
        <v>2545</v>
      </c>
      <c r="C256" s="330">
        <v>7520</v>
      </c>
      <c r="D256" s="330">
        <v>7490</v>
      </c>
      <c r="E256" s="330">
        <v>9240</v>
      </c>
      <c r="F256" s="330">
        <v>1270</v>
      </c>
      <c r="G256" s="330">
        <v>4590</v>
      </c>
    </row>
    <row r="257" s="316" customFormat="1" ht="14.25" customHeight="1" spans="1:7">
      <c r="A257" s="330" t="s">
        <v>284</v>
      </c>
      <c r="B257" s="330" t="s">
        <v>2553</v>
      </c>
      <c r="C257" s="330">
        <v>6280</v>
      </c>
      <c r="D257" s="330">
        <v>6230</v>
      </c>
      <c r="E257" s="330">
        <v>7740</v>
      </c>
      <c r="F257" s="330">
        <v>1080</v>
      </c>
      <c r="G257" s="330">
        <v>3830</v>
      </c>
    </row>
    <row r="258" s="316" customFormat="1" ht="14.25" customHeight="1" spans="1:7">
      <c r="A258" s="330" t="s">
        <v>284</v>
      </c>
      <c r="B258" s="330" t="s">
        <v>2561</v>
      </c>
      <c r="C258" s="330">
        <v>6190</v>
      </c>
      <c r="D258" s="330">
        <v>6160</v>
      </c>
      <c r="E258" s="330">
        <v>7680</v>
      </c>
      <c r="F258" s="330">
        <v>1170</v>
      </c>
      <c r="G258" s="330">
        <v>3780</v>
      </c>
    </row>
    <row r="259" s="316" customFormat="1" ht="14.25" customHeight="1" spans="1:7">
      <c r="A259" s="330" t="s">
        <v>284</v>
      </c>
      <c r="B259" s="330" t="s">
        <v>2568</v>
      </c>
      <c r="C259" s="330">
        <v>7610</v>
      </c>
      <c r="D259" s="330">
        <v>7570</v>
      </c>
      <c r="E259" s="330">
        <v>9350</v>
      </c>
      <c r="F259" s="330">
        <v>1350</v>
      </c>
      <c r="G259" s="330">
        <v>4650</v>
      </c>
    </row>
    <row r="260" s="316" customFormat="1" ht="14.25" customHeight="1" spans="1:7">
      <c r="A260" s="330" t="s">
        <v>284</v>
      </c>
      <c r="B260" s="330" t="s">
        <v>2575</v>
      </c>
      <c r="C260" s="330">
        <v>6920</v>
      </c>
      <c r="D260" s="330">
        <v>6880</v>
      </c>
      <c r="E260" s="330">
        <v>8380</v>
      </c>
      <c r="F260" s="330">
        <v>1160</v>
      </c>
      <c r="G260" s="330">
        <v>4220</v>
      </c>
    </row>
    <row r="261" s="316" customFormat="1" ht="14.25" customHeight="1" spans="1:7">
      <c r="A261" s="330" t="s">
        <v>284</v>
      </c>
      <c r="B261" s="330" t="s">
        <v>2582</v>
      </c>
      <c r="C261" s="330">
        <v>6850</v>
      </c>
      <c r="D261" s="330">
        <v>6810</v>
      </c>
      <c r="E261" s="330">
        <v>8290</v>
      </c>
      <c r="F261" s="330">
        <v>1130</v>
      </c>
      <c r="G261" s="330">
        <v>4180</v>
      </c>
    </row>
    <row r="262" s="316" customFormat="1" ht="14.25" customHeight="1" spans="1:7">
      <c r="A262" s="330" t="s">
        <v>284</v>
      </c>
      <c r="B262" s="330" t="s">
        <v>2589</v>
      </c>
      <c r="C262" s="330">
        <v>5860</v>
      </c>
      <c r="D262" s="330">
        <v>5820</v>
      </c>
      <c r="E262" s="330">
        <v>7640</v>
      </c>
      <c r="F262" s="330">
        <v>1070</v>
      </c>
      <c r="G262" s="330">
        <v>3570</v>
      </c>
    </row>
    <row r="263" s="316" customFormat="1" ht="14.25" customHeight="1" spans="1:7">
      <c r="A263" s="330" t="s">
        <v>284</v>
      </c>
      <c r="B263" s="330" t="s">
        <v>2596</v>
      </c>
      <c r="C263" s="330">
        <v>5870</v>
      </c>
      <c r="D263" s="330">
        <v>5840</v>
      </c>
      <c r="E263" s="330">
        <v>7270</v>
      </c>
      <c r="F263" s="330">
        <v>1190</v>
      </c>
      <c r="G263" s="330">
        <v>3580</v>
      </c>
    </row>
    <row r="264" s="316" customFormat="1" ht="14.25" customHeight="1" spans="1:7">
      <c r="A264" s="330" t="s">
        <v>284</v>
      </c>
      <c r="B264" s="330" t="s">
        <v>2603</v>
      </c>
      <c r="C264" s="330">
        <v>6190</v>
      </c>
      <c r="D264" s="330">
        <v>6150</v>
      </c>
      <c r="E264" s="330">
        <v>7660</v>
      </c>
      <c r="F264" s="330">
        <v>1160</v>
      </c>
      <c r="G264" s="330">
        <v>3770</v>
      </c>
    </row>
    <row r="265" s="316" customFormat="1" ht="14.25" customHeight="1" spans="1:7">
      <c r="A265" s="330" t="s">
        <v>284</v>
      </c>
      <c r="B265" s="330" t="s">
        <v>2610</v>
      </c>
      <c r="C265" s="330"/>
      <c r="D265" s="330"/>
      <c r="E265" s="330"/>
      <c r="F265" s="330">
        <v>1500</v>
      </c>
      <c r="G265" s="330"/>
    </row>
    <row r="266" s="316" customFormat="1" ht="14.25" customHeight="1" spans="1:7">
      <c r="A266" s="330" t="s">
        <v>284</v>
      </c>
      <c r="B266" s="330" t="s">
        <v>2615</v>
      </c>
      <c r="C266" s="330"/>
      <c r="D266" s="330"/>
      <c r="E266" s="330"/>
      <c r="F266" s="330">
        <v>1500</v>
      </c>
      <c r="G266" s="330"/>
    </row>
    <row r="267" s="316" customFormat="1" ht="14.25" customHeight="1" spans="1:7">
      <c r="A267" s="330" t="s">
        <v>284</v>
      </c>
      <c r="B267" s="330" t="s">
        <v>2620</v>
      </c>
      <c r="C267" s="330"/>
      <c r="D267" s="330"/>
      <c r="E267" s="330"/>
      <c r="F267" s="330">
        <v>1500</v>
      </c>
      <c r="G267" s="330"/>
    </row>
    <row r="268" s="316" customFormat="1" ht="14.25" customHeight="1" spans="1:7">
      <c r="A268" s="330" t="s">
        <v>284</v>
      </c>
      <c r="B268" s="330" t="s">
        <v>2625</v>
      </c>
      <c r="C268" s="330"/>
      <c r="D268" s="330"/>
      <c r="E268" s="330"/>
      <c r="F268" s="330">
        <v>1290</v>
      </c>
      <c r="G268" s="330"/>
    </row>
    <row r="269" s="316" customFormat="1" ht="14.25" customHeight="1" spans="1:7">
      <c r="A269" s="330" t="s">
        <v>284</v>
      </c>
      <c r="B269" s="330" t="s">
        <v>2630</v>
      </c>
      <c r="C269" s="330"/>
      <c r="D269" s="330"/>
      <c r="E269" s="330"/>
      <c r="F269" s="330">
        <v>1150</v>
      </c>
      <c r="G269" s="330"/>
    </row>
    <row r="270" s="316" customFormat="1" ht="14.25" customHeight="1" spans="1:7">
      <c r="A270" s="330" t="s">
        <v>284</v>
      </c>
      <c r="B270" s="330" t="s">
        <v>2635</v>
      </c>
      <c r="C270" s="330"/>
      <c r="D270" s="330"/>
      <c r="E270" s="330"/>
      <c r="F270" s="330">
        <v>1380</v>
      </c>
      <c r="G270" s="330"/>
    </row>
    <row r="271" s="316" customFormat="1" ht="14.25" customHeight="1" spans="1:7">
      <c r="A271" s="330" t="s">
        <v>284</v>
      </c>
      <c r="B271" s="330" t="s">
        <v>2640</v>
      </c>
      <c r="C271" s="330"/>
      <c r="D271" s="330"/>
      <c r="E271" s="330"/>
      <c r="F271" s="330">
        <v>1460</v>
      </c>
      <c r="G271" s="330"/>
    </row>
    <row r="272" s="316" customFormat="1" ht="14.25" customHeight="1" spans="1:7">
      <c r="A272" s="330" t="s">
        <v>284</v>
      </c>
      <c r="B272" s="330" t="s">
        <v>2645</v>
      </c>
      <c r="C272" s="330"/>
      <c r="D272" s="330"/>
      <c r="E272" s="330"/>
      <c r="F272" s="330">
        <v>1460</v>
      </c>
      <c r="G272" s="330"/>
    </row>
    <row r="273" s="316" customFormat="1" ht="14.25" customHeight="1" spans="1:7">
      <c r="A273" s="330" t="s">
        <v>284</v>
      </c>
      <c r="B273" s="330" t="s">
        <v>2650</v>
      </c>
      <c r="C273" s="330"/>
      <c r="D273" s="330"/>
      <c r="E273" s="330"/>
      <c r="F273" s="330">
        <v>1490</v>
      </c>
      <c r="G273" s="330"/>
    </row>
    <row r="274" s="316" customFormat="1" ht="14.25" customHeight="1" spans="1:7">
      <c r="A274" s="330" t="s">
        <v>284</v>
      </c>
      <c r="B274" s="330" t="s">
        <v>2654</v>
      </c>
      <c r="C274" s="330"/>
      <c r="D274" s="330"/>
      <c r="E274" s="330"/>
      <c r="F274" s="330">
        <v>1490</v>
      </c>
      <c r="G274" s="330"/>
    </row>
    <row r="275" s="316" customFormat="1" ht="14.25" customHeight="1" spans="1:7">
      <c r="A275" s="330" t="s">
        <v>284</v>
      </c>
      <c r="B275" s="330" t="s">
        <v>2658</v>
      </c>
      <c r="C275" s="330"/>
      <c r="D275" s="330"/>
      <c r="E275" s="330"/>
      <c r="F275" s="330">
        <v>1220</v>
      </c>
      <c r="G275" s="330"/>
    </row>
    <row r="276" s="316" customFormat="1" ht="14.25" customHeight="1" spans="1:7">
      <c r="A276" s="338" t="s">
        <v>284</v>
      </c>
      <c r="B276" s="340" t="s">
        <v>2662</v>
      </c>
      <c r="C276" s="341"/>
      <c r="D276" s="341"/>
      <c r="E276" s="341"/>
      <c r="F276" s="341">
        <v>1380</v>
      </c>
      <c r="G276" s="341"/>
    </row>
    <row r="277" s="316" customFormat="1" ht="14.25" customHeight="1" spans="1:7">
      <c r="A277" s="335" t="s">
        <v>288</v>
      </c>
      <c r="B277" s="325" t="s">
        <v>2318</v>
      </c>
      <c r="C277" s="325">
        <v>5790</v>
      </c>
      <c r="D277" s="325">
        <v>5740</v>
      </c>
      <c r="E277" s="325">
        <v>6730</v>
      </c>
      <c r="F277" s="325">
        <v>1110</v>
      </c>
      <c r="G277" s="342">
        <v>3460</v>
      </c>
    </row>
    <row r="278" s="316" customFormat="1" ht="14.25" customHeight="1" spans="1:7">
      <c r="A278" s="330" t="s">
        <v>288</v>
      </c>
      <c r="B278" s="330" t="s">
        <v>2331</v>
      </c>
      <c r="C278" s="330">
        <v>5740</v>
      </c>
      <c r="D278" s="330">
        <v>5670</v>
      </c>
      <c r="E278" s="330">
        <v>6680</v>
      </c>
      <c r="F278" s="330">
        <v>1070</v>
      </c>
      <c r="G278" s="343">
        <v>3420</v>
      </c>
    </row>
    <row r="279" s="316" customFormat="1" ht="14.25" customHeight="1" spans="1:7">
      <c r="A279" s="330" t="s">
        <v>288</v>
      </c>
      <c r="B279" s="330" t="s">
        <v>2345</v>
      </c>
      <c r="C279" s="330">
        <v>4760</v>
      </c>
      <c r="D279" s="330">
        <v>4720</v>
      </c>
      <c r="E279" s="330">
        <v>5540</v>
      </c>
      <c r="F279" s="330">
        <v>810</v>
      </c>
      <c r="G279" s="343">
        <v>2850</v>
      </c>
    </row>
    <row r="280" s="316" customFormat="1" ht="14.25" customHeight="1" spans="1:7">
      <c r="A280" s="330" t="s">
        <v>288</v>
      </c>
      <c r="B280" s="330" t="s">
        <v>2357</v>
      </c>
      <c r="C280" s="330">
        <v>4010</v>
      </c>
      <c r="D280" s="330">
        <v>3950</v>
      </c>
      <c r="E280" s="330">
        <v>4710</v>
      </c>
      <c r="F280" s="330">
        <v>800</v>
      </c>
      <c r="G280" s="343">
        <v>2390</v>
      </c>
    </row>
    <row r="281" s="316" customFormat="1" ht="14.25" customHeight="1" spans="1:7">
      <c r="A281" s="330" t="s">
        <v>288</v>
      </c>
      <c r="B281" s="330" t="s">
        <v>2369</v>
      </c>
      <c r="C281" s="330">
        <v>4480</v>
      </c>
      <c r="D281" s="330">
        <v>4420</v>
      </c>
      <c r="E281" s="330">
        <v>5230</v>
      </c>
      <c r="F281" s="330">
        <v>870</v>
      </c>
      <c r="G281" s="343">
        <v>2660</v>
      </c>
    </row>
    <row r="282" s="316" customFormat="1" ht="14.25" customHeight="1" spans="1:7">
      <c r="A282" s="330" t="s">
        <v>288</v>
      </c>
      <c r="B282" s="330" t="s">
        <v>2380</v>
      </c>
      <c r="C282" s="330">
        <v>5360</v>
      </c>
      <c r="D282" s="330">
        <v>5300</v>
      </c>
      <c r="E282" s="330">
        <v>6190</v>
      </c>
      <c r="F282" s="330">
        <v>950</v>
      </c>
      <c r="G282" s="343">
        <v>3190</v>
      </c>
    </row>
    <row r="283" s="316" customFormat="1" ht="14.25" customHeight="1" spans="1:7">
      <c r="A283" s="330" t="s">
        <v>288</v>
      </c>
      <c r="B283" s="330" t="s">
        <v>2391</v>
      </c>
      <c r="C283" s="330">
        <v>4950</v>
      </c>
      <c r="D283" s="330">
        <v>4900</v>
      </c>
      <c r="E283" s="330">
        <v>5720</v>
      </c>
      <c r="F283" s="330">
        <v>920</v>
      </c>
      <c r="G283" s="343">
        <v>2950</v>
      </c>
    </row>
    <row r="284" s="316" customFormat="1" ht="14.25" customHeight="1" spans="1:7">
      <c r="A284" s="330" t="s">
        <v>288</v>
      </c>
      <c r="B284" s="330" t="s">
        <v>2402</v>
      </c>
      <c r="C284" s="330">
        <v>5610</v>
      </c>
      <c r="D284" s="330">
        <v>5560</v>
      </c>
      <c r="E284" s="330">
        <v>6520</v>
      </c>
      <c r="F284" s="330">
        <v>1030</v>
      </c>
      <c r="G284" s="343">
        <v>3360</v>
      </c>
    </row>
    <row r="285" s="316" customFormat="1" ht="14.25" customHeight="1" spans="1:7">
      <c r="A285" s="330" t="s">
        <v>288</v>
      </c>
      <c r="B285" s="330" t="s">
        <v>2412</v>
      </c>
      <c r="C285" s="330">
        <v>5340</v>
      </c>
      <c r="D285" s="330">
        <v>5290</v>
      </c>
      <c r="E285" s="330">
        <v>6170</v>
      </c>
      <c r="F285" s="330">
        <v>1080</v>
      </c>
      <c r="G285" s="343">
        <v>3180</v>
      </c>
    </row>
    <row r="286" s="316" customFormat="1" ht="14.25" customHeight="1" spans="1:7">
      <c r="A286" s="330" t="s">
        <v>288</v>
      </c>
      <c r="B286" s="330" t="s">
        <v>2422</v>
      </c>
      <c r="C286" s="330">
        <v>4890</v>
      </c>
      <c r="D286" s="330">
        <v>4840</v>
      </c>
      <c r="E286" s="330">
        <v>5640</v>
      </c>
      <c r="F286" s="330">
        <v>960</v>
      </c>
      <c r="G286" s="343">
        <v>2910</v>
      </c>
    </row>
    <row r="287" s="316" customFormat="1" ht="14.25" customHeight="1" spans="1:7">
      <c r="A287" s="330" t="s">
        <v>288</v>
      </c>
      <c r="B287" s="330" t="s">
        <v>2432</v>
      </c>
      <c r="C287" s="330">
        <v>4960</v>
      </c>
      <c r="D287" s="330">
        <v>4920</v>
      </c>
      <c r="E287" s="330">
        <v>5730</v>
      </c>
      <c r="F287" s="330">
        <v>930</v>
      </c>
      <c r="G287" s="343">
        <v>2960</v>
      </c>
    </row>
    <row r="288" s="316" customFormat="1" ht="14.25" customHeight="1" spans="1:7">
      <c r="A288" s="330" t="s">
        <v>288</v>
      </c>
      <c r="B288" s="330" t="s">
        <v>2441</v>
      </c>
      <c r="C288" s="330">
        <v>4350</v>
      </c>
      <c r="D288" s="330">
        <v>4300</v>
      </c>
      <c r="E288" s="330">
        <v>4900</v>
      </c>
      <c r="F288" s="330">
        <v>820</v>
      </c>
      <c r="G288" s="343">
        <v>2590</v>
      </c>
    </row>
    <row r="289" s="316" customFormat="1" ht="14.25" customHeight="1" spans="1:7">
      <c r="A289" s="330" t="s">
        <v>288</v>
      </c>
      <c r="B289" s="330" t="s">
        <v>2451</v>
      </c>
      <c r="C289" s="330">
        <v>5230</v>
      </c>
      <c r="D289" s="330">
        <v>5170</v>
      </c>
      <c r="E289" s="330">
        <v>6060</v>
      </c>
      <c r="F289" s="330">
        <v>900</v>
      </c>
      <c r="G289" s="343">
        <v>3120</v>
      </c>
    </row>
    <row r="290" s="316" customFormat="1" ht="14.25" customHeight="1" spans="1:7">
      <c r="A290" s="330" t="s">
        <v>288</v>
      </c>
      <c r="B290" s="330" t="s">
        <v>2461</v>
      </c>
      <c r="C290" s="330">
        <v>5550</v>
      </c>
      <c r="D290" s="330">
        <v>5500</v>
      </c>
      <c r="E290" s="330">
        <v>6440</v>
      </c>
      <c r="F290" s="330">
        <v>960</v>
      </c>
      <c r="G290" s="343">
        <v>3320</v>
      </c>
    </row>
    <row r="291" s="316" customFormat="1" ht="14.25" customHeight="1" spans="1:7">
      <c r="A291" s="330" t="s">
        <v>288</v>
      </c>
      <c r="B291" s="330" t="s">
        <v>2471</v>
      </c>
      <c r="C291" s="330">
        <v>5440</v>
      </c>
      <c r="D291" s="330">
        <v>5400</v>
      </c>
      <c r="E291" s="330">
        <v>6320</v>
      </c>
      <c r="F291" s="330">
        <v>930</v>
      </c>
      <c r="G291" s="343">
        <v>3250</v>
      </c>
    </row>
    <row r="292" s="316" customFormat="1" ht="14.25" customHeight="1" spans="1:7">
      <c r="A292" s="330" t="s">
        <v>288</v>
      </c>
      <c r="B292" s="330" t="s">
        <v>2481</v>
      </c>
      <c r="C292" s="330">
        <v>5400</v>
      </c>
      <c r="D292" s="330">
        <v>5360</v>
      </c>
      <c r="E292" s="330">
        <v>6270</v>
      </c>
      <c r="F292" s="330">
        <v>1040</v>
      </c>
      <c r="G292" s="343">
        <v>3230</v>
      </c>
    </row>
    <row r="293" s="316" customFormat="1" ht="14.25" customHeight="1" spans="1:7">
      <c r="A293" s="330" t="s">
        <v>288</v>
      </c>
      <c r="B293" s="330" t="s">
        <v>2491</v>
      </c>
      <c r="C293" s="330">
        <v>5320</v>
      </c>
      <c r="D293" s="330">
        <v>5270</v>
      </c>
      <c r="E293" s="330">
        <v>6160</v>
      </c>
      <c r="F293" s="330">
        <v>990</v>
      </c>
      <c r="G293" s="343">
        <v>3170</v>
      </c>
    </row>
    <row r="294" s="316" customFormat="1" ht="14.25" customHeight="1" spans="1:7">
      <c r="A294" s="330" t="s">
        <v>288</v>
      </c>
      <c r="B294" s="330" t="s">
        <v>2501</v>
      </c>
      <c r="C294" s="330">
        <v>5260</v>
      </c>
      <c r="D294" s="330">
        <v>5210</v>
      </c>
      <c r="E294" s="330">
        <v>6100</v>
      </c>
      <c r="F294" s="330">
        <v>950</v>
      </c>
      <c r="G294" s="343">
        <v>3150</v>
      </c>
    </row>
    <row r="295" s="316" customFormat="1" ht="14.25" customHeight="1" spans="1:7">
      <c r="A295" s="330" t="s">
        <v>288</v>
      </c>
      <c r="B295" s="330" t="s">
        <v>2511</v>
      </c>
      <c r="C295" s="330">
        <v>5610</v>
      </c>
      <c r="D295" s="330">
        <v>5570</v>
      </c>
      <c r="E295" s="330">
        <v>6530</v>
      </c>
      <c r="F295" s="330">
        <v>960</v>
      </c>
      <c r="G295" s="343">
        <v>3360</v>
      </c>
    </row>
    <row r="296" s="316" customFormat="1" ht="14.25" customHeight="1" spans="1:7">
      <c r="A296" s="330" t="s">
        <v>288</v>
      </c>
      <c r="B296" s="330" t="s">
        <v>2521</v>
      </c>
      <c r="C296" s="330">
        <v>5540</v>
      </c>
      <c r="D296" s="330">
        <v>5490</v>
      </c>
      <c r="E296" s="330">
        <v>6430</v>
      </c>
      <c r="F296" s="330">
        <v>980</v>
      </c>
      <c r="G296" s="343">
        <v>3310</v>
      </c>
    </row>
    <row r="297" s="316" customFormat="1" ht="14.25" customHeight="1" spans="1:7">
      <c r="A297" s="330" t="s">
        <v>288</v>
      </c>
      <c r="B297" s="330" t="s">
        <v>2530</v>
      </c>
      <c r="C297" s="330">
        <v>5480</v>
      </c>
      <c r="D297" s="330">
        <v>5420</v>
      </c>
      <c r="E297" s="330">
        <v>6370</v>
      </c>
      <c r="F297" s="330">
        <v>990</v>
      </c>
      <c r="G297" s="343">
        <v>3270</v>
      </c>
    </row>
    <row r="298" s="316" customFormat="1" ht="14.25" customHeight="1" spans="1:7">
      <c r="A298" s="330" t="s">
        <v>288</v>
      </c>
      <c r="B298" s="330" t="s">
        <v>2538</v>
      </c>
      <c r="C298" s="330">
        <v>5090</v>
      </c>
      <c r="D298" s="330">
        <v>5050</v>
      </c>
      <c r="E298" s="330">
        <v>5910</v>
      </c>
      <c r="F298" s="330">
        <v>900</v>
      </c>
      <c r="G298" s="343">
        <v>3040</v>
      </c>
    </row>
    <row r="299" s="316" customFormat="1" ht="14.25" customHeight="1" spans="1:7">
      <c r="A299" s="330" t="s">
        <v>288</v>
      </c>
      <c r="B299" s="339" t="s">
        <v>2546</v>
      </c>
      <c r="C299" s="330">
        <v>5430</v>
      </c>
      <c r="D299" s="330">
        <v>5380</v>
      </c>
      <c r="E299" s="330">
        <v>6280</v>
      </c>
      <c r="F299" s="330">
        <v>1000</v>
      </c>
      <c r="G299" s="343">
        <v>3240</v>
      </c>
    </row>
    <row r="300" s="316" customFormat="1" ht="14.25" customHeight="1" spans="1:7">
      <c r="A300" s="330" t="s">
        <v>288</v>
      </c>
      <c r="B300" s="339" t="s">
        <v>2554</v>
      </c>
      <c r="C300" s="330">
        <v>4740</v>
      </c>
      <c r="D300" s="330">
        <v>4680</v>
      </c>
      <c r="E300" s="330">
        <v>5450</v>
      </c>
      <c r="F300" s="330">
        <v>900</v>
      </c>
      <c r="G300" s="343">
        <v>2830</v>
      </c>
    </row>
    <row r="301" s="316" customFormat="1" ht="14.25" customHeight="1" spans="1:7">
      <c r="A301" s="330" t="s">
        <v>288</v>
      </c>
      <c r="B301" s="339" t="s">
        <v>2562</v>
      </c>
      <c r="C301" s="330">
        <v>4870</v>
      </c>
      <c r="D301" s="330">
        <v>4810</v>
      </c>
      <c r="E301" s="330">
        <v>5560</v>
      </c>
      <c r="F301" s="330">
        <v>990</v>
      </c>
      <c r="G301" s="343">
        <v>2910</v>
      </c>
    </row>
    <row r="302" s="316" customFormat="1" ht="14.25" customHeight="1" spans="1:7">
      <c r="A302" s="330" t="s">
        <v>288</v>
      </c>
      <c r="B302" s="330" t="s">
        <v>2569</v>
      </c>
      <c r="C302" s="330">
        <v>5520</v>
      </c>
      <c r="D302" s="330">
        <v>5470</v>
      </c>
      <c r="E302" s="330">
        <v>6410</v>
      </c>
      <c r="F302" s="330">
        <v>950</v>
      </c>
      <c r="G302" s="343">
        <v>3300</v>
      </c>
    </row>
    <row r="303" s="316" customFormat="1" ht="14.25" customHeight="1" spans="1:7">
      <c r="A303" s="330" t="s">
        <v>288</v>
      </c>
      <c r="B303" s="330" t="s">
        <v>2576</v>
      </c>
      <c r="C303" s="330">
        <v>5630</v>
      </c>
      <c r="D303" s="330">
        <v>5590</v>
      </c>
      <c r="E303" s="330">
        <v>6550</v>
      </c>
      <c r="F303" s="330">
        <v>1010</v>
      </c>
      <c r="G303" s="343">
        <v>3370</v>
      </c>
    </row>
    <row r="304" s="316" customFormat="1" ht="14.25" customHeight="1" spans="1:7">
      <c r="A304" s="330" t="s">
        <v>288</v>
      </c>
      <c r="B304" s="330" t="s">
        <v>2583</v>
      </c>
      <c r="C304" s="330">
        <v>5680</v>
      </c>
      <c r="D304" s="330">
        <v>5620</v>
      </c>
      <c r="E304" s="330">
        <v>6620</v>
      </c>
      <c r="F304" s="330">
        <v>1050</v>
      </c>
      <c r="G304" s="343">
        <v>3390</v>
      </c>
    </row>
    <row r="305" s="316" customFormat="1" ht="14.25" customHeight="1" spans="1:7">
      <c r="A305" s="330" t="s">
        <v>288</v>
      </c>
      <c r="B305" s="330" t="s">
        <v>2590</v>
      </c>
      <c r="C305" s="330">
        <v>5590</v>
      </c>
      <c r="D305" s="330">
        <v>5530</v>
      </c>
      <c r="E305" s="330">
        <v>6460</v>
      </c>
      <c r="F305" s="330">
        <v>900</v>
      </c>
      <c r="G305" s="343">
        <v>3340</v>
      </c>
    </row>
    <row r="306" s="316" customFormat="1" ht="14.25" customHeight="1" spans="1:7">
      <c r="A306" s="330" t="s">
        <v>288</v>
      </c>
      <c r="B306" s="330" t="s">
        <v>2597</v>
      </c>
      <c r="C306" s="330">
        <v>5560</v>
      </c>
      <c r="D306" s="330">
        <v>5510</v>
      </c>
      <c r="E306" s="330">
        <v>6440</v>
      </c>
      <c r="F306" s="330">
        <v>900</v>
      </c>
      <c r="G306" s="343">
        <v>3320</v>
      </c>
    </row>
    <row r="307" s="316" customFormat="1" ht="14.25" customHeight="1" spans="1:7">
      <c r="A307" s="330" t="s">
        <v>288</v>
      </c>
      <c r="B307" s="330" t="s">
        <v>2604</v>
      </c>
      <c r="C307" s="330">
        <v>5650</v>
      </c>
      <c r="D307" s="330">
        <v>5600</v>
      </c>
      <c r="E307" s="330">
        <v>6590</v>
      </c>
      <c r="F307" s="330">
        <v>930</v>
      </c>
      <c r="G307" s="343">
        <v>3380</v>
      </c>
    </row>
    <row r="308" s="316" customFormat="1" ht="14.25" customHeight="1" spans="1:7">
      <c r="A308" s="330" t="s">
        <v>288</v>
      </c>
      <c r="B308" s="330" t="s">
        <v>2611</v>
      </c>
      <c r="C308" s="330">
        <v>5620</v>
      </c>
      <c r="D308" s="330">
        <v>5580</v>
      </c>
      <c r="E308" s="330">
        <v>6540</v>
      </c>
      <c r="F308" s="330">
        <v>910</v>
      </c>
      <c r="G308" s="343">
        <v>3370</v>
      </c>
    </row>
    <row r="309" s="316" customFormat="1" ht="14.25" customHeight="1" spans="1:7">
      <c r="A309" s="330" t="s">
        <v>288</v>
      </c>
      <c r="B309" s="330" t="s">
        <v>2616</v>
      </c>
      <c r="C309" s="330">
        <v>5060</v>
      </c>
      <c r="D309" s="330">
        <v>5020</v>
      </c>
      <c r="E309" s="330">
        <v>6370</v>
      </c>
      <c r="F309" s="330">
        <v>800</v>
      </c>
      <c r="G309" s="343">
        <v>3020</v>
      </c>
    </row>
    <row r="310" s="316" customFormat="1" ht="14.25" customHeight="1" spans="1:7">
      <c r="A310" s="330" t="s">
        <v>288</v>
      </c>
      <c r="B310" s="330" t="s">
        <v>2621</v>
      </c>
      <c r="C310" s="330">
        <v>5150</v>
      </c>
      <c r="D310" s="330">
        <v>5110</v>
      </c>
      <c r="E310" s="330">
        <v>6500</v>
      </c>
      <c r="F310" s="330">
        <v>880</v>
      </c>
      <c r="G310" s="343">
        <v>3080</v>
      </c>
    </row>
    <row r="311" s="316" customFormat="1" ht="14.25" customHeight="1" spans="1:7">
      <c r="A311" s="330" t="s">
        <v>288</v>
      </c>
      <c r="B311" s="330" t="s">
        <v>2626</v>
      </c>
      <c r="C311" s="330">
        <v>4750</v>
      </c>
      <c r="D311" s="330">
        <v>4710</v>
      </c>
      <c r="E311" s="330">
        <v>5510</v>
      </c>
      <c r="F311" s="330">
        <v>880</v>
      </c>
      <c r="G311" s="343">
        <v>2840</v>
      </c>
    </row>
    <row r="312" s="316" customFormat="1" ht="14.25" customHeight="1" spans="1:7">
      <c r="A312" s="330" t="s">
        <v>288</v>
      </c>
      <c r="B312" s="330" t="s">
        <v>2631</v>
      </c>
      <c r="C312" s="330">
        <v>4690</v>
      </c>
      <c r="D312" s="330">
        <v>4640</v>
      </c>
      <c r="E312" s="330">
        <v>5420</v>
      </c>
      <c r="F312" s="330">
        <v>800</v>
      </c>
      <c r="G312" s="343">
        <v>2800</v>
      </c>
    </row>
    <row r="313" s="316" customFormat="1" ht="14.25" customHeight="1" spans="1:7">
      <c r="A313" s="330" t="s">
        <v>288</v>
      </c>
      <c r="B313" s="330" t="s">
        <v>2636</v>
      </c>
      <c r="C313" s="330">
        <v>4810</v>
      </c>
      <c r="D313" s="330">
        <v>4760</v>
      </c>
      <c r="E313" s="330">
        <v>5550</v>
      </c>
      <c r="F313" s="330">
        <v>920</v>
      </c>
      <c r="G313" s="343">
        <v>2870</v>
      </c>
    </row>
    <row r="314" s="316" customFormat="1" ht="14.25" customHeight="1" spans="1:7">
      <c r="A314" s="330" t="s">
        <v>288</v>
      </c>
      <c r="B314" s="330" t="s">
        <v>2641</v>
      </c>
      <c r="C314" s="330"/>
      <c r="D314" s="330"/>
      <c r="E314" s="330"/>
      <c r="F314" s="330">
        <v>1020</v>
      </c>
      <c r="G314" s="343"/>
    </row>
    <row r="315" s="316" customFormat="1" ht="14.25" customHeight="1" spans="1:7">
      <c r="A315" s="330" t="s">
        <v>288</v>
      </c>
      <c r="B315" s="330" t="s">
        <v>2646</v>
      </c>
      <c r="C315" s="330"/>
      <c r="D315" s="330"/>
      <c r="E315" s="330"/>
      <c r="F315" s="330">
        <v>1050</v>
      </c>
      <c r="G315" s="343"/>
    </row>
    <row r="316" s="316" customFormat="1" ht="14.25" customHeight="1" spans="1:7">
      <c r="A316" s="330" t="s">
        <v>288</v>
      </c>
      <c r="B316" s="330" t="s">
        <v>2651</v>
      </c>
      <c r="C316" s="330"/>
      <c r="D316" s="330"/>
      <c r="E316" s="330"/>
      <c r="F316" s="330">
        <v>900</v>
      </c>
      <c r="G316" s="343"/>
    </row>
    <row r="317" s="316" customFormat="1" ht="14.25" customHeight="1" spans="1:7">
      <c r="A317" s="330" t="s">
        <v>288</v>
      </c>
      <c r="B317" s="330" t="s">
        <v>2655</v>
      </c>
      <c r="C317" s="330"/>
      <c r="D317" s="330"/>
      <c r="E317" s="330"/>
      <c r="F317" s="330">
        <v>920</v>
      </c>
      <c r="G317" s="343"/>
    </row>
    <row r="318" s="316" customFormat="1" ht="14.25" customHeight="1" spans="1:7">
      <c r="A318" s="330" t="s">
        <v>288</v>
      </c>
      <c r="B318" s="330" t="s">
        <v>2659</v>
      </c>
      <c r="C318" s="330"/>
      <c r="D318" s="330"/>
      <c r="E318" s="330"/>
      <c r="F318" s="330">
        <v>1080</v>
      </c>
      <c r="G318" s="343"/>
    </row>
    <row r="319" s="316" customFormat="1" ht="14.25" customHeight="1" spans="1:7">
      <c r="A319" s="330" t="s">
        <v>288</v>
      </c>
      <c r="B319" s="330" t="s">
        <v>2663</v>
      </c>
      <c r="C319" s="330"/>
      <c r="D319" s="330"/>
      <c r="E319" s="330"/>
      <c r="F319" s="330">
        <v>1020</v>
      </c>
      <c r="G319" s="343"/>
    </row>
    <row r="320" s="316" customFormat="1" ht="14.25" customHeight="1" spans="1:7">
      <c r="A320" s="330" t="s">
        <v>288</v>
      </c>
      <c r="B320" s="330" t="s">
        <v>2666</v>
      </c>
      <c r="C320" s="330"/>
      <c r="D320" s="330"/>
      <c r="E320" s="330"/>
      <c r="F320" s="330">
        <v>1050</v>
      </c>
      <c r="G320" s="343"/>
    </row>
    <row r="321" s="316" customFormat="1" ht="14.25" customHeight="1" spans="1:7">
      <c r="A321" s="330" t="s">
        <v>288</v>
      </c>
      <c r="B321" s="330" t="s">
        <v>2668</v>
      </c>
      <c r="C321" s="330"/>
      <c r="D321" s="330"/>
      <c r="E321" s="330"/>
      <c r="F321" s="330">
        <v>960</v>
      </c>
      <c r="G321" s="343"/>
    </row>
    <row r="322" s="316" customFormat="1" ht="14.25" customHeight="1" spans="1:7">
      <c r="A322" s="330" t="s">
        <v>288</v>
      </c>
      <c r="B322" s="330" t="s">
        <v>2670</v>
      </c>
      <c r="C322" s="330"/>
      <c r="D322" s="330"/>
      <c r="E322" s="330"/>
      <c r="F322" s="330">
        <v>960</v>
      </c>
      <c r="G322" s="343"/>
    </row>
    <row r="323" s="316" customFormat="1" ht="14.25" customHeight="1" spans="1:7">
      <c r="A323" s="330" t="s">
        <v>288</v>
      </c>
      <c r="B323" s="330" t="s">
        <v>2672</v>
      </c>
      <c r="C323" s="330"/>
      <c r="D323" s="330"/>
      <c r="E323" s="330"/>
      <c r="F323" s="330">
        <v>880</v>
      </c>
      <c r="G323" s="343"/>
    </row>
    <row r="324" s="316" customFormat="1" ht="14.25" customHeight="1" spans="1:7">
      <c r="A324" s="330" t="s">
        <v>288</v>
      </c>
      <c r="B324" s="330" t="s">
        <v>2674</v>
      </c>
      <c r="C324" s="330"/>
      <c r="D324" s="330"/>
      <c r="E324" s="330"/>
      <c r="F324" s="330">
        <v>930</v>
      </c>
      <c r="G324" s="343"/>
    </row>
    <row r="325" s="316" customFormat="1" ht="14.25" customHeight="1" spans="1:7">
      <c r="A325" s="330" t="s">
        <v>288</v>
      </c>
      <c r="B325" s="331" t="s">
        <v>2676</v>
      </c>
      <c r="C325" s="330"/>
      <c r="D325" s="330"/>
      <c r="E325" s="330"/>
      <c r="F325" s="330">
        <v>900</v>
      </c>
      <c r="G325" s="343"/>
    </row>
    <row r="326" s="316" customFormat="1" ht="14.25" customHeight="1" spans="1:7">
      <c r="A326" s="344" t="s">
        <v>288</v>
      </c>
      <c r="B326" s="337" t="s">
        <v>2678</v>
      </c>
      <c r="C326" s="337"/>
      <c r="D326" s="337"/>
      <c r="E326" s="337"/>
      <c r="F326" s="337">
        <v>790</v>
      </c>
      <c r="G326" s="345"/>
    </row>
    <row r="327" s="316" customFormat="1" ht="14.25" customHeight="1" spans="1:7">
      <c r="A327" s="335" t="s">
        <v>292</v>
      </c>
      <c r="B327" s="325" t="s">
        <v>2319</v>
      </c>
      <c r="C327" s="330">
        <v>3750</v>
      </c>
      <c r="D327" s="330">
        <v>3710</v>
      </c>
      <c r="E327" s="330">
        <v>4080</v>
      </c>
      <c r="F327" s="330">
        <v>860</v>
      </c>
      <c r="G327" s="330">
        <v>2210</v>
      </c>
    </row>
    <row r="328" s="316" customFormat="1" ht="14.25" customHeight="1" spans="1:7">
      <c r="A328" s="330" t="s">
        <v>292</v>
      </c>
      <c r="B328" s="330" t="s">
        <v>2332</v>
      </c>
      <c r="C328" s="330">
        <v>3330</v>
      </c>
      <c r="D328" s="330">
        <v>3290</v>
      </c>
      <c r="E328" s="330">
        <v>3610</v>
      </c>
      <c r="F328" s="330">
        <v>850</v>
      </c>
      <c r="G328" s="330">
        <v>1960</v>
      </c>
    </row>
    <row r="329" s="316" customFormat="1" ht="14.25" customHeight="1" spans="1:7">
      <c r="A329" s="330" t="s">
        <v>292</v>
      </c>
      <c r="B329" s="330" t="s">
        <v>2346</v>
      </c>
      <c r="C329" s="330">
        <v>2730</v>
      </c>
      <c r="D329" s="330">
        <v>2690</v>
      </c>
      <c r="E329" s="330">
        <v>3100</v>
      </c>
      <c r="F329" s="330">
        <v>660</v>
      </c>
      <c r="G329" s="330">
        <v>1610</v>
      </c>
    </row>
    <row r="330" s="316" customFormat="1" ht="14.25" customHeight="1" spans="1:7">
      <c r="A330" s="330" t="s">
        <v>292</v>
      </c>
      <c r="B330" s="330" t="s">
        <v>2358</v>
      </c>
      <c r="C330" s="330">
        <v>3270</v>
      </c>
      <c r="D330" s="330">
        <v>3240</v>
      </c>
      <c r="E330" s="330">
        <v>3560</v>
      </c>
      <c r="F330" s="330">
        <v>680</v>
      </c>
      <c r="G330" s="330">
        <v>1940</v>
      </c>
    </row>
    <row r="331" s="316" customFormat="1" ht="14.25" customHeight="1" spans="1:7">
      <c r="A331" s="330" t="s">
        <v>292</v>
      </c>
      <c r="B331" s="330" t="s">
        <v>2370</v>
      </c>
      <c r="C331" s="330">
        <v>3770</v>
      </c>
      <c r="D331" s="330">
        <v>3740</v>
      </c>
      <c r="E331" s="330">
        <v>4110</v>
      </c>
      <c r="F331" s="330">
        <v>730</v>
      </c>
      <c r="G331" s="330">
        <v>2230</v>
      </c>
    </row>
    <row r="332" s="316" customFormat="1" ht="14.25" customHeight="1" spans="1:7">
      <c r="A332" s="330" t="s">
        <v>292</v>
      </c>
      <c r="B332" s="330" t="s">
        <v>2381</v>
      </c>
      <c r="C332" s="330">
        <v>3520</v>
      </c>
      <c r="D332" s="330">
        <v>3480</v>
      </c>
      <c r="E332" s="330">
        <v>3830</v>
      </c>
      <c r="F332" s="330">
        <v>720</v>
      </c>
      <c r="G332" s="330">
        <v>2090</v>
      </c>
    </row>
    <row r="333" s="316" customFormat="1" ht="14.25" customHeight="1" spans="1:7">
      <c r="A333" s="330" t="s">
        <v>292</v>
      </c>
      <c r="B333" s="330" t="s">
        <v>2392</v>
      </c>
      <c r="C333" s="330">
        <v>3840</v>
      </c>
      <c r="D333" s="330">
        <v>3800</v>
      </c>
      <c r="E333" s="330">
        <v>4200</v>
      </c>
      <c r="F333" s="330">
        <v>760</v>
      </c>
      <c r="G333" s="330">
        <v>2270</v>
      </c>
    </row>
    <row r="334" s="316" customFormat="1" ht="14.25" customHeight="1" spans="1:7">
      <c r="A334" s="330" t="s">
        <v>292</v>
      </c>
      <c r="B334" s="330" t="s">
        <v>2403</v>
      </c>
      <c r="C334" s="330">
        <v>3960</v>
      </c>
      <c r="D334" s="330">
        <v>3910</v>
      </c>
      <c r="E334" s="330">
        <v>4340</v>
      </c>
      <c r="F334" s="330">
        <v>780</v>
      </c>
      <c r="G334" s="330">
        <v>2340</v>
      </c>
    </row>
    <row r="335" s="316" customFormat="1" ht="14.25" customHeight="1" spans="1:7">
      <c r="A335" s="330" t="s">
        <v>292</v>
      </c>
      <c r="B335" s="330" t="s">
        <v>2413</v>
      </c>
      <c r="C335" s="330">
        <v>3710</v>
      </c>
      <c r="D335" s="330">
        <v>3670</v>
      </c>
      <c r="E335" s="330">
        <v>4030</v>
      </c>
      <c r="F335" s="330">
        <v>750</v>
      </c>
      <c r="G335" s="330">
        <v>2200</v>
      </c>
    </row>
    <row r="336" s="316" customFormat="1" ht="14.25" customHeight="1" spans="1:7">
      <c r="A336" s="330" t="s">
        <v>292</v>
      </c>
      <c r="B336" s="330" t="s">
        <v>2423</v>
      </c>
      <c r="C336" s="330">
        <v>3570</v>
      </c>
      <c r="D336" s="330">
        <v>3530</v>
      </c>
      <c r="E336" s="330">
        <v>3880</v>
      </c>
      <c r="F336" s="330">
        <v>770</v>
      </c>
      <c r="G336" s="330">
        <v>2110</v>
      </c>
    </row>
    <row r="337" s="316" customFormat="1" ht="14.25" customHeight="1" spans="1:10">
      <c r="A337" s="330" t="s">
        <v>292</v>
      </c>
      <c r="B337" s="330" t="s">
        <v>2433</v>
      </c>
      <c r="C337" s="330">
        <v>3780</v>
      </c>
      <c r="D337" s="330">
        <v>3750</v>
      </c>
      <c r="E337" s="330">
        <v>4130</v>
      </c>
      <c r="F337" s="330">
        <v>750</v>
      </c>
      <c r="G337" s="330">
        <v>2240</v>
      </c>
    </row>
    <row r="338" s="316" customFormat="1" ht="14.25" customHeight="1" spans="1:10">
      <c r="A338" s="330" t="s">
        <v>292</v>
      </c>
      <c r="B338" s="330" t="s">
        <v>2442</v>
      </c>
      <c r="C338" s="330">
        <v>3600</v>
      </c>
      <c r="D338" s="330">
        <v>3570</v>
      </c>
      <c r="E338" s="330">
        <v>3920</v>
      </c>
      <c r="F338" s="330">
        <v>790</v>
      </c>
      <c r="G338" s="330">
        <v>2140</v>
      </c>
    </row>
    <row r="339" s="316" customFormat="1" ht="14.25" customHeight="1" spans="1:10">
      <c r="A339" s="330" t="s">
        <v>292</v>
      </c>
      <c r="B339" s="330" t="s">
        <v>2452</v>
      </c>
      <c r="C339" s="330">
        <v>3540</v>
      </c>
      <c r="D339" s="330">
        <v>3500</v>
      </c>
      <c r="E339" s="330">
        <v>3850</v>
      </c>
      <c r="F339" s="330">
        <v>780</v>
      </c>
      <c r="G339" s="330">
        <v>2100</v>
      </c>
    </row>
    <row r="340" s="316" customFormat="1" ht="14.25" customHeight="1" spans="1:10">
      <c r="A340" s="330" t="s">
        <v>292</v>
      </c>
      <c r="B340" s="330" t="s">
        <v>2462</v>
      </c>
      <c r="C340" s="330">
        <v>3850</v>
      </c>
      <c r="D340" s="330">
        <v>3810</v>
      </c>
      <c r="E340" s="330">
        <v>4210</v>
      </c>
      <c r="F340" s="330">
        <v>750</v>
      </c>
      <c r="G340" s="330">
        <v>2280</v>
      </c>
    </row>
    <row r="341" s="316" customFormat="1" ht="14.25" customHeight="1" spans="1:10">
      <c r="A341" s="330" t="s">
        <v>292</v>
      </c>
      <c r="B341" s="330" t="s">
        <v>2472</v>
      </c>
      <c r="C341" s="330">
        <v>3780</v>
      </c>
      <c r="D341" s="330">
        <v>3750</v>
      </c>
      <c r="E341" s="330">
        <v>4140</v>
      </c>
      <c r="F341" s="330">
        <v>720</v>
      </c>
      <c r="G341" s="330">
        <v>2240</v>
      </c>
    </row>
    <row r="342" s="316" customFormat="1" ht="14.25" customHeight="1" spans="1:10">
      <c r="A342" s="330" t="s">
        <v>292</v>
      </c>
      <c r="B342" s="330" t="s">
        <v>2482</v>
      </c>
      <c r="C342" s="330">
        <v>3670</v>
      </c>
      <c r="D342" s="330">
        <v>3620</v>
      </c>
      <c r="E342" s="330">
        <v>3990</v>
      </c>
      <c r="F342" s="330">
        <v>760</v>
      </c>
      <c r="G342" s="330">
        <v>2170</v>
      </c>
    </row>
    <row r="343" s="316" customFormat="1" ht="14.25" customHeight="1" spans="1:10">
      <c r="A343" s="330" t="s">
        <v>292</v>
      </c>
      <c r="B343" s="330" t="s">
        <v>2492</v>
      </c>
      <c r="C343" s="330">
        <v>3760</v>
      </c>
      <c r="D343" s="330">
        <v>3720</v>
      </c>
      <c r="E343" s="330">
        <v>4090</v>
      </c>
      <c r="F343" s="330">
        <v>780</v>
      </c>
      <c r="G343" s="330">
        <v>2220</v>
      </c>
    </row>
    <row r="344" s="316" customFormat="1" ht="14.25" customHeight="1" spans="1:10">
      <c r="A344" s="330" t="s">
        <v>292</v>
      </c>
      <c r="B344" s="330" t="s">
        <v>2502</v>
      </c>
      <c r="C344" s="330">
        <v>3680</v>
      </c>
      <c r="D344" s="330">
        <v>3640</v>
      </c>
      <c r="E344" s="330">
        <v>4010</v>
      </c>
      <c r="F344" s="330">
        <v>750</v>
      </c>
      <c r="G344" s="330">
        <v>2180</v>
      </c>
    </row>
    <row r="345" spans="1:10">
      <c r="A345" s="330" t="s">
        <v>292</v>
      </c>
      <c r="B345" s="330" t="s">
        <v>2512</v>
      </c>
      <c r="C345" s="330">
        <v>3190</v>
      </c>
      <c r="D345" s="330">
        <v>3140</v>
      </c>
      <c r="E345" s="330">
        <v>3450</v>
      </c>
      <c r="F345" s="330">
        <v>720</v>
      </c>
      <c r="G345" s="330">
        <v>1880</v>
      </c>
      <c r="J345" s="316"/>
    </row>
    <row r="346" spans="1:10">
      <c r="A346" s="330" t="s">
        <v>292</v>
      </c>
      <c r="B346" s="330" t="s">
        <v>2522</v>
      </c>
      <c r="C346" s="330">
        <v>3630</v>
      </c>
      <c r="D346" s="330">
        <v>3590</v>
      </c>
      <c r="E346" s="330">
        <v>3940</v>
      </c>
      <c r="F346" s="330">
        <v>730</v>
      </c>
      <c r="G346" s="330">
        <v>2150</v>
      </c>
      <c r="J346" s="316"/>
    </row>
    <row r="347" spans="1:10">
      <c r="A347" s="330" t="s">
        <v>292</v>
      </c>
      <c r="B347" s="330" t="s">
        <v>2531</v>
      </c>
      <c r="C347" s="330">
        <v>3860</v>
      </c>
      <c r="D347" s="330">
        <v>3820</v>
      </c>
      <c r="E347" s="330">
        <v>4220</v>
      </c>
      <c r="F347" s="330">
        <v>750</v>
      </c>
      <c r="G347" s="330">
        <v>2280</v>
      </c>
      <c r="J347" s="316"/>
    </row>
    <row r="348" spans="1:10">
      <c r="A348" s="330" t="s">
        <v>292</v>
      </c>
      <c r="B348" s="330" t="s">
        <v>2539</v>
      </c>
      <c r="C348" s="330">
        <v>4000</v>
      </c>
      <c r="D348" s="330">
        <v>3950</v>
      </c>
      <c r="E348" s="330">
        <v>4430</v>
      </c>
      <c r="F348" s="330">
        <v>760</v>
      </c>
      <c r="G348" s="330">
        <v>2360</v>
      </c>
      <c r="J348" s="316"/>
    </row>
    <row r="349" spans="1:10">
      <c r="A349" s="330" t="s">
        <v>292</v>
      </c>
      <c r="B349" s="330" t="s">
        <v>2547</v>
      </c>
      <c r="C349" s="330">
        <v>3820</v>
      </c>
      <c r="D349" s="330">
        <v>3780</v>
      </c>
      <c r="E349" s="330">
        <v>4170</v>
      </c>
      <c r="F349" s="330">
        <v>710</v>
      </c>
      <c r="G349" s="330">
        <v>2260</v>
      </c>
      <c r="J349" s="316"/>
    </row>
    <row r="350" spans="1:10">
      <c r="A350" s="330" t="s">
        <v>292</v>
      </c>
      <c r="B350" s="330" t="s">
        <v>2555</v>
      </c>
      <c r="C350" s="330">
        <v>3760</v>
      </c>
      <c r="D350" s="330">
        <v>3730</v>
      </c>
      <c r="E350" s="330">
        <v>4100</v>
      </c>
      <c r="F350" s="330">
        <v>800</v>
      </c>
      <c r="G350" s="330">
        <v>2230</v>
      </c>
      <c r="J350" s="316"/>
    </row>
    <row r="351" spans="1:10">
      <c r="A351" s="330" t="s">
        <v>292</v>
      </c>
      <c r="B351" s="330" t="s">
        <v>2563</v>
      </c>
      <c r="C351" s="330">
        <v>3610</v>
      </c>
      <c r="D351" s="330">
        <v>3580</v>
      </c>
      <c r="E351" s="330">
        <v>3930</v>
      </c>
      <c r="F351" s="330">
        <v>700</v>
      </c>
      <c r="G351" s="330">
        <v>2140</v>
      </c>
      <c r="J351" s="316"/>
    </row>
    <row r="352" spans="1:10">
      <c r="A352" s="330" t="s">
        <v>292</v>
      </c>
      <c r="B352" s="330" t="s">
        <v>2570</v>
      </c>
      <c r="C352" s="330">
        <v>3670</v>
      </c>
      <c r="D352" s="330">
        <v>3630</v>
      </c>
      <c r="E352" s="330">
        <v>4000</v>
      </c>
      <c r="F352" s="330">
        <v>750</v>
      </c>
      <c r="G352" s="330">
        <v>2180</v>
      </c>
    </row>
    <row r="353" s="317" customFormat="1" spans="1:7">
      <c r="A353" s="330" t="s">
        <v>292</v>
      </c>
      <c r="B353" s="330" t="s">
        <v>2577</v>
      </c>
      <c r="C353" s="330">
        <v>3190</v>
      </c>
      <c r="D353" s="330">
        <v>3150</v>
      </c>
      <c r="E353" s="330">
        <v>3640</v>
      </c>
      <c r="F353" s="330">
        <v>630</v>
      </c>
      <c r="G353" s="330">
        <v>1890</v>
      </c>
    </row>
    <row r="354" s="317" customFormat="1" spans="1:7">
      <c r="A354" s="330" t="s">
        <v>292</v>
      </c>
      <c r="B354" s="330" t="s">
        <v>2584</v>
      </c>
      <c r="C354" s="330">
        <v>3450</v>
      </c>
      <c r="D354" s="330">
        <v>3420</v>
      </c>
      <c r="E354" s="330">
        <v>3960</v>
      </c>
      <c r="F354" s="330">
        <v>660</v>
      </c>
      <c r="G354" s="330">
        <v>2050</v>
      </c>
    </row>
    <row r="355" s="317" customFormat="1" spans="1:7">
      <c r="A355" s="330" t="s">
        <v>292</v>
      </c>
      <c r="B355" s="330" t="s">
        <v>2591</v>
      </c>
      <c r="C355" s="330">
        <v>3650</v>
      </c>
      <c r="D355" s="330">
        <v>3610</v>
      </c>
      <c r="E355" s="330">
        <v>4200</v>
      </c>
      <c r="F355" s="330">
        <v>640</v>
      </c>
      <c r="G355" s="330">
        <v>2160</v>
      </c>
    </row>
    <row r="356" s="317" customFormat="1" spans="1:7">
      <c r="A356" s="330" t="s">
        <v>292</v>
      </c>
      <c r="B356" s="330" t="s">
        <v>2598</v>
      </c>
      <c r="C356" s="330">
        <v>3260</v>
      </c>
      <c r="D356" s="330">
        <v>3230</v>
      </c>
      <c r="E356" s="330">
        <v>3740</v>
      </c>
      <c r="F356" s="330">
        <v>600</v>
      </c>
      <c r="G356" s="330">
        <v>1930</v>
      </c>
    </row>
    <row r="357" s="317" customFormat="1" ht="11.55" spans="1:7">
      <c r="A357" s="338" t="s">
        <v>292</v>
      </c>
      <c r="B357" s="341" t="s">
        <v>2605</v>
      </c>
      <c r="C357" s="341">
        <v>3690</v>
      </c>
      <c r="D357" s="341">
        <v>3650</v>
      </c>
      <c r="E357" s="341">
        <v>4020</v>
      </c>
      <c r="F357" s="341">
        <v>700</v>
      </c>
      <c r="G357" s="341">
        <v>2190</v>
      </c>
    </row>
    <row r="358" s="317" customFormat="1" spans="1:7">
      <c r="A358" s="335" t="s">
        <v>296</v>
      </c>
      <c r="B358" s="325" t="s">
        <v>2320</v>
      </c>
      <c r="C358" s="325">
        <v>2080</v>
      </c>
      <c r="D358" s="325">
        <v>2040</v>
      </c>
      <c r="E358" s="325">
        <v>2010</v>
      </c>
      <c r="F358" s="325">
        <v>530</v>
      </c>
      <c r="G358" s="342">
        <v>1230</v>
      </c>
    </row>
    <row r="359" s="317" customFormat="1" spans="1:7">
      <c r="A359" s="330" t="s">
        <v>296</v>
      </c>
      <c r="B359" s="330" t="s">
        <v>2333</v>
      </c>
      <c r="C359" s="330">
        <v>1850</v>
      </c>
      <c r="D359" s="330">
        <v>1820</v>
      </c>
      <c r="E359" s="330">
        <v>1780</v>
      </c>
      <c r="F359" s="330">
        <v>520</v>
      </c>
      <c r="G359" s="343">
        <v>1100</v>
      </c>
    </row>
    <row r="360" s="317" customFormat="1" spans="1:7">
      <c r="A360" s="330" t="s">
        <v>296</v>
      </c>
      <c r="B360" s="330" t="s">
        <v>2347</v>
      </c>
      <c r="C360" s="330">
        <v>2020</v>
      </c>
      <c r="D360" s="330">
        <v>1990</v>
      </c>
      <c r="E360" s="330">
        <v>1950</v>
      </c>
      <c r="F360" s="330">
        <v>500</v>
      </c>
      <c r="G360" s="343">
        <v>1200</v>
      </c>
    </row>
    <row r="361" s="317" customFormat="1" spans="1:7">
      <c r="A361" s="330" t="s">
        <v>296</v>
      </c>
      <c r="B361" s="330" t="s">
        <v>2359</v>
      </c>
      <c r="C361" s="330">
        <v>2260</v>
      </c>
      <c r="D361" s="330">
        <v>2220</v>
      </c>
      <c r="E361" s="330">
        <v>2180</v>
      </c>
      <c r="F361" s="330">
        <v>580</v>
      </c>
      <c r="G361" s="343">
        <v>1340</v>
      </c>
    </row>
    <row r="362" s="317" customFormat="1" spans="1:7">
      <c r="A362" s="330" t="s">
        <v>296</v>
      </c>
      <c r="B362" s="330" t="s">
        <v>2371</v>
      </c>
      <c r="C362" s="330">
        <v>2650</v>
      </c>
      <c r="D362" s="330">
        <v>2610</v>
      </c>
      <c r="E362" s="330">
        <v>2570</v>
      </c>
      <c r="F362" s="330">
        <v>630</v>
      </c>
      <c r="G362" s="343">
        <v>1570</v>
      </c>
    </row>
    <row r="363" s="317" customFormat="1" spans="1:7">
      <c r="A363" s="330" t="s">
        <v>296</v>
      </c>
      <c r="B363" s="330" t="s">
        <v>2382</v>
      </c>
      <c r="C363" s="330">
        <v>2390</v>
      </c>
      <c r="D363" s="330">
        <v>2360</v>
      </c>
      <c r="E363" s="330">
        <v>2320</v>
      </c>
      <c r="F363" s="330">
        <v>600</v>
      </c>
      <c r="G363" s="343">
        <v>1420</v>
      </c>
    </row>
    <row r="364" s="317" customFormat="1" spans="1:7">
      <c r="A364" s="330" t="s">
        <v>296</v>
      </c>
      <c r="B364" s="330" t="s">
        <v>2393</v>
      </c>
      <c r="C364" s="330">
        <v>2050</v>
      </c>
      <c r="D364" s="330">
        <v>2030</v>
      </c>
      <c r="E364" s="330">
        <v>1990</v>
      </c>
      <c r="F364" s="330">
        <v>550</v>
      </c>
      <c r="G364" s="343">
        <v>1220</v>
      </c>
    </row>
    <row r="365" s="317" customFormat="1" spans="1:7">
      <c r="A365" s="330" t="s">
        <v>296</v>
      </c>
      <c r="B365" s="330" t="s">
        <v>2404</v>
      </c>
      <c r="C365" s="330">
        <v>2140</v>
      </c>
      <c r="D365" s="330">
        <v>2100</v>
      </c>
      <c r="E365" s="330">
        <v>2060</v>
      </c>
      <c r="F365" s="330">
        <v>540</v>
      </c>
      <c r="G365" s="343">
        <v>1270</v>
      </c>
    </row>
    <row r="366" s="317" customFormat="1" spans="1:7">
      <c r="A366" s="330" t="s">
        <v>296</v>
      </c>
      <c r="B366" s="330" t="s">
        <v>2414</v>
      </c>
      <c r="C366" s="330">
        <v>2410</v>
      </c>
      <c r="D366" s="330">
        <v>2370</v>
      </c>
      <c r="E366" s="330">
        <v>2330</v>
      </c>
      <c r="F366" s="330">
        <v>570</v>
      </c>
      <c r="G366" s="343">
        <v>1440</v>
      </c>
    </row>
    <row r="367" s="317" customFormat="1" spans="1:7">
      <c r="A367" s="330" t="s">
        <v>296</v>
      </c>
      <c r="B367" s="330" t="s">
        <v>2424</v>
      </c>
      <c r="C367" s="330">
        <v>2300</v>
      </c>
      <c r="D367" s="330">
        <v>2260</v>
      </c>
      <c r="E367" s="330">
        <v>2220</v>
      </c>
      <c r="F367" s="330">
        <v>560</v>
      </c>
      <c r="G367" s="343">
        <v>1370</v>
      </c>
    </row>
    <row r="368" s="317" customFormat="1" spans="1:7">
      <c r="A368" s="330" t="s">
        <v>296</v>
      </c>
      <c r="B368" s="330" t="s">
        <v>2434</v>
      </c>
      <c r="C368" s="330">
        <v>2430</v>
      </c>
      <c r="D368" s="330">
        <v>2390</v>
      </c>
      <c r="E368" s="330">
        <v>2350</v>
      </c>
      <c r="F368" s="330">
        <v>570</v>
      </c>
      <c r="G368" s="343">
        <v>1450</v>
      </c>
    </row>
    <row r="369" s="317" customFormat="1" spans="1:7">
      <c r="A369" s="330" t="s">
        <v>296</v>
      </c>
      <c r="B369" s="330" t="s">
        <v>2443</v>
      </c>
      <c r="C369" s="330">
        <v>2320</v>
      </c>
      <c r="D369" s="330">
        <v>2290</v>
      </c>
      <c r="E369" s="330">
        <v>2250</v>
      </c>
      <c r="F369" s="330">
        <v>550</v>
      </c>
      <c r="G369" s="343">
        <v>1380</v>
      </c>
    </row>
    <row r="370" s="317" customFormat="1" spans="1:7">
      <c r="A370" s="330" t="s">
        <v>296</v>
      </c>
      <c r="B370" s="330" t="s">
        <v>2453</v>
      </c>
      <c r="C370" s="330">
        <v>2190</v>
      </c>
      <c r="D370" s="330">
        <v>2170</v>
      </c>
      <c r="E370" s="330">
        <v>2130</v>
      </c>
      <c r="F370" s="330">
        <v>530</v>
      </c>
      <c r="G370" s="343">
        <v>1310</v>
      </c>
    </row>
    <row r="371" s="317" customFormat="1" spans="1:7">
      <c r="A371" s="330" t="s">
        <v>296</v>
      </c>
      <c r="B371" s="330" t="s">
        <v>2463</v>
      </c>
      <c r="C371" s="330">
        <v>2460</v>
      </c>
      <c r="D371" s="330">
        <v>2420</v>
      </c>
      <c r="E371" s="330">
        <v>2370</v>
      </c>
      <c r="F371" s="330">
        <v>560</v>
      </c>
      <c r="G371" s="343">
        <v>1470</v>
      </c>
    </row>
    <row r="372" s="317" customFormat="1" spans="1:7">
      <c r="A372" s="330" t="s">
        <v>296</v>
      </c>
      <c r="B372" s="330" t="s">
        <v>2473</v>
      </c>
      <c r="C372" s="330">
        <v>2250</v>
      </c>
      <c r="D372" s="330">
        <v>2210</v>
      </c>
      <c r="E372" s="330">
        <v>2180</v>
      </c>
      <c r="F372" s="330">
        <v>550</v>
      </c>
      <c r="G372" s="343">
        <v>1340</v>
      </c>
    </row>
    <row r="373" s="317" customFormat="1" spans="1:7">
      <c r="A373" s="330" t="s">
        <v>296</v>
      </c>
      <c r="B373" s="330" t="s">
        <v>2483</v>
      </c>
      <c r="C373" s="330">
        <v>2210</v>
      </c>
      <c r="D373" s="330">
        <v>2190</v>
      </c>
      <c r="E373" s="330">
        <v>2150</v>
      </c>
      <c r="F373" s="330">
        <v>530</v>
      </c>
      <c r="G373" s="343">
        <v>1320</v>
      </c>
    </row>
    <row r="374" s="317" customFormat="1" spans="1:7">
      <c r="A374" s="330" t="s">
        <v>296</v>
      </c>
      <c r="B374" s="330" t="s">
        <v>2493</v>
      </c>
      <c r="C374" s="330">
        <v>2320</v>
      </c>
      <c r="D374" s="330">
        <v>2280</v>
      </c>
      <c r="E374" s="330">
        <v>2230</v>
      </c>
      <c r="F374" s="330">
        <v>580</v>
      </c>
      <c r="G374" s="343">
        <v>1380</v>
      </c>
    </row>
    <row r="375" s="317" customFormat="1" spans="1:7">
      <c r="A375" s="330" t="s">
        <v>296</v>
      </c>
      <c r="B375" s="330" t="s">
        <v>2503</v>
      </c>
      <c r="C375" s="330">
        <v>2090</v>
      </c>
      <c r="D375" s="330">
        <v>2050</v>
      </c>
      <c r="E375" s="330">
        <v>2020</v>
      </c>
      <c r="F375" s="330">
        <v>520</v>
      </c>
      <c r="G375" s="343">
        <v>1240</v>
      </c>
    </row>
    <row r="376" s="317" customFormat="1" spans="1:7">
      <c r="A376" s="330" t="s">
        <v>296</v>
      </c>
      <c r="B376" s="330" t="s">
        <v>2513</v>
      </c>
      <c r="C376" s="330">
        <v>2010</v>
      </c>
      <c r="D376" s="330">
        <v>1980</v>
      </c>
      <c r="E376" s="330">
        <v>1940</v>
      </c>
      <c r="F376" s="330">
        <v>540</v>
      </c>
      <c r="G376" s="343">
        <v>1190</v>
      </c>
    </row>
    <row r="377" s="317" customFormat="1" ht="11.55" spans="1:7">
      <c r="A377" s="338" t="s">
        <v>296</v>
      </c>
      <c r="B377" s="341" t="s">
        <v>2523</v>
      </c>
      <c r="C377" s="341">
        <v>1930</v>
      </c>
      <c r="D377" s="341">
        <v>1890</v>
      </c>
      <c r="E377" s="341">
        <v>1860</v>
      </c>
      <c r="F377" s="341">
        <v>530</v>
      </c>
      <c r="G377" s="346">
        <v>1150</v>
      </c>
    </row>
    <row r="378" s="317" customFormat="1" spans="1:7">
      <c r="A378" s="347" t="s">
        <v>300</v>
      </c>
      <c r="B378" s="325" t="s">
        <v>2321</v>
      </c>
      <c r="C378" s="325">
        <v>1520</v>
      </c>
      <c r="D378" s="325">
        <v>1490</v>
      </c>
      <c r="E378" s="325">
        <v>1460</v>
      </c>
      <c r="F378" s="325">
        <v>460</v>
      </c>
      <c r="G378" s="342">
        <v>940</v>
      </c>
    </row>
    <row r="379" s="317" customFormat="1" spans="1:7">
      <c r="A379" s="348" t="s">
        <v>300</v>
      </c>
      <c r="B379" s="330" t="s">
        <v>2334</v>
      </c>
      <c r="C379" s="330">
        <v>1500</v>
      </c>
      <c r="D379" s="330">
        <v>1470</v>
      </c>
      <c r="E379" s="330">
        <v>1430</v>
      </c>
      <c r="F379" s="330">
        <v>460</v>
      </c>
      <c r="G379" s="343">
        <v>920</v>
      </c>
    </row>
    <row r="380" s="317" customFormat="1" spans="1:7">
      <c r="A380" s="348" t="s">
        <v>300</v>
      </c>
      <c r="B380" s="330" t="s">
        <v>2348</v>
      </c>
      <c r="C380" s="330">
        <v>1620</v>
      </c>
      <c r="D380" s="330">
        <v>1590</v>
      </c>
      <c r="E380" s="330">
        <v>1560</v>
      </c>
      <c r="F380" s="330">
        <v>480</v>
      </c>
      <c r="G380" s="343">
        <v>1000</v>
      </c>
    </row>
    <row r="381" s="317" customFormat="1" spans="1:7">
      <c r="A381" s="348" t="s">
        <v>300</v>
      </c>
      <c r="B381" s="330" t="s">
        <v>2360</v>
      </c>
      <c r="C381" s="330">
        <v>1460</v>
      </c>
      <c r="D381" s="330">
        <v>1430</v>
      </c>
      <c r="E381" s="330">
        <v>1390</v>
      </c>
      <c r="F381" s="330">
        <v>450</v>
      </c>
      <c r="G381" s="343">
        <v>900</v>
      </c>
    </row>
    <row r="382" s="317" customFormat="1" spans="1:7">
      <c r="A382" s="348" t="s">
        <v>300</v>
      </c>
      <c r="B382" s="330" t="s">
        <v>2372</v>
      </c>
      <c r="C382" s="330">
        <v>1310</v>
      </c>
      <c r="D382" s="330">
        <v>1280</v>
      </c>
      <c r="E382" s="330">
        <v>1250</v>
      </c>
      <c r="F382" s="330">
        <v>440</v>
      </c>
      <c r="G382" s="343">
        <v>800</v>
      </c>
    </row>
    <row r="383" s="317" customFormat="1" spans="1:7">
      <c r="A383" s="348" t="s">
        <v>300</v>
      </c>
      <c r="B383" s="330" t="s">
        <v>2383</v>
      </c>
      <c r="C383" s="330">
        <v>1260</v>
      </c>
      <c r="D383" s="330">
        <v>1230</v>
      </c>
      <c r="E383" s="330">
        <v>1200</v>
      </c>
      <c r="F383" s="330">
        <v>420</v>
      </c>
      <c r="G383" s="343">
        <v>770</v>
      </c>
    </row>
    <row r="384" s="317" customFormat="1" ht="11.55" spans="1:7">
      <c r="A384" s="349" t="s">
        <v>300</v>
      </c>
      <c r="B384" s="337" t="s">
        <v>2394</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2692</v>
      </c>
      <c r="B1" s="281"/>
    </row>
    <row r="2" ht="15.15" spans="1:7">
      <c r="A2" s="281"/>
      <c r="B2" s="281"/>
    </row>
    <row r="3" ht="15.15" spans="1:7">
      <c r="A3" s="281"/>
      <c r="B3" s="281"/>
      <c r="C3" s="282" t="s">
        <v>1985</v>
      </c>
      <c r="D3" s="282" t="s">
        <v>1986</v>
      </c>
      <c r="E3" s="282" t="s">
        <v>412</v>
      </c>
      <c r="F3" s="282" t="s">
        <v>408</v>
      </c>
      <c r="G3" s="282" t="s">
        <v>280</v>
      </c>
    </row>
    <row r="4" ht="15.15" spans="1:7">
      <c r="A4" s="283" t="s">
        <v>2322</v>
      </c>
      <c r="B4" s="284" t="s">
        <v>2335</v>
      </c>
      <c r="C4" s="282"/>
      <c r="D4" s="282"/>
      <c r="E4" s="282"/>
      <c r="F4" s="282"/>
      <c r="G4" s="282"/>
    </row>
    <row r="5" spans="1:7">
      <c r="A5" s="285" t="s">
        <v>230</v>
      </c>
      <c r="B5" s="286" t="s">
        <v>2310</v>
      </c>
      <c r="C5" s="287">
        <v>0.098</v>
      </c>
      <c r="D5" s="287">
        <v>0.087</v>
      </c>
      <c r="E5" s="287">
        <v>0.087</v>
      </c>
      <c r="F5" s="287">
        <v>0.098</v>
      </c>
      <c r="G5" s="288">
        <v>0.095</v>
      </c>
    </row>
    <row r="6" spans="1:7">
      <c r="A6" s="289" t="s">
        <v>230</v>
      </c>
      <c r="B6" s="290" t="s">
        <v>2323</v>
      </c>
      <c r="C6" s="291">
        <v>0.098</v>
      </c>
      <c r="D6" s="291">
        <v>0.098</v>
      </c>
      <c r="E6" s="291">
        <v>0.098</v>
      </c>
      <c r="F6" s="291">
        <v>0.1</v>
      </c>
      <c r="G6" s="292">
        <v>0.099</v>
      </c>
    </row>
    <row r="7" spans="1:7">
      <c r="A7" s="289" t="s">
        <v>230</v>
      </c>
      <c r="B7" s="290" t="s">
        <v>2337</v>
      </c>
      <c r="C7" s="291">
        <v>0.097</v>
      </c>
      <c r="D7" s="291">
        <v>0.097</v>
      </c>
      <c r="E7" s="291">
        <v>0.096</v>
      </c>
      <c r="F7" s="291">
        <v>0.1</v>
      </c>
      <c r="G7" s="292">
        <v>0.098</v>
      </c>
    </row>
    <row r="8" spans="1:7">
      <c r="A8" s="289" t="s">
        <v>230</v>
      </c>
      <c r="B8" s="290" t="s">
        <v>2349</v>
      </c>
      <c r="C8" s="291">
        <v>0.081</v>
      </c>
      <c r="D8" s="291">
        <v>0.082</v>
      </c>
      <c r="E8" s="291">
        <v>0.07</v>
      </c>
      <c r="F8" s="291">
        <v>0.096</v>
      </c>
      <c r="G8" s="292">
        <v>0.089</v>
      </c>
    </row>
    <row r="9" ht="15.15" spans="1:7">
      <c r="A9" s="293" t="s">
        <v>230</v>
      </c>
      <c r="B9" s="294" t="s">
        <v>2361</v>
      </c>
      <c r="C9" s="295">
        <v>0.1</v>
      </c>
      <c r="D9" s="295">
        <v>0.1</v>
      </c>
      <c r="E9" s="295">
        <v>0.1</v>
      </c>
      <c r="F9" s="296"/>
      <c r="G9" s="297">
        <v>0.1</v>
      </c>
    </row>
    <row r="10" spans="1:7">
      <c r="A10" s="285" t="s">
        <v>241</v>
      </c>
      <c r="B10" s="286" t="s">
        <v>2311</v>
      </c>
      <c r="C10" s="287">
        <v>0.067</v>
      </c>
      <c r="D10" s="287">
        <v>0.079</v>
      </c>
      <c r="E10" s="287">
        <v>0.079</v>
      </c>
      <c r="F10" s="287">
        <v>0.1</v>
      </c>
      <c r="G10" s="288">
        <v>0.091</v>
      </c>
    </row>
    <row r="11" spans="1:7">
      <c r="A11" s="289" t="s">
        <v>241</v>
      </c>
      <c r="B11" s="290" t="s">
        <v>2324</v>
      </c>
      <c r="C11" s="291">
        <v>0.05</v>
      </c>
      <c r="D11" s="291">
        <v>0.053</v>
      </c>
      <c r="E11" s="291">
        <v>0.063</v>
      </c>
      <c r="F11" s="291">
        <v>0.1</v>
      </c>
      <c r="G11" s="292">
        <v>0.072</v>
      </c>
    </row>
    <row r="12" spans="1:7">
      <c r="A12" s="289" t="s">
        <v>241</v>
      </c>
      <c r="B12" s="290" t="s">
        <v>2338</v>
      </c>
      <c r="C12" s="291">
        <v>0.053</v>
      </c>
      <c r="D12" s="291">
        <v>0.09</v>
      </c>
      <c r="E12" s="291">
        <v>0.072</v>
      </c>
      <c r="F12" s="291">
        <v>0.1</v>
      </c>
      <c r="G12" s="292">
        <v>0.097</v>
      </c>
    </row>
    <row r="13" spans="1:7">
      <c r="A13" s="289" t="s">
        <v>241</v>
      </c>
      <c r="B13" s="290" t="s">
        <v>2350</v>
      </c>
      <c r="C13" s="291">
        <v>0.097</v>
      </c>
      <c r="D13" s="291">
        <v>0.092</v>
      </c>
      <c r="E13" s="291">
        <v>0.095</v>
      </c>
      <c r="F13" s="291">
        <v>0.1</v>
      </c>
      <c r="G13" s="292">
        <v>0.097</v>
      </c>
    </row>
    <row r="14" spans="1:7">
      <c r="A14" s="289" t="s">
        <v>241</v>
      </c>
      <c r="B14" s="290" t="s">
        <v>2362</v>
      </c>
      <c r="C14" s="291">
        <v>0.097</v>
      </c>
      <c r="D14" s="291">
        <v>0.097</v>
      </c>
      <c r="E14" s="291">
        <v>0.097</v>
      </c>
      <c r="F14" s="291">
        <v>0.1</v>
      </c>
      <c r="G14" s="292">
        <v>0.098</v>
      </c>
    </row>
    <row r="15" spans="1:7">
      <c r="A15" s="289" t="s">
        <v>241</v>
      </c>
      <c r="B15" s="290" t="s">
        <v>2373</v>
      </c>
      <c r="C15" s="291">
        <v>0.098</v>
      </c>
      <c r="D15" s="291">
        <v>0.091</v>
      </c>
      <c r="E15" s="291">
        <v>0.06</v>
      </c>
      <c r="F15" s="291">
        <v>0.1</v>
      </c>
      <c r="G15" s="292">
        <v>0.097</v>
      </c>
    </row>
    <row r="16" spans="1:7">
      <c r="A16" s="289" t="s">
        <v>241</v>
      </c>
      <c r="B16" s="290" t="s">
        <v>2384</v>
      </c>
      <c r="C16" s="291">
        <v>0.098</v>
      </c>
      <c r="D16" s="291">
        <v>0.097</v>
      </c>
      <c r="E16" s="291">
        <v>0.095</v>
      </c>
      <c r="F16" s="291">
        <v>0.1</v>
      </c>
      <c r="G16" s="292">
        <v>0.099</v>
      </c>
    </row>
    <row r="17" spans="1:7">
      <c r="A17" s="289" t="s">
        <v>241</v>
      </c>
      <c r="B17" s="290" t="s">
        <v>2395</v>
      </c>
      <c r="C17" s="291">
        <v>0.089</v>
      </c>
      <c r="D17" s="291">
        <v>0.092</v>
      </c>
      <c r="E17" s="291">
        <v>0.061</v>
      </c>
      <c r="F17" s="291">
        <v>0.1</v>
      </c>
      <c r="G17" s="292">
        <v>0.097</v>
      </c>
    </row>
    <row r="18" spans="1:7">
      <c r="A18" s="289" t="s">
        <v>241</v>
      </c>
      <c r="B18" s="290" t="s">
        <v>2405</v>
      </c>
      <c r="C18" s="291">
        <v>0.098</v>
      </c>
      <c r="D18" s="291">
        <v>0.098</v>
      </c>
      <c r="E18" s="291">
        <v>0.098</v>
      </c>
      <c r="F18" s="298"/>
      <c r="G18" s="292">
        <v>0.099</v>
      </c>
    </row>
    <row r="19" spans="1:7">
      <c r="A19" s="289" t="s">
        <v>241</v>
      </c>
      <c r="B19" s="290" t="s">
        <v>2415</v>
      </c>
      <c r="C19" s="291">
        <v>0.099</v>
      </c>
      <c r="D19" s="291">
        <v>0.074</v>
      </c>
      <c r="E19" s="291">
        <v>0.081</v>
      </c>
      <c r="F19" s="298"/>
      <c r="G19" s="292">
        <v>0.093</v>
      </c>
    </row>
    <row r="20" spans="1:7">
      <c r="A20" s="289" t="s">
        <v>241</v>
      </c>
      <c r="B20" s="290" t="s">
        <v>2425</v>
      </c>
      <c r="C20" s="291">
        <v>0.1</v>
      </c>
      <c r="D20" s="291">
        <v>0.089</v>
      </c>
      <c r="E20" s="291">
        <v>0.089</v>
      </c>
      <c r="F20" s="298"/>
      <c r="G20" s="292">
        <v>0.095</v>
      </c>
    </row>
    <row r="21" spans="1:7">
      <c r="A21" s="289" t="s">
        <v>241</v>
      </c>
      <c r="B21" s="290" t="s">
        <v>2435</v>
      </c>
      <c r="C21" s="291">
        <v>0.1</v>
      </c>
      <c r="D21" s="291">
        <v>0.091</v>
      </c>
      <c r="E21" s="291">
        <v>0.082</v>
      </c>
      <c r="F21" s="298"/>
      <c r="G21" s="292">
        <v>0.097</v>
      </c>
    </row>
    <row r="22" spans="1:7">
      <c r="A22" s="289" t="s">
        <v>241</v>
      </c>
      <c r="B22" s="290" t="s">
        <v>2444</v>
      </c>
      <c r="C22" s="291">
        <v>0.095</v>
      </c>
      <c r="D22" s="291">
        <v>0.099</v>
      </c>
      <c r="E22" s="291">
        <v>0.098</v>
      </c>
      <c r="F22" s="298"/>
      <c r="G22" s="292">
        <v>0.1</v>
      </c>
    </row>
    <row r="23" spans="1:7">
      <c r="A23" s="289" t="s">
        <v>241</v>
      </c>
      <c r="B23" s="290" t="s">
        <v>2454</v>
      </c>
      <c r="C23" s="291">
        <v>0.099</v>
      </c>
      <c r="D23" s="291">
        <v>0.1</v>
      </c>
      <c r="E23" s="291">
        <v>0.1</v>
      </c>
      <c r="F23" s="298"/>
      <c r="G23" s="292">
        <v>0.1</v>
      </c>
    </row>
    <row r="24" spans="1:7">
      <c r="A24" s="289" t="s">
        <v>241</v>
      </c>
      <c r="B24" s="290" t="s">
        <v>2464</v>
      </c>
      <c r="C24" s="291">
        <v>0.095</v>
      </c>
      <c r="D24" s="291">
        <v>0.1</v>
      </c>
      <c r="E24" s="291">
        <v>0.098</v>
      </c>
      <c r="F24" s="298"/>
      <c r="G24" s="292">
        <v>0.1</v>
      </c>
    </row>
    <row r="25" spans="1:7">
      <c r="A25" s="289" t="s">
        <v>241</v>
      </c>
      <c r="B25" s="290" t="s">
        <v>2474</v>
      </c>
      <c r="C25" s="291">
        <v>0.05</v>
      </c>
      <c r="D25" s="291">
        <v>0.096</v>
      </c>
      <c r="E25" s="291">
        <v>0.096</v>
      </c>
      <c r="F25" s="298"/>
      <c r="G25" s="292">
        <v>0.096</v>
      </c>
    </row>
    <row r="26" spans="1:7">
      <c r="A26" s="289" t="s">
        <v>241</v>
      </c>
      <c r="B26" s="290" t="s">
        <v>2484</v>
      </c>
      <c r="C26" s="291">
        <v>0.063</v>
      </c>
      <c r="D26" s="291">
        <v>0.099</v>
      </c>
      <c r="E26" s="291">
        <v>0.098</v>
      </c>
      <c r="F26" s="298"/>
      <c r="G26" s="292">
        <v>0.1</v>
      </c>
    </row>
    <row r="27" spans="1:7">
      <c r="A27" s="289" t="s">
        <v>241</v>
      </c>
      <c r="B27" s="290" t="s">
        <v>2494</v>
      </c>
      <c r="C27" s="291">
        <v>0.052</v>
      </c>
      <c r="D27" s="291">
        <v>0.095</v>
      </c>
      <c r="E27" s="291">
        <v>0.064</v>
      </c>
      <c r="F27" s="298"/>
      <c r="G27" s="292">
        <v>0.097</v>
      </c>
    </row>
    <row r="28" spans="1:7">
      <c r="A28" s="289" t="s">
        <v>241</v>
      </c>
      <c r="B28" s="290" t="s">
        <v>2504</v>
      </c>
      <c r="C28" s="298"/>
      <c r="D28" s="291">
        <v>0.063</v>
      </c>
      <c r="E28" s="291">
        <v>0.052</v>
      </c>
      <c r="F28" s="298"/>
      <c r="G28" s="292">
        <v>0.063</v>
      </c>
    </row>
    <row r="29" ht="15.15" spans="1:7">
      <c r="A29" s="293" t="s">
        <v>241</v>
      </c>
      <c r="B29" s="294" t="s">
        <v>2514</v>
      </c>
      <c r="C29" s="299"/>
      <c r="D29" s="295">
        <v>0.052</v>
      </c>
      <c r="E29" s="295">
        <v>0.07</v>
      </c>
      <c r="F29" s="299"/>
      <c r="G29" s="297">
        <v>0.071</v>
      </c>
    </row>
    <row r="30" spans="1:7">
      <c r="A30" s="300" t="s">
        <v>251</v>
      </c>
      <c r="B30" s="286" t="s">
        <v>2312</v>
      </c>
      <c r="C30" s="287">
        <v>0.066</v>
      </c>
      <c r="D30" s="287">
        <v>0.066</v>
      </c>
      <c r="E30" s="287">
        <v>0.057</v>
      </c>
      <c r="F30" s="287">
        <v>0.1</v>
      </c>
      <c r="G30" s="288">
        <v>0.068</v>
      </c>
    </row>
    <row r="31" spans="1:7">
      <c r="A31" s="301" t="s">
        <v>251</v>
      </c>
      <c r="B31" s="290" t="s">
        <v>2325</v>
      </c>
      <c r="C31" s="291">
        <v>0.055</v>
      </c>
      <c r="D31" s="291">
        <v>0.082</v>
      </c>
      <c r="E31" s="291">
        <v>0.064</v>
      </c>
      <c r="F31" s="291">
        <v>0.1</v>
      </c>
      <c r="G31" s="292">
        <v>0.095</v>
      </c>
    </row>
    <row r="32" spans="1:7">
      <c r="A32" s="301" t="s">
        <v>251</v>
      </c>
      <c r="B32" s="290" t="s">
        <v>2339</v>
      </c>
      <c r="C32" s="291">
        <v>0.082</v>
      </c>
      <c r="D32" s="291">
        <v>0.087</v>
      </c>
      <c r="E32" s="291">
        <v>0.095</v>
      </c>
      <c r="F32" s="291">
        <v>0.1</v>
      </c>
      <c r="G32" s="292">
        <v>0.096</v>
      </c>
    </row>
    <row r="33" spans="1:7">
      <c r="A33" s="301" t="s">
        <v>251</v>
      </c>
      <c r="B33" s="290" t="s">
        <v>2351</v>
      </c>
      <c r="C33" s="291">
        <v>0.099</v>
      </c>
      <c r="D33" s="291">
        <v>0.092</v>
      </c>
      <c r="E33" s="291">
        <v>0.087</v>
      </c>
      <c r="F33" s="291">
        <v>0.1</v>
      </c>
      <c r="G33" s="292">
        <v>0.097</v>
      </c>
    </row>
    <row r="34" spans="1:7">
      <c r="A34" s="301" t="s">
        <v>251</v>
      </c>
      <c r="B34" s="290" t="s">
        <v>2363</v>
      </c>
      <c r="C34" s="291">
        <v>0.084</v>
      </c>
      <c r="D34" s="291">
        <v>0.097</v>
      </c>
      <c r="E34" s="291">
        <v>0.071</v>
      </c>
      <c r="F34" s="291">
        <v>0.1</v>
      </c>
      <c r="G34" s="292">
        <v>0.098</v>
      </c>
    </row>
    <row r="35" spans="1:7">
      <c r="A35" s="301" t="s">
        <v>251</v>
      </c>
      <c r="B35" s="290" t="s">
        <v>2374</v>
      </c>
      <c r="C35" s="291">
        <v>0.083</v>
      </c>
      <c r="D35" s="291">
        <v>0.097</v>
      </c>
      <c r="E35" s="291">
        <v>0.061</v>
      </c>
      <c r="F35" s="291">
        <v>0.1</v>
      </c>
      <c r="G35" s="292">
        <v>0.099</v>
      </c>
    </row>
    <row r="36" spans="1:7">
      <c r="A36" s="301" t="s">
        <v>251</v>
      </c>
      <c r="B36" s="290" t="s">
        <v>2385</v>
      </c>
      <c r="C36" s="291">
        <v>0.097</v>
      </c>
      <c r="D36" s="291">
        <v>0.097</v>
      </c>
      <c r="E36" s="291">
        <v>0.078</v>
      </c>
      <c r="F36" s="291">
        <v>0.1</v>
      </c>
      <c r="G36" s="292">
        <v>0.099</v>
      </c>
    </row>
    <row r="37" spans="1:7">
      <c r="A37" s="301" t="s">
        <v>251</v>
      </c>
      <c r="B37" s="290" t="s">
        <v>2396</v>
      </c>
      <c r="C37" s="291">
        <v>0.097</v>
      </c>
      <c r="D37" s="291">
        <v>0.095</v>
      </c>
      <c r="E37" s="291">
        <v>0.078</v>
      </c>
      <c r="F37" s="291">
        <v>0.1</v>
      </c>
      <c r="G37" s="292">
        <v>0.097</v>
      </c>
    </row>
    <row r="38" spans="1:7">
      <c r="A38" s="301" t="s">
        <v>251</v>
      </c>
      <c r="B38" s="290" t="s">
        <v>2406</v>
      </c>
      <c r="C38" s="291">
        <v>0.097</v>
      </c>
      <c r="D38" s="291">
        <v>0.077</v>
      </c>
      <c r="E38" s="291">
        <v>0.07</v>
      </c>
      <c r="F38" s="291">
        <v>0.1</v>
      </c>
      <c r="G38" s="292">
        <v>0.077</v>
      </c>
    </row>
    <row r="39" spans="1:7">
      <c r="A39" s="301" t="s">
        <v>251</v>
      </c>
      <c r="B39" s="290" t="s">
        <v>2416</v>
      </c>
      <c r="C39" s="291">
        <v>0.095</v>
      </c>
      <c r="D39" s="291">
        <v>0.077</v>
      </c>
      <c r="E39" s="291">
        <v>0.066</v>
      </c>
      <c r="F39" s="291">
        <v>0.1</v>
      </c>
      <c r="G39" s="292">
        <v>0.086</v>
      </c>
    </row>
    <row r="40" spans="1:7">
      <c r="A40" s="301" t="s">
        <v>251</v>
      </c>
      <c r="B40" s="290" t="s">
        <v>2426</v>
      </c>
      <c r="C40" s="291">
        <v>0.077</v>
      </c>
      <c r="D40" s="291">
        <v>0.078</v>
      </c>
      <c r="E40" s="291">
        <v>0.082</v>
      </c>
      <c r="F40" s="302"/>
      <c r="G40" s="292">
        <v>0.078</v>
      </c>
    </row>
    <row r="41" spans="1:7">
      <c r="A41" s="301" t="s">
        <v>251</v>
      </c>
      <c r="B41" s="290" t="s">
        <v>2436</v>
      </c>
      <c r="C41" s="291">
        <v>0.078</v>
      </c>
      <c r="D41" s="291">
        <v>0.078</v>
      </c>
      <c r="E41" s="291">
        <v>0.082</v>
      </c>
      <c r="F41" s="302"/>
      <c r="G41" s="292">
        <v>0.086</v>
      </c>
    </row>
    <row r="42" spans="1:7">
      <c r="A42" s="301" t="s">
        <v>251</v>
      </c>
      <c r="B42" s="290" t="s">
        <v>2445</v>
      </c>
      <c r="C42" s="291">
        <v>0.078</v>
      </c>
      <c r="D42" s="291">
        <v>0.096</v>
      </c>
      <c r="E42" s="291">
        <v>0.072</v>
      </c>
      <c r="F42" s="302"/>
      <c r="G42" s="292">
        <v>0.098</v>
      </c>
    </row>
    <row r="43" spans="1:7">
      <c r="A43" s="301" t="s">
        <v>251</v>
      </c>
      <c r="B43" s="290" t="s">
        <v>2455</v>
      </c>
      <c r="C43" s="291">
        <v>0.078</v>
      </c>
      <c r="D43" s="291">
        <v>0.099</v>
      </c>
      <c r="E43" s="291">
        <v>0.096</v>
      </c>
      <c r="F43" s="302"/>
      <c r="G43" s="292">
        <v>0.1</v>
      </c>
    </row>
    <row r="44" spans="1:7">
      <c r="A44" s="301" t="s">
        <v>251</v>
      </c>
      <c r="B44" s="290" t="s">
        <v>2465</v>
      </c>
      <c r="C44" s="291">
        <v>0.096</v>
      </c>
      <c r="D44" s="291">
        <v>0.1</v>
      </c>
      <c r="E44" s="291">
        <v>0.098</v>
      </c>
      <c r="F44" s="302"/>
      <c r="G44" s="292">
        <v>0.1</v>
      </c>
    </row>
    <row r="45" spans="1:7">
      <c r="A45" s="301" t="s">
        <v>251</v>
      </c>
      <c r="B45" s="290" t="s">
        <v>2475</v>
      </c>
      <c r="C45" s="291">
        <v>0.099</v>
      </c>
      <c r="D45" s="291">
        <v>0.098</v>
      </c>
      <c r="E45" s="291">
        <v>0.095</v>
      </c>
      <c r="F45" s="302"/>
      <c r="G45" s="292">
        <v>0.098</v>
      </c>
    </row>
    <row r="46" spans="1:7">
      <c r="A46" s="301" t="s">
        <v>251</v>
      </c>
      <c r="B46" s="290" t="s">
        <v>2485</v>
      </c>
      <c r="C46" s="291">
        <v>0.1</v>
      </c>
      <c r="D46" s="291">
        <v>0.099</v>
      </c>
      <c r="E46" s="291">
        <v>0.096</v>
      </c>
      <c r="F46" s="302"/>
      <c r="G46" s="292">
        <v>0.1</v>
      </c>
    </row>
    <row r="47" spans="1:7">
      <c r="A47" s="301" t="s">
        <v>251</v>
      </c>
      <c r="B47" s="290" t="s">
        <v>2495</v>
      </c>
      <c r="C47" s="291">
        <v>0.098</v>
      </c>
      <c r="D47" s="291">
        <v>0.087</v>
      </c>
      <c r="E47" s="291">
        <v>0.059</v>
      </c>
      <c r="F47" s="302"/>
      <c r="G47" s="292">
        <v>0.096</v>
      </c>
    </row>
    <row r="48" spans="1:7">
      <c r="A48" s="301" t="s">
        <v>251</v>
      </c>
      <c r="B48" s="290" t="s">
        <v>2505</v>
      </c>
      <c r="C48" s="291">
        <v>0.099</v>
      </c>
      <c r="D48" s="291">
        <v>0.098</v>
      </c>
      <c r="E48" s="291">
        <v>0.095</v>
      </c>
      <c r="F48" s="302"/>
      <c r="G48" s="292">
        <v>0.098</v>
      </c>
    </row>
    <row r="49" spans="1:7">
      <c r="A49" s="301" t="s">
        <v>251</v>
      </c>
      <c r="B49" s="290" t="s">
        <v>2515</v>
      </c>
      <c r="C49" s="291">
        <v>0.088</v>
      </c>
      <c r="D49" s="291">
        <v>0.099</v>
      </c>
      <c r="E49" s="291">
        <v>0.07</v>
      </c>
      <c r="F49" s="302"/>
      <c r="G49" s="292">
        <v>0.1</v>
      </c>
    </row>
    <row r="50" spans="1:7">
      <c r="A50" s="301" t="s">
        <v>251</v>
      </c>
      <c r="B50" s="290" t="s">
        <v>2524</v>
      </c>
      <c r="C50" s="291">
        <v>0.098</v>
      </c>
      <c r="D50" s="291">
        <v>0.073</v>
      </c>
      <c r="E50" s="291">
        <v>0.071</v>
      </c>
      <c r="F50" s="302"/>
      <c r="G50" s="292">
        <v>0.073</v>
      </c>
    </row>
    <row r="51" spans="1:7">
      <c r="A51" s="301" t="s">
        <v>251</v>
      </c>
      <c r="B51" s="290" t="s">
        <v>2532</v>
      </c>
      <c r="C51" s="291">
        <v>0.099</v>
      </c>
      <c r="D51" s="291">
        <v>0.085</v>
      </c>
      <c r="E51" s="291">
        <v>0.063</v>
      </c>
      <c r="F51" s="302"/>
      <c r="G51" s="292">
        <v>0.096</v>
      </c>
    </row>
    <row r="52" spans="1:7">
      <c r="A52" s="301" t="s">
        <v>251</v>
      </c>
      <c r="B52" s="290" t="s">
        <v>2540</v>
      </c>
      <c r="C52" s="291">
        <v>0.074</v>
      </c>
      <c r="D52" s="291">
        <v>0.096</v>
      </c>
      <c r="E52" s="291">
        <v>0.05</v>
      </c>
      <c r="F52" s="302"/>
      <c r="G52" s="292">
        <v>0.098</v>
      </c>
    </row>
    <row r="53" spans="1:7">
      <c r="A53" s="301" t="s">
        <v>251</v>
      </c>
      <c r="B53" s="290" t="s">
        <v>2548</v>
      </c>
      <c r="C53" s="291">
        <v>0.086</v>
      </c>
      <c r="D53" s="302"/>
      <c r="E53" s="291">
        <v>0.092</v>
      </c>
      <c r="F53" s="302"/>
      <c r="G53" s="303"/>
    </row>
    <row r="54" ht="15.15" spans="1:7">
      <c r="A54" s="304" t="s">
        <v>251</v>
      </c>
      <c r="B54" s="294" t="s">
        <v>2556</v>
      </c>
      <c r="C54" s="295">
        <v>0.096</v>
      </c>
      <c r="D54" s="296"/>
      <c r="E54" s="305"/>
      <c r="F54" s="296"/>
      <c r="G54" s="306"/>
    </row>
    <row r="55" spans="1:7">
      <c r="A55" s="300" t="s">
        <v>259</v>
      </c>
      <c r="B55" s="286" t="s">
        <v>2313</v>
      </c>
      <c r="C55" s="287">
        <v>0.096</v>
      </c>
      <c r="D55" s="287">
        <v>0.084</v>
      </c>
      <c r="E55" s="287">
        <v>0.092</v>
      </c>
      <c r="F55" s="287">
        <v>0.1</v>
      </c>
      <c r="G55" s="288">
        <v>0.095</v>
      </c>
    </row>
    <row r="56" spans="1:7">
      <c r="A56" s="301" t="s">
        <v>259</v>
      </c>
      <c r="B56" s="290" t="s">
        <v>2326</v>
      </c>
      <c r="C56" s="291">
        <v>0.084</v>
      </c>
      <c r="D56" s="291">
        <v>0.092</v>
      </c>
      <c r="E56" s="291">
        <v>0.095</v>
      </c>
      <c r="F56" s="291">
        <v>0.092</v>
      </c>
      <c r="G56" s="292">
        <v>0.096</v>
      </c>
    </row>
    <row r="57" spans="1:7">
      <c r="A57" s="301" t="s">
        <v>259</v>
      </c>
      <c r="B57" s="290" t="s">
        <v>2340</v>
      </c>
      <c r="C57" s="291">
        <v>0.099</v>
      </c>
      <c r="D57" s="291">
        <v>0.096</v>
      </c>
      <c r="E57" s="291">
        <v>0.092</v>
      </c>
      <c r="F57" s="291">
        <v>0.1</v>
      </c>
      <c r="G57" s="292">
        <v>0.098</v>
      </c>
    </row>
    <row r="58" spans="1:7">
      <c r="A58" s="301" t="s">
        <v>259</v>
      </c>
      <c r="B58" s="290" t="s">
        <v>2352</v>
      </c>
      <c r="C58" s="291">
        <v>0.098</v>
      </c>
      <c r="D58" s="291">
        <v>0.095</v>
      </c>
      <c r="E58" s="291">
        <v>0.057</v>
      </c>
      <c r="F58" s="291">
        <v>0.1</v>
      </c>
      <c r="G58" s="292">
        <v>0.096</v>
      </c>
    </row>
    <row r="59" spans="1:7">
      <c r="A59" s="301" t="s">
        <v>259</v>
      </c>
      <c r="B59" s="290" t="s">
        <v>2364</v>
      </c>
      <c r="C59" s="291">
        <v>0.095</v>
      </c>
      <c r="D59" s="291">
        <v>0.1</v>
      </c>
      <c r="E59" s="291">
        <v>0.075</v>
      </c>
      <c r="F59" s="291">
        <v>0.1</v>
      </c>
      <c r="G59" s="292">
        <v>0.1</v>
      </c>
    </row>
    <row r="60" spans="1:7">
      <c r="A60" s="301" t="s">
        <v>259</v>
      </c>
      <c r="B60" s="290" t="s">
        <v>2375</v>
      </c>
      <c r="C60" s="291">
        <v>0.1</v>
      </c>
      <c r="D60" s="291">
        <v>0.097</v>
      </c>
      <c r="E60" s="291">
        <v>0.1</v>
      </c>
      <c r="F60" s="291">
        <v>0.1</v>
      </c>
      <c r="G60" s="292">
        <v>0.097</v>
      </c>
    </row>
    <row r="61" spans="1:7">
      <c r="A61" s="301" t="s">
        <v>259</v>
      </c>
      <c r="B61" s="290" t="s">
        <v>2386</v>
      </c>
      <c r="C61" s="291">
        <v>0.097</v>
      </c>
      <c r="D61" s="291">
        <v>0.1</v>
      </c>
      <c r="E61" s="291">
        <v>0.093</v>
      </c>
      <c r="F61" s="291">
        <v>0.1</v>
      </c>
      <c r="G61" s="292">
        <v>0.1</v>
      </c>
    </row>
    <row r="62" spans="1:7">
      <c r="A62" s="301" t="s">
        <v>259</v>
      </c>
      <c r="B62" s="290" t="s">
        <v>2397</v>
      </c>
      <c r="C62" s="291">
        <v>0.1</v>
      </c>
      <c r="D62" s="291">
        <v>0.097</v>
      </c>
      <c r="E62" s="291">
        <v>0.089</v>
      </c>
      <c r="F62" s="291">
        <v>0.1</v>
      </c>
      <c r="G62" s="292">
        <v>0.098</v>
      </c>
    </row>
    <row r="63" spans="1:7">
      <c r="A63" s="301" t="s">
        <v>259</v>
      </c>
      <c r="B63" s="290" t="s">
        <v>2407</v>
      </c>
      <c r="C63" s="291">
        <v>0.097</v>
      </c>
      <c r="D63" s="291">
        <v>0.097</v>
      </c>
      <c r="E63" s="291">
        <v>0.099</v>
      </c>
      <c r="F63" s="291">
        <v>0.1</v>
      </c>
      <c r="G63" s="292">
        <v>0.097</v>
      </c>
    </row>
    <row r="64" spans="1:7">
      <c r="A64" s="301" t="s">
        <v>259</v>
      </c>
      <c r="B64" s="290" t="s">
        <v>2417</v>
      </c>
      <c r="C64" s="291">
        <v>0.097</v>
      </c>
      <c r="D64" s="291">
        <v>0.074</v>
      </c>
      <c r="E64" s="291">
        <v>0.078</v>
      </c>
      <c r="F64" s="291">
        <v>0.1</v>
      </c>
      <c r="G64" s="292">
        <v>0.089</v>
      </c>
    </row>
    <row r="65" spans="1:7">
      <c r="A65" s="301" t="s">
        <v>259</v>
      </c>
      <c r="B65" s="290" t="s">
        <v>2427</v>
      </c>
      <c r="C65" s="291">
        <v>0.073</v>
      </c>
      <c r="D65" s="291">
        <v>0.098</v>
      </c>
      <c r="E65" s="291">
        <v>0.095</v>
      </c>
      <c r="F65" s="291">
        <v>0.1</v>
      </c>
      <c r="G65" s="292">
        <v>0.099</v>
      </c>
    </row>
    <row r="66" spans="1:7">
      <c r="A66" s="301" t="s">
        <v>259</v>
      </c>
      <c r="B66" s="290" t="s">
        <v>2437</v>
      </c>
      <c r="C66" s="291">
        <v>0.098</v>
      </c>
      <c r="D66" s="291">
        <v>0.095</v>
      </c>
      <c r="E66" s="291">
        <v>0.05</v>
      </c>
      <c r="F66" s="291">
        <v>0.1</v>
      </c>
      <c r="G66" s="292">
        <v>0.097</v>
      </c>
    </row>
    <row r="67" spans="1:7">
      <c r="A67" s="301" t="s">
        <v>259</v>
      </c>
      <c r="B67" s="290" t="s">
        <v>2446</v>
      </c>
      <c r="C67" s="291">
        <v>0.095</v>
      </c>
      <c r="D67" s="291">
        <v>0.097</v>
      </c>
      <c r="E67" s="291">
        <v>0.097</v>
      </c>
      <c r="F67" s="291">
        <v>0.1</v>
      </c>
      <c r="G67" s="292">
        <v>0.099</v>
      </c>
    </row>
    <row r="68" spans="1:7">
      <c r="A68" s="301" t="s">
        <v>259</v>
      </c>
      <c r="B68" s="290" t="s">
        <v>2456</v>
      </c>
      <c r="C68" s="291">
        <v>0.097</v>
      </c>
      <c r="D68" s="291">
        <v>0.068</v>
      </c>
      <c r="E68" s="291">
        <v>0.066</v>
      </c>
      <c r="F68" s="291">
        <v>0.1</v>
      </c>
      <c r="G68" s="292">
        <v>0.084</v>
      </c>
    </row>
    <row r="69" spans="1:7">
      <c r="A69" s="301" t="s">
        <v>259</v>
      </c>
      <c r="B69" s="290" t="s">
        <v>2466</v>
      </c>
      <c r="C69" s="291">
        <v>0.068</v>
      </c>
      <c r="D69" s="291">
        <v>0.098</v>
      </c>
      <c r="E69" s="291">
        <v>0.095</v>
      </c>
      <c r="F69" s="291">
        <v>0.1</v>
      </c>
      <c r="G69" s="292">
        <v>0.1</v>
      </c>
    </row>
    <row r="70" spans="1:7">
      <c r="A70" s="301" t="s">
        <v>259</v>
      </c>
      <c r="B70" s="290" t="s">
        <v>2476</v>
      </c>
      <c r="C70" s="291">
        <v>0.098</v>
      </c>
      <c r="D70" s="291">
        <v>0.089</v>
      </c>
      <c r="E70" s="291">
        <v>0.059</v>
      </c>
      <c r="F70" s="291">
        <v>0.1</v>
      </c>
      <c r="G70" s="292">
        <v>0.096</v>
      </c>
    </row>
    <row r="71" spans="1:7">
      <c r="A71" s="301" t="s">
        <v>259</v>
      </c>
      <c r="B71" s="290" t="s">
        <v>2486</v>
      </c>
      <c r="C71" s="291">
        <v>0.089</v>
      </c>
      <c r="D71" s="291">
        <v>0.099</v>
      </c>
      <c r="E71" s="291">
        <v>0.096</v>
      </c>
      <c r="F71" s="291">
        <v>0.1</v>
      </c>
      <c r="G71" s="292">
        <v>0.1</v>
      </c>
    </row>
    <row r="72" spans="1:7">
      <c r="A72" s="301" t="s">
        <v>259</v>
      </c>
      <c r="B72" s="290" t="s">
        <v>2496</v>
      </c>
      <c r="C72" s="291">
        <v>0.099</v>
      </c>
      <c r="D72" s="291">
        <v>0.1</v>
      </c>
      <c r="E72" s="291">
        <v>0.07</v>
      </c>
      <c r="F72" s="302"/>
      <c r="G72" s="292">
        <v>0.1</v>
      </c>
    </row>
    <row r="73" spans="1:7">
      <c r="A73" s="301" t="s">
        <v>259</v>
      </c>
      <c r="B73" s="290" t="s">
        <v>2506</v>
      </c>
      <c r="C73" s="291">
        <v>0.1</v>
      </c>
      <c r="D73" s="291">
        <v>0.1</v>
      </c>
      <c r="E73" s="291">
        <v>0.096</v>
      </c>
      <c r="F73" s="302"/>
      <c r="G73" s="292">
        <v>0.1</v>
      </c>
    </row>
    <row r="74" spans="1:7">
      <c r="A74" s="301" t="s">
        <v>259</v>
      </c>
      <c r="B74" s="290" t="s">
        <v>2516</v>
      </c>
      <c r="C74" s="291">
        <v>0.1</v>
      </c>
      <c r="D74" s="291">
        <v>0.1</v>
      </c>
      <c r="E74" s="291">
        <v>0.098</v>
      </c>
      <c r="F74" s="302"/>
      <c r="G74" s="292">
        <v>0.1</v>
      </c>
    </row>
    <row r="75" spans="1:7">
      <c r="A75" s="301" t="s">
        <v>259</v>
      </c>
      <c r="B75" s="290" t="s">
        <v>2525</v>
      </c>
      <c r="C75" s="291">
        <v>0.1</v>
      </c>
      <c r="D75" s="291">
        <v>0.099</v>
      </c>
      <c r="E75" s="291">
        <v>0.098</v>
      </c>
      <c r="F75" s="302"/>
      <c r="G75" s="292">
        <v>0.1</v>
      </c>
    </row>
    <row r="76" spans="1:7">
      <c r="A76" s="301" t="s">
        <v>259</v>
      </c>
      <c r="B76" s="290" t="s">
        <v>2533</v>
      </c>
      <c r="C76" s="291">
        <v>0.099</v>
      </c>
      <c r="D76" s="291">
        <v>0.1</v>
      </c>
      <c r="E76" s="291">
        <v>0.097</v>
      </c>
      <c r="F76" s="302"/>
      <c r="G76" s="292">
        <v>0.1</v>
      </c>
    </row>
    <row r="77" spans="1:7">
      <c r="A77" s="301" t="s">
        <v>259</v>
      </c>
      <c r="B77" s="290" t="s">
        <v>2541</v>
      </c>
      <c r="C77" s="291">
        <v>0.1</v>
      </c>
      <c r="D77" s="291">
        <v>0.1</v>
      </c>
      <c r="E77" s="291">
        <v>0.096</v>
      </c>
      <c r="F77" s="302"/>
      <c r="G77" s="292">
        <v>0.1</v>
      </c>
    </row>
    <row r="78" spans="1:7">
      <c r="A78" s="301" t="s">
        <v>259</v>
      </c>
      <c r="B78" s="290" t="s">
        <v>2549</v>
      </c>
      <c r="C78" s="291">
        <v>0.1</v>
      </c>
      <c r="D78" s="291">
        <v>0.085</v>
      </c>
      <c r="E78" s="291">
        <v>0.096</v>
      </c>
      <c r="F78" s="302"/>
      <c r="G78" s="292">
        <v>0.096</v>
      </c>
    </row>
    <row r="79" spans="1:7">
      <c r="A79" s="301" t="s">
        <v>259</v>
      </c>
      <c r="B79" s="290" t="s">
        <v>2557</v>
      </c>
      <c r="C79" s="291">
        <v>0.05</v>
      </c>
      <c r="D79" s="291">
        <v>0.096</v>
      </c>
      <c r="E79" s="291">
        <v>0.095</v>
      </c>
      <c r="F79" s="302"/>
      <c r="G79" s="292">
        <v>0.098</v>
      </c>
    </row>
    <row r="80" spans="1:7">
      <c r="A80" s="301" t="s">
        <v>259</v>
      </c>
      <c r="B80" s="290" t="s">
        <v>2564</v>
      </c>
      <c r="C80" s="291">
        <v>0.086</v>
      </c>
      <c r="D80" s="307"/>
      <c r="E80" s="291">
        <v>0.1</v>
      </c>
      <c r="F80" s="302"/>
      <c r="G80" s="303"/>
    </row>
    <row r="81" spans="1:7">
      <c r="A81" s="301" t="s">
        <v>259</v>
      </c>
      <c r="B81" s="290" t="s">
        <v>2571</v>
      </c>
      <c r="C81" s="291">
        <v>0.096</v>
      </c>
      <c r="D81" s="302"/>
      <c r="E81" s="291">
        <v>0.098</v>
      </c>
      <c r="F81" s="302"/>
      <c r="G81" s="303"/>
    </row>
    <row r="82" spans="1:7">
      <c r="A82" s="301" t="s">
        <v>259</v>
      </c>
      <c r="B82" s="290" t="s">
        <v>2578</v>
      </c>
      <c r="C82" s="307"/>
      <c r="D82" s="302"/>
      <c r="E82" s="291">
        <v>0.077</v>
      </c>
      <c r="F82" s="302"/>
      <c r="G82" s="303"/>
    </row>
    <row r="83" spans="1:7">
      <c r="A83" s="301" t="s">
        <v>259</v>
      </c>
      <c r="B83" s="290" t="s">
        <v>2585</v>
      </c>
      <c r="C83" s="302"/>
      <c r="D83" s="302"/>
      <c r="E83" s="302"/>
      <c r="F83" s="291">
        <v>0.1</v>
      </c>
      <c r="G83" s="308"/>
    </row>
    <row r="84" spans="1:7">
      <c r="A84" s="301" t="s">
        <v>259</v>
      </c>
      <c r="B84" s="290" t="s">
        <v>2592</v>
      </c>
      <c r="C84" s="302"/>
      <c r="D84" s="302"/>
      <c r="E84" s="302"/>
      <c r="F84" s="291">
        <v>0.1</v>
      </c>
      <c r="G84" s="308"/>
    </row>
    <row r="85" spans="1:7">
      <c r="A85" s="301" t="s">
        <v>259</v>
      </c>
      <c r="B85" s="290" t="s">
        <v>2599</v>
      </c>
      <c r="C85" s="302"/>
      <c r="D85" s="302"/>
      <c r="E85" s="302"/>
      <c r="F85" s="291">
        <v>0.1</v>
      </c>
      <c r="G85" s="308"/>
    </row>
    <row r="86" ht="15.15" spans="1:7">
      <c r="A86" s="304" t="s">
        <v>259</v>
      </c>
      <c r="B86" s="294" t="s">
        <v>2606</v>
      </c>
      <c r="C86" s="295">
        <v>0.098</v>
      </c>
      <c r="D86" s="295">
        <v>0.098</v>
      </c>
      <c r="E86" s="295">
        <v>0.096</v>
      </c>
      <c r="F86" s="305"/>
      <c r="G86" s="297">
        <v>0.1</v>
      </c>
    </row>
    <row r="87" spans="1:7">
      <c r="A87" s="300" t="s">
        <v>267</v>
      </c>
      <c r="B87" s="286" t="s">
        <v>2314</v>
      </c>
      <c r="C87" s="287">
        <v>0.1</v>
      </c>
      <c r="D87" s="287">
        <v>0.1</v>
      </c>
      <c r="E87" s="287">
        <v>0.098</v>
      </c>
      <c r="F87" s="287">
        <v>0.1</v>
      </c>
      <c r="G87" s="288">
        <v>0.1</v>
      </c>
    </row>
    <row r="88" spans="1:7">
      <c r="A88" s="301" t="s">
        <v>267</v>
      </c>
      <c r="B88" s="290" t="s">
        <v>2327</v>
      </c>
      <c r="C88" s="291">
        <v>0.091</v>
      </c>
      <c r="D88" s="291">
        <v>0.092</v>
      </c>
      <c r="E88" s="291">
        <v>0.1</v>
      </c>
      <c r="F88" s="291">
        <v>0.1</v>
      </c>
      <c r="G88" s="292">
        <v>0.096</v>
      </c>
    </row>
    <row r="89" spans="1:7">
      <c r="A89" s="301" t="s">
        <v>267</v>
      </c>
      <c r="B89" s="290" t="s">
        <v>2341</v>
      </c>
      <c r="C89" s="291">
        <v>0.1</v>
      </c>
      <c r="D89" s="291">
        <v>0.1</v>
      </c>
      <c r="E89" s="291">
        <v>0.067</v>
      </c>
      <c r="F89" s="291">
        <v>0.093</v>
      </c>
      <c r="G89" s="292">
        <v>0.1</v>
      </c>
    </row>
    <row r="90" spans="1:7">
      <c r="A90" s="301" t="s">
        <v>267</v>
      </c>
      <c r="B90" s="290" t="s">
        <v>2353</v>
      </c>
      <c r="C90" s="291">
        <v>0.096</v>
      </c>
      <c r="D90" s="291">
        <v>0.096</v>
      </c>
      <c r="E90" s="291">
        <v>0.1</v>
      </c>
      <c r="F90" s="291">
        <v>0.1</v>
      </c>
      <c r="G90" s="292">
        <v>0.098</v>
      </c>
    </row>
    <row r="91" spans="1:7">
      <c r="A91" s="301" t="s">
        <v>267</v>
      </c>
      <c r="B91" s="290" t="s">
        <v>2365</v>
      </c>
      <c r="C91" s="291">
        <v>0.077</v>
      </c>
      <c r="D91" s="291">
        <v>0.077</v>
      </c>
      <c r="E91" s="291">
        <v>0.096</v>
      </c>
      <c r="F91" s="291">
        <v>0.1</v>
      </c>
      <c r="G91" s="292">
        <v>0.077</v>
      </c>
    </row>
    <row r="92" spans="1:7">
      <c r="A92" s="301" t="s">
        <v>267</v>
      </c>
      <c r="B92" s="290" t="s">
        <v>2376</v>
      </c>
      <c r="C92" s="291">
        <v>0.1</v>
      </c>
      <c r="D92" s="291">
        <v>0.1</v>
      </c>
      <c r="E92" s="291">
        <v>0.092</v>
      </c>
      <c r="F92" s="291">
        <v>0.1</v>
      </c>
      <c r="G92" s="292">
        <v>0.1</v>
      </c>
    </row>
    <row r="93" spans="1:7">
      <c r="A93" s="301" t="s">
        <v>267</v>
      </c>
      <c r="B93" s="290" t="s">
        <v>2387</v>
      </c>
      <c r="C93" s="291">
        <v>0.098</v>
      </c>
      <c r="D93" s="291">
        <v>0.098</v>
      </c>
      <c r="E93" s="291">
        <v>0.096</v>
      </c>
      <c r="F93" s="291">
        <v>0.1</v>
      </c>
      <c r="G93" s="292">
        <v>0.099</v>
      </c>
    </row>
    <row r="94" spans="1:7">
      <c r="A94" s="301" t="s">
        <v>267</v>
      </c>
      <c r="B94" s="290" t="s">
        <v>2398</v>
      </c>
      <c r="C94" s="291">
        <v>0.088</v>
      </c>
      <c r="D94" s="291">
        <v>0.088</v>
      </c>
      <c r="E94" s="291">
        <v>0.096</v>
      </c>
      <c r="F94" s="291">
        <v>0.1</v>
      </c>
      <c r="G94" s="292">
        <v>0.088</v>
      </c>
    </row>
    <row r="95" spans="1:7">
      <c r="A95" s="301" t="s">
        <v>267</v>
      </c>
      <c r="B95" s="290" t="s">
        <v>2408</v>
      </c>
      <c r="C95" s="291">
        <v>0.096</v>
      </c>
      <c r="D95" s="291">
        <v>0.096</v>
      </c>
      <c r="E95" s="291">
        <v>0.1</v>
      </c>
      <c r="F95" s="291">
        <v>0.1</v>
      </c>
      <c r="G95" s="292">
        <v>0.098</v>
      </c>
    </row>
    <row r="96" spans="1:7">
      <c r="A96" s="301" t="s">
        <v>267</v>
      </c>
      <c r="B96" s="290" t="s">
        <v>2418</v>
      </c>
      <c r="C96" s="291">
        <v>0.097</v>
      </c>
      <c r="D96" s="291">
        <v>0.097</v>
      </c>
      <c r="E96" s="291">
        <v>0.1</v>
      </c>
      <c r="F96" s="291">
        <v>0.1</v>
      </c>
      <c r="G96" s="292">
        <v>0.098</v>
      </c>
    </row>
    <row r="97" spans="1:7">
      <c r="A97" s="301" t="s">
        <v>267</v>
      </c>
      <c r="B97" s="290" t="s">
        <v>2428</v>
      </c>
      <c r="C97" s="291">
        <v>0.096</v>
      </c>
      <c r="D97" s="291">
        <v>0.096</v>
      </c>
      <c r="E97" s="291">
        <v>0.099</v>
      </c>
      <c r="F97" s="291">
        <v>0.1</v>
      </c>
      <c r="G97" s="292">
        <v>0.098</v>
      </c>
    </row>
    <row r="98" spans="1:7">
      <c r="A98" s="301" t="s">
        <v>267</v>
      </c>
      <c r="B98" s="290" t="s">
        <v>2438</v>
      </c>
      <c r="C98" s="291">
        <v>0.098</v>
      </c>
      <c r="D98" s="291">
        <v>0.098</v>
      </c>
      <c r="E98" s="291">
        <v>0.1</v>
      </c>
      <c r="F98" s="291">
        <v>0.1</v>
      </c>
      <c r="G98" s="292">
        <v>0.099</v>
      </c>
    </row>
    <row r="99" spans="1:7">
      <c r="A99" s="301" t="s">
        <v>267</v>
      </c>
      <c r="B99" s="290" t="s">
        <v>2447</v>
      </c>
      <c r="C99" s="291">
        <v>0.096</v>
      </c>
      <c r="D99" s="291">
        <v>0.096</v>
      </c>
      <c r="E99" s="291">
        <v>0.1</v>
      </c>
      <c r="F99" s="291">
        <v>0.1</v>
      </c>
      <c r="G99" s="292">
        <v>0.097</v>
      </c>
    </row>
    <row r="100" spans="1:7">
      <c r="A100" s="301" t="s">
        <v>267</v>
      </c>
      <c r="B100" s="290" t="s">
        <v>2457</v>
      </c>
      <c r="C100" s="291">
        <v>0.1</v>
      </c>
      <c r="D100" s="291">
        <v>0.1</v>
      </c>
      <c r="E100" s="291">
        <v>0.097</v>
      </c>
      <c r="F100" s="291">
        <v>0.098</v>
      </c>
      <c r="G100" s="292">
        <v>0.1</v>
      </c>
    </row>
    <row r="101" spans="1:7">
      <c r="A101" s="301" t="s">
        <v>267</v>
      </c>
      <c r="B101" s="290" t="s">
        <v>2467</v>
      </c>
      <c r="C101" s="291">
        <v>0.1</v>
      </c>
      <c r="D101" s="291">
        <v>0.1</v>
      </c>
      <c r="E101" s="291">
        <v>0.095</v>
      </c>
      <c r="F101" s="291">
        <v>0.1</v>
      </c>
      <c r="G101" s="292">
        <v>0.1</v>
      </c>
    </row>
    <row r="102" spans="1:7">
      <c r="A102" s="301" t="s">
        <v>267</v>
      </c>
      <c r="B102" s="290" t="s">
        <v>2477</v>
      </c>
      <c r="C102" s="291">
        <v>0.1</v>
      </c>
      <c r="D102" s="291">
        <v>0.1</v>
      </c>
      <c r="E102" s="291">
        <v>0.099</v>
      </c>
      <c r="F102" s="291">
        <v>0.097</v>
      </c>
      <c r="G102" s="292">
        <v>0.1</v>
      </c>
    </row>
    <row r="103" spans="1:7">
      <c r="A103" s="301" t="s">
        <v>267</v>
      </c>
      <c r="B103" s="290" t="s">
        <v>2487</v>
      </c>
      <c r="C103" s="291">
        <v>0.1</v>
      </c>
      <c r="D103" s="291">
        <v>0.1</v>
      </c>
      <c r="E103" s="291">
        <v>0.098</v>
      </c>
      <c r="F103" s="291">
        <v>0.1</v>
      </c>
      <c r="G103" s="292">
        <v>0.1</v>
      </c>
    </row>
    <row r="104" spans="1:7">
      <c r="A104" s="301" t="s">
        <v>267</v>
      </c>
      <c r="B104" s="290" t="s">
        <v>2497</v>
      </c>
      <c r="C104" s="291">
        <v>0.1</v>
      </c>
      <c r="D104" s="291">
        <v>0.1</v>
      </c>
      <c r="E104" s="291">
        <v>0.098</v>
      </c>
      <c r="F104" s="291">
        <v>0.1</v>
      </c>
      <c r="G104" s="292">
        <v>0.1</v>
      </c>
    </row>
    <row r="105" spans="1:7">
      <c r="A105" s="301" t="s">
        <v>267</v>
      </c>
      <c r="B105" s="290" t="s">
        <v>2507</v>
      </c>
      <c r="C105" s="291">
        <v>0.098</v>
      </c>
      <c r="D105" s="291">
        <v>0.098</v>
      </c>
      <c r="E105" s="291">
        <v>0.098</v>
      </c>
      <c r="F105" s="291">
        <v>0.1</v>
      </c>
      <c r="G105" s="292">
        <v>0.099</v>
      </c>
    </row>
    <row r="106" spans="1:7">
      <c r="A106" s="301" t="s">
        <v>267</v>
      </c>
      <c r="B106" s="290" t="s">
        <v>2517</v>
      </c>
      <c r="C106" s="291">
        <v>0.097</v>
      </c>
      <c r="D106" s="291">
        <v>0.097</v>
      </c>
      <c r="E106" s="291">
        <v>0.097</v>
      </c>
      <c r="F106" s="291">
        <v>0.1</v>
      </c>
      <c r="G106" s="292">
        <v>0.099</v>
      </c>
    </row>
    <row r="107" spans="1:7">
      <c r="A107" s="301" t="s">
        <v>267</v>
      </c>
      <c r="B107" s="290" t="s">
        <v>2526</v>
      </c>
      <c r="C107" s="291">
        <v>0.1</v>
      </c>
      <c r="D107" s="291">
        <v>0.1</v>
      </c>
      <c r="E107" s="291">
        <v>0.086</v>
      </c>
      <c r="F107" s="291">
        <v>0.09</v>
      </c>
      <c r="G107" s="292">
        <v>0.1</v>
      </c>
    </row>
    <row r="108" spans="1:7">
      <c r="A108" s="301" t="s">
        <v>267</v>
      </c>
      <c r="B108" s="290" t="s">
        <v>2534</v>
      </c>
      <c r="C108" s="291">
        <v>0.1</v>
      </c>
      <c r="D108" s="291">
        <v>0.1</v>
      </c>
      <c r="E108" s="291">
        <v>0.096</v>
      </c>
      <c r="F108" s="302"/>
      <c r="G108" s="292">
        <v>0.1</v>
      </c>
    </row>
    <row r="109" spans="1:7">
      <c r="A109" s="301" t="s">
        <v>267</v>
      </c>
      <c r="B109" s="290" t="s">
        <v>2542</v>
      </c>
      <c r="C109" s="291">
        <v>0.1</v>
      </c>
      <c r="D109" s="291">
        <v>0.1</v>
      </c>
      <c r="E109" s="291">
        <v>0.1</v>
      </c>
      <c r="F109" s="302"/>
      <c r="G109" s="292">
        <v>0.1</v>
      </c>
    </row>
    <row r="110" spans="1:7">
      <c r="A110" s="301" t="s">
        <v>267</v>
      </c>
      <c r="B110" s="290" t="s">
        <v>2550</v>
      </c>
      <c r="C110" s="291">
        <v>0.1</v>
      </c>
      <c r="D110" s="291">
        <v>0.1</v>
      </c>
      <c r="E110" s="291">
        <v>0.1</v>
      </c>
      <c r="F110" s="302"/>
      <c r="G110" s="292">
        <v>0.1</v>
      </c>
    </row>
    <row r="111" spans="1:7">
      <c r="A111" s="301" t="s">
        <v>267</v>
      </c>
      <c r="B111" s="290" t="s">
        <v>2558</v>
      </c>
      <c r="C111" s="291">
        <v>0.1</v>
      </c>
      <c r="D111" s="291">
        <v>0.1</v>
      </c>
      <c r="E111" s="291">
        <v>0.095</v>
      </c>
      <c r="F111" s="302"/>
      <c r="G111" s="292">
        <v>0.1</v>
      </c>
    </row>
    <row r="112" spans="1:7">
      <c r="A112" s="301" t="s">
        <v>267</v>
      </c>
      <c r="B112" s="290" t="s">
        <v>2565</v>
      </c>
      <c r="C112" s="291">
        <v>0.097</v>
      </c>
      <c r="D112" s="291">
        <v>0.097</v>
      </c>
      <c r="E112" s="291">
        <v>0.05</v>
      </c>
      <c r="F112" s="302"/>
      <c r="G112" s="292">
        <v>0.098</v>
      </c>
    </row>
    <row r="113" spans="1:7">
      <c r="A113" s="301" t="s">
        <v>267</v>
      </c>
      <c r="B113" s="290" t="s">
        <v>2572</v>
      </c>
      <c r="C113" s="291">
        <v>0.1</v>
      </c>
      <c r="D113" s="291">
        <v>0.1</v>
      </c>
      <c r="E113" s="302"/>
      <c r="F113" s="302"/>
      <c r="G113" s="292">
        <v>0.1</v>
      </c>
    </row>
    <row r="114" spans="1:7">
      <c r="A114" s="301" t="s">
        <v>267</v>
      </c>
      <c r="B114" s="290" t="s">
        <v>2579</v>
      </c>
      <c r="C114" s="291">
        <v>0.097</v>
      </c>
      <c r="D114" s="291">
        <v>0.097</v>
      </c>
      <c r="E114" s="302"/>
      <c r="F114" s="302"/>
      <c r="G114" s="292">
        <v>0.099</v>
      </c>
    </row>
    <row r="115" spans="1:7">
      <c r="A115" s="301" t="s">
        <v>267</v>
      </c>
      <c r="B115" s="290" t="s">
        <v>2586</v>
      </c>
      <c r="C115" s="291">
        <v>0.1</v>
      </c>
      <c r="D115" s="291">
        <v>0.1</v>
      </c>
      <c r="E115" s="302"/>
      <c r="F115" s="302"/>
      <c r="G115" s="292">
        <v>0.1</v>
      </c>
    </row>
    <row r="116" spans="1:7">
      <c r="A116" s="301" t="s">
        <v>267</v>
      </c>
      <c r="B116" s="290" t="s">
        <v>2593</v>
      </c>
      <c r="C116" s="291">
        <v>0.1</v>
      </c>
      <c r="D116" s="291">
        <v>0.1</v>
      </c>
      <c r="E116" s="302"/>
      <c r="F116" s="302"/>
      <c r="G116" s="292">
        <v>0.1</v>
      </c>
    </row>
    <row r="117" spans="1:7">
      <c r="A117" s="301" t="s">
        <v>267</v>
      </c>
      <c r="B117" s="290" t="s">
        <v>2600</v>
      </c>
      <c r="C117" s="291">
        <v>0.097</v>
      </c>
      <c r="D117" s="291">
        <v>0.097</v>
      </c>
      <c r="E117" s="302"/>
      <c r="F117" s="302"/>
      <c r="G117" s="292">
        <v>0.097</v>
      </c>
    </row>
    <row r="118" spans="1:7">
      <c r="A118" s="301" t="s">
        <v>267</v>
      </c>
      <c r="B118" s="290" t="s">
        <v>2607</v>
      </c>
      <c r="C118" s="291">
        <v>0.1</v>
      </c>
      <c r="D118" s="291">
        <v>0.1</v>
      </c>
      <c r="E118" s="302"/>
      <c r="F118" s="302"/>
      <c r="G118" s="292">
        <v>0.1</v>
      </c>
    </row>
    <row r="119" spans="1:7">
      <c r="A119" s="301" t="s">
        <v>267</v>
      </c>
      <c r="B119" s="290" t="s">
        <v>2612</v>
      </c>
      <c r="C119" s="291">
        <v>0.051</v>
      </c>
      <c r="D119" s="291">
        <v>0.052</v>
      </c>
      <c r="E119" s="302"/>
      <c r="F119" s="307"/>
      <c r="G119" s="292">
        <v>0.06</v>
      </c>
    </row>
    <row r="120" spans="1:7">
      <c r="A120" s="301" t="s">
        <v>267</v>
      </c>
      <c r="B120" s="290" t="s">
        <v>2617</v>
      </c>
      <c r="C120" s="302"/>
      <c r="D120" s="302"/>
      <c r="E120" s="302"/>
      <c r="F120" s="291">
        <v>0.1</v>
      </c>
      <c r="G120" s="308"/>
    </row>
    <row r="121" spans="1:7">
      <c r="A121" s="301" t="s">
        <v>267</v>
      </c>
      <c r="B121" s="290" t="s">
        <v>2622</v>
      </c>
      <c r="C121" s="302"/>
      <c r="D121" s="302"/>
      <c r="E121" s="302"/>
      <c r="F121" s="291">
        <v>0.1</v>
      </c>
      <c r="G121" s="308"/>
    </row>
    <row r="122" spans="1:7">
      <c r="A122" s="301" t="s">
        <v>267</v>
      </c>
      <c r="B122" s="290" t="s">
        <v>2627</v>
      </c>
      <c r="C122" s="291">
        <v>0.1</v>
      </c>
      <c r="D122" s="291">
        <v>0.1</v>
      </c>
      <c r="E122" s="291">
        <v>0.098</v>
      </c>
      <c r="F122" s="291">
        <v>0.1</v>
      </c>
      <c r="G122" s="292">
        <v>0.1</v>
      </c>
    </row>
    <row r="123" spans="1:7">
      <c r="A123" s="301" t="s">
        <v>267</v>
      </c>
      <c r="B123" s="290" t="s">
        <v>2632</v>
      </c>
      <c r="C123" s="291">
        <v>0.1</v>
      </c>
      <c r="D123" s="291">
        <v>0.1</v>
      </c>
      <c r="E123" s="291">
        <v>0.098</v>
      </c>
      <c r="F123" s="291">
        <v>0.1</v>
      </c>
      <c r="G123" s="292">
        <v>0.1</v>
      </c>
    </row>
    <row r="124" spans="1:7">
      <c r="A124" s="301" t="s">
        <v>267</v>
      </c>
      <c r="B124" s="290" t="s">
        <v>2637</v>
      </c>
      <c r="C124" s="291">
        <v>0.1</v>
      </c>
      <c r="D124" s="291">
        <v>0.1</v>
      </c>
      <c r="E124" s="291">
        <v>0.098</v>
      </c>
      <c r="F124" s="307"/>
      <c r="G124" s="292">
        <v>0.1</v>
      </c>
    </row>
    <row r="125" spans="1:7">
      <c r="A125" s="301" t="s">
        <v>267</v>
      </c>
      <c r="B125" s="290" t="s">
        <v>2642</v>
      </c>
      <c r="C125" s="291">
        <v>0.098</v>
      </c>
      <c r="D125" s="291">
        <v>0.098</v>
      </c>
      <c r="E125" s="291">
        <v>0.096</v>
      </c>
      <c r="F125" s="307"/>
      <c r="G125" s="292">
        <v>0.1</v>
      </c>
    </row>
    <row r="126" ht="15.15" spans="1:7">
      <c r="A126" s="304" t="s">
        <v>267</v>
      </c>
      <c r="B126" s="294" t="s">
        <v>2647</v>
      </c>
      <c r="C126" s="295">
        <v>0.1</v>
      </c>
      <c r="D126" s="295">
        <v>0.1</v>
      </c>
      <c r="E126" s="295">
        <v>0.098</v>
      </c>
      <c r="F126" s="295">
        <v>0.1</v>
      </c>
      <c r="G126" s="297">
        <v>0.1</v>
      </c>
    </row>
    <row r="127" spans="1:7">
      <c r="A127" s="300" t="s">
        <v>273</v>
      </c>
      <c r="B127" s="286" t="s">
        <v>2315</v>
      </c>
      <c r="C127" s="287">
        <v>0.121</v>
      </c>
      <c r="D127" s="287">
        <v>0.121</v>
      </c>
      <c r="E127" s="287">
        <v>0.107</v>
      </c>
      <c r="F127" s="287">
        <v>0.13</v>
      </c>
      <c r="G127" s="288">
        <v>0.122</v>
      </c>
    </row>
    <row r="128" spans="1:7">
      <c r="A128" s="301" t="s">
        <v>273</v>
      </c>
      <c r="B128" s="290" t="s">
        <v>2328</v>
      </c>
      <c r="C128" s="291">
        <v>0.116</v>
      </c>
      <c r="D128" s="291">
        <v>0.117</v>
      </c>
      <c r="E128" s="291">
        <v>0.104</v>
      </c>
      <c r="F128" s="291">
        <v>0.13</v>
      </c>
      <c r="G128" s="292">
        <v>0.117</v>
      </c>
    </row>
    <row r="129" spans="1:7">
      <c r="A129" s="301" t="s">
        <v>273</v>
      </c>
      <c r="B129" s="290" t="s">
        <v>2342</v>
      </c>
      <c r="C129" s="291">
        <v>0.107</v>
      </c>
      <c r="D129" s="291">
        <v>0.108</v>
      </c>
      <c r="E129" s="291">
        <v>0.1</v>
      </c>
      <c r="F129" s="291">
        <v>0.13</v>
      </c>
      <c r="G129" s="292">
        <v>0.117</v>
      </c>
    </row>
    <row r="130" spans="1:7">
      <c r="A130" s="301" t="s">
        <v>273</v>
      </c>
      <c r="B130" s="290" t="s">
        <v>2354</v>
      </c>
      <c r="C130" s="291">
        <v>0.13</v>
      </c>
      <c r="D130" s="291">
        <v>0.13</v>
      </c>
      <c r="E130" s="291">
        <v>0.126</v>
      </c>
      <c r="F130" s="291">
        <v>0.13</v>
      </c>
      <c r="G130" s="292">
        <v>0.13</v>
      </c>
    </row>
    <row r="131" spans="1:7">
      <c r="A131" s="301" t="s">
        <v>273</v>
      </c>
      <c r="B131" s="290" t="s">
        <v>2366</v>
      </c>
      <c r="C131" s="291">
        <v>0.13</v>
      </c>
      <c r="D131" s="291">
        <v>0.13</v>
      </c>
      <c r="E131" s="291">
        <v>0.13</v>
      </c>
      <c r="F131" s="291">
        <v>0.13</v>
      </c>
      <c r="G131" s="292">
        <v>0.13</v>
      </c>
    </row>
    <row r="132" spans="1:7">
      <c r="A132" s="301" t="s">
        <v>273</v>
      </c>
      <c r="B132" s="290" t="s">
        <v>2377</v>
      </c>
      <c r="C132" s="291">
        <v>0.13</v>
      </c>
      <c r="D132" s="291">
        <v>0.13</v>
      </c>
      <c r="E132" s="291">
        <v>0.126</v>
      </c>
      <c r="F132" s="291">
        <v>0.13</v>
      </c>
      <c r="G132" s="292">
        <v>0.13</v>
      </c>
    </row>
    <row r="133" spans="1:7">
      <c r="A133" s="301" t="s">
        <v>273</v>
      </c>
      <c r="B133" s="290" t="s">
        <v>2388</v>
      </c>
      <c r="C133" s="291">
        <v>0.111</v>
      </c>
      <c r="D133" s="291">
        <v>0.111</v>
      </c>
      <c r="E133" s="291">
        <v>0.102</v>
      </c>
      <c r="F133" s="291">
        <v>0.13</v>
      </c>
      <c r="G133" s="292">
        <v>0.121</v>
      </c>
    </row>
    <row r="134" spans="1:7">
      <c r="A134" s="301" t="s">
        <v>273</v>
      </c>
      <c r="B134" s="290" t="s">
        <v>2399</v>
      </c>
      <c r="C134" s="291">
        <v>0.121</v>
      </c>
      <c r="D134" s="291">
        <v>0.121</v>
      </c>
      <c r="E134" s="291">
        <v>0.1</v>
      </c>
      <c r="F134" s="291">
        <v>0.13</v>
      </c>
      <c r="G134" s="292">
        <v>0.123</v>
      </c>
    </row>
    <row r="135" spans="1:7">
      <c r="A135" s="301" t="s">
        <v>273</v>
      </c>
      <c r="B135" s="290" t="s">
        <v>2409</v>
      </c>
      <c r="C135" s="291">
        <v>0.105</v>
      </c>
      <c r="D135" s="291">
        <v>0.106</v>
      </c>
      <c r="E135" s="291">
        <v>0.1</v>
      </c>
      <c r="F135" s="291">
        <v>0.13</v>
      </c>
      <c r="G135" s="292">
        <v>0.115</v>
      </c>
    </row>
    <row r="136" spans="1:7">
      <c r="A136" s="301" t="s">
        <v>273</v>
      </c>
      <c r="B136" s="290" t="s">
        <v>2419</v>
      </c>
      <c r="C136" s="291">
        <v>0.127</v>
      </c>
      <c r="D136" s="291">
        <v>0.127</v>
      </c>
      <c r="E136" s="291">
        <v>0.121</v>
      </c>
      <c r="F136" s="291">
        <v>0.123</v>
      </c>
      <c r="G136" s="292">
        <v>0.129</v>
      </c>
    </row>
    <row r="137" spans="1:7">
      <c r="A137" s="301" t="s">
        <v>273</v>
      </c>
      <c r="B137" s="290" t="s">
        <v>2429</v>
      </c>
      <c r="C137" s="291">
        <v>0.13</v>
      </c>
      <c r="D137" s="291">
        <v>0.13</v>
      </c>
      <c r="E137" s="291">
        <v>0.129</v>
      </c>
      <c r="F137" s="291">
        <v>0.13</v>
      </c>
      <c r="G137" s="292">
        <v>0.13</v>
      </c>
    </row>
    <row r="138" spans="1:7">
      <c r="A138" s="301" t="s">
        <v>273</v>
      </c>
      <c r="B138" s="290" t="s">
        <v>2439</v>
      </c>
      <c r="C138" s="291">
        <v>0.13</v>
      </c>
      <c r="D138" s="291">
        <v>0.13</v>
      </c>
      <c r="E138" s="291">
        <v>0.125</v>
      </c>
      <c r="F138" s="291">
        <v>0.13</v>
      </c>
      <c r="G138" s="292">
        <v>0.13</v>
      </c>
    </row>
    <row r="139" spans="1:7">
      <c r="A139" s="301" t="s">
        <v>273</v>
      </c>
      <c r="B139" s="290" t="s">
        <v>2448</v>
      </c>
      <c r="C139" s="291">
        <v>0.13</v>
      </c>
      <c r="D139" s="291">
        <v>0.13</v>
      </c>
      <c r="E139" s="291">
        <v>0.126</v>
      </c>
      <c r="F139" s="291">
        <v>0.13</v>
      </c>
      <c r="G139" s="292">
        <v>0.13</v>
      </c>
    </row>
    <row r="140" spans="1:7">
      <c r="A140" s="301" t="s">
        <v>273</v>
      </c>
      <c r="B140" s="290" t="s">
        <v>2458</v>
      </c>
      <c r="C140" s="291">
        <v>0.1</v>
      </c>
      <c r="D140" s="291">
        <v>0.1</v>
      </c>
      <c r="E140" s="291">
        <v>0.1</v>
      </c>
      <c r="F140" s="291">
        <v>0.123</v>
      </c>
      <c r="G140" s="292">
        <v>0.107</v>
      </c>
    </row>
    <row r="141" spans="1:7">
      <c r="A141" s="301" t="s">
        <v>273</v>
      </c>
      <c r="B141" s="290" t="s">
        <v>2468</v>
      </c>
      <c r="C141" s="291">
        <v>0.127</v>
      </c>
      <c r="D141" s="291">
        <v>0.127</v>
      </c>
      <c r="E141" s="291">
        <v>0.122</v>
      </c>
      <c r="F141" s="291">
        <v>0.1</v>
      </c>
      <c r="G141" s="292">
        <v>0.129</v>
      </c>
    </row>
    <row r="142" spans="1:7">
      <c r="A142" s="301" t="s">
        <v>273</v>
      </c>
      <c r="B142" s="290" t="s">
        <v>2478</v>
      </c>
      <c r="C142" s="291">
        <v>0.121</v>
      </c>
      <c r="D142" s="291">
        <v>0.122</v>
      </c>
      <c r="E142" s="291">
        <v>0.1</v>
      </c>
      <c r="F142" s="291">
        <v>0.123</v>
      </c>
      <c r="G142" s="292">
        <v>0.123</v>
      </c>
    </row>
    <row r="143" spans="1:7">
      <c r="A143" s="301" t="s">
        <v>273</v>
      </c>
      <c r="B143" s="290" t="s">
        <v>2488</v>
      </c>
      <c r="C143" s="291">
        <v>0.1</v>
      </c>
      <c r="D143" s="291">
        <v>0.1</v>
      </c>
      <c r="E143" s="291">
        <v>0.1</v>
      </c>
      <c r="F143" s="291">
        <v>0.13</v>
      </c>
      <c r="G143" s="292">
        <v>0.1</v>
      </c>
    </row>
    <row r="144" spans="1:7">
      <c r="A144" s="301" t="s">
        <v>273</v>
      </c>
      <c r="B144" s="290" t="s">
        <v>2498</v>
      </c>
      <c r="C144" s="291">
        <v>0.106</v>
      </c>
      <c r="D144" s="291">
        <v>0.105</v>
      </c>
      <c r="E144" s="291">
        <v>0.1</v>
      </c>
      <c r="F144" s="291">
        <v>0.13</v>
      </c>
      <c r="G144" s="292">
        <v>0.118</v>
      </c>
    </row>
    <row r="145" spans="1:7">
      <c r="A145" s="301" t="s">
        <v>273</v>
      </c>
      <c r="B145" s="290" t="s">
        <v>2508</v>
      </c>
      <c r="C145" s="291">
        <v>0.123</v>
      </c>
      <c r="D145" s="291">
        <v>0.123</v>
      </c>
      <c r="E145" s="291">
        <v>0.117</v>
      </c>
      <c r="F145" s="291">
        <v>0.13</v>
      </c>
      <c r="G145" s="292">
        <v>0.126</v>
      </c>
    </row>
    <row r="146" spans="1:7">
      <c r="A146" s="301" t="s">
        <v>273</v>
      </c>
      <c r="B146" s="290" t="s">
        <v>2518</v>
      </c>
      <c r="C146" s="291">
        <v>0.127</v>
      </c>
      <c r="D146" s="291">
        <v>0.127</v>
      </c>
      <c r="E146" s="291">
        <v>0.12</v>
      </c>
      <c r="F146" s="302"/>
      <c r="G146" s="292">
        <v>0.129</v>
      </c>
    </row>
    <row r="147" spans="1:7">
      <c r="A147" s="301" t="s">
        <v>273</v>
      </c>
      <c r="B147" s="290" t="s">
        <v>2527</v>
      </c>
      <c r="C147" s="291">
        <v>0.13</v>
      </c>
      <c r="D147" s="291">
        <v>0.13</v>
      </c>
      <c r="E147" s="291">
        <v>0.126</v>
      </c>
      <c r="F147" s="302"/>
      <c r="G147" s="292">
        <v>0.13</v>
      </c>
    </row>
    <row r="148" spans="1:7">
      <c r="A148" s="301" t="s">
        <v>273</v>
      </c>
      <c r="B148" s="290" t="s">
        <v>2535</v>
      </c>
      <c r="C148" s="291">
        <v>0.13</v>
      </c>
      <c r="D148" s="291">
        <v>0.13</v>
      </c>
      <c r="E148" s="291">
        <v>0.13</v>
      </c>
      <c r="F148" s="302"/>
      <c r="G148" s="292">
        <v>0.13</v>
      </c>
    </row>
    <row r="149" spans="1:7">
      <c r="A149" s="301" t="s">
        <v>273</v>
      </c>
      <c r="B149" s="290" t="s">
        <v>2543</v>
      </c>
      <c r="C149" s="291">
        <v>0.13</v>
      </c>
      <c r="D149" s="291">
        <v>0.13</v>
      </c>
      <c r="E149" s="291">
        <v>0.13</v>
      </c>
      <c r="F149" s="291">
        <v>0.13</v>
      </c>
      <c r="G149" s="292">
        <v>0.13</v>
      </c>
    </row>
    <row r="150" spans="1:7">
      <c r="A150" s="301" t="s">
        <v>273</v>
      </c>
      <c r="B150" s="290" t="s">
        <v>2551</v>
      </c>
      <c r="C150" s="291">
        <v>0.13</v>
      </c>
      <c r="D150" s="291">
        <v>0.13</v>
      </c>
      <c r="E150" s="291">
        <v>0.127</v>
      </c>
      <c r="F150" s="291">
        <v>0.13</v>
      </c>
      <c r="G150" s="292">
        <v>0.13</v>
      </c>
    </row>
    <row r="151" spans="1:7">
      <c r="A151" s="301" t="s">
        <v>273</v>
      </c>
      <c r="B151" s="290" t="s">
        <v>2559</v>
      </c>
      <c r="C151" s="291">
        <v>0.13</v>
      </c>
      <c r="D151" s="291">
        <v>0.13</v>
      </c>
      <c r="E151" s="291">
        <v>0.13</v>
      </c>
      <c r="F151" s="291">
        <v>0.13</v>
      </c>
      <c r="G151" s="292">
        <v>0.13</v>
      </c>
    </row>
    <row r="152" spans="1:7">
      <c r="A152" s="301" t="s">
        <v>273</v>
      </c>
      <c r="B152" s="290" t="s">
        <v>2566</v>
      </c>
      <c r="C152" s="291">
        <v>0.13</v>
      </c>
      <c r="D152" s="291">
        <v>0.13</v>
      </c>
      <c r="E152" s="291">
        <v>0.13</v>
      </c>
      <c r="F152" s="291">
        <v>0.13</v>
      </c>
      <c r="G152" s="292">
        <v>0.13</v>
      </c>
    </row>
    <row r="153" spans="1:7">
      <c r="A153" s="301" t="s">
        <v>273</v>
      </c>
      <c r="B153" s="290" t="s">
        <v>2573</v>
      </c>
      <c r="C153" s="291">
        <v>0.13</v>
      </c>
      <c r="D153" s="291">
        <v>0.13</v>
      </c>
      <c r="E153" s="291">
        <v>0.13</v>
      </c>
      <c r="F153" s="291">
        <v>0.13</v>
      </c>
      <c r="G153" s="292">
        <v>0.13</v>
      </c>
    </row>
    <row r="154" spans="1:7">
      <c r="A154" s="301" t="s">
        <v>273</v>
      </c>
      <c r="B154" s="290" t="s">
        <v>2580</v>
      </c>
      <c r="C154" s="291">
        <v>0.121</v>
      </c>
      <c r="D154" s="291">
        <v>0.121</v>
      </c>
      <c r="E154" s="291">
        <v>0.105</v>
      </c>
      <c r="F154" s="291">
        <v>0.121</v>
      </c>
      <c r="G154" s="292">
        <v>0.123</v>
      </c>
    </row>
    <row r="155" spans="1:7">
      <c r="A155" s="301" t="s">
        <v>273</v>
      </c>
      <c r="B155" s="290" t="s">
        <v>2587</v>
      </c>
      <c r="C155" s="291">
        <v>0.1</v>
      </c>
      <c r="D155" s="291">
        <v>0.1</v>
      </c>
      <c r="E155" s="291">
        <v>0.1</v>
      </c>
      <c r="F155" s="291">
        <v>0.1</v>
      </c>
      <c r="G155" s="292">
        <v>0.1</v>
      </c>
    </row>
    <row r="156" spans="1:7">
      <c r="A156" s="301" t="s">
        <v>273</v>
      </c>
      <c r="B156" s="290" t="s">
        <v>2594</v>
      </c>
      <c r="C156" s="291">
        <v>0.13</v>
      </c>
      <c r="D156" s="291">
        <v>0.13</v>
      </c>
      <c r="E156" s="291">
        <v>0.13</v>
      </c>
      <c r="F156" s="291">
        <v>0.13</v>
      </c>
      <c r="G156" s="292">
        <v>0.13</v>
      </c>
    </row>
    <row r="157" spans="1:7">
      <c r="A157" s="301" t="s">
        <v>273</v>
      </c>
      <c r="B157" s="290" t="s">
        <v>2601</v>
      </c>
      <c r="C157" s="291">
        <v>0.13</v>
      </c>
      <c r="D157" s="291">
        <v>0.13</v>
      </c>
      <c r="E157" s="291">
        <v>0.125</v>
      </c>
      <c r="F157" s="291">
        <v>0.13</v>
      </c>
      <c r="G157" s="292">
        <v>0.13</v>
      </c>
    </row>
    <row r="158" spans="1:7">
      <c r="A158" s="301" t="s">
        <v>273</v>
      </c>
      <c r="B158" s="290" t="s">
        <v>2608</v>
      </c>
      <c r="C158" s="291">
        <v>0.124</v>
      </c>
      <c r="D158" s="291">
        <v>0.124</v>
      </c>
      <c r="E158" s="291">
        <v>0.117</v>
      </c>
      <c r="F158" s="291">
        <v>0.121</v>
      </c>
      <c r="G158" s="292">
        <v>0.124</v>
      </c>
    </row>
    <row r="159" spans="1:7">
      <c r="A159" s="301" t="s">
        <v>273</v>
      </c>
      <c r="B159" s="290" t="s">
        <v>2613</v>
      </c>
      <c r="C159" s="291">
        <v>0.127</v>
      </c>
      <c r="D159" s="291">
        <v>0.127</v>
      </c>
      <c r="E159" s="291">
        <v>0.122</v>
      </c>
      <c r="F159" s="291">
        <v>0.13</v>
      </c>
      <c r="G159" s="292">
        <v>0.129</v>
      </c>
    </row>
    <row r="160" spans="1:7">
      <c r="A160" s="301" t="s">
        <v>273</v>
      </c>
      <c r="B160" s="290" t="s">
        <v>2618</v>
      </c>
      <c r="C160" s="291">
        <v>0.13</v>
      </c>
      <c r="D160" s="291">
        <v>0.13</v>
      </c>
      <c r="E160" s="291">
        <v>0.124</v>
      </c>
      <c r="F160" s="291">
        <v>0.126</v>
      </c>
      <c r="G160" s="292">
        <v>0.13</v>
      </c>
    </row>
    <row r="161" spans="1:7">
      <c r="A161" s="301" t="s">
        <v>273</v>
      </c>
      <c r="B161" s="290" t="s">
        <v>2623</v>
      </c>
      <c r="C161" s="291">
        <v>0.13</v>
      </c>
      <c r="D161" s="291">
        <v>0.13</v>
      </c>
      <c r="E161" s="291">
        <v>0.124</v>
      </c>
      <c r="F161" s="291">
        <v>0.127</v>
      </c>
      <c r="G161" s="292">
        <v>0.13</v>
      </c>
    </row>
    <row r="162" spans="1:7">
      <c r="A162" s="301" t="s">
        <v>273</v>
      </c>
      <c r="B162" s="290" t="s">
        <v>2628</v>
      </c>
      <c r="C162" s="291">
        <v>0.1</v>
      </c>
      <c r="D162" s="291">
        <v>0.1</v>
      </c>
      <c r="E162" s="291">
        <v>0.1</v>
      </c>
      <c r="F162" s="291">
        <v>0.121</v>
      </c>
      <c r="G162" s="292">
        <v>0.105</v>
      </c>
    </row>
    <row r="163" spans="1:7">
      <c r="A163" s="301" t="s">
        <v>273</v>
      </c>
      <c r="B163" s="290" t="s">
        <v>2633</v>
      </c>
      <c r="C163" s="291">
        <v>0.1</v>
      </c>
      <c r="D163" s="291">
        <v>0.1</v>
      </c>
      <c r="E163" s="291">
        <v>0.1</v>
      </c>
      <c r="F163" s="291">
        <v>0.1</v>
      </c>
      <c r="G163" s="292">
        <v>0.1</v>
      </c>
    </row>
    <row r="164" spans="1:7">
      <c r="A164" s="301" t="s">
        <v>273</v>
      </c>
      <c r="B164" s="290" t="s">
        <v>2638</v>
      </c>
      <c r="C164" s="307"/>
      <c r="D164" s="307"/>
      <c r="E164" s="307"/>
      <c r="F164" s="291">
        <v>0.1</v>
      </c>
      <c r="G164" s="303"/>
    </row>
    <row r="165" spans="1:7">
      <c r="A165" s="301" t="s">
        <v>273</v>
      </c>
      <c r="B165" s="290" t="s">
        <v>2643</v>
      </c>
      <c r="C165" s="291">
        <v>0.126</v>
      </c>
      <c r="D165" s="291">
        <v>0.126</v>
      </c>
      <c r="E165" s="291">
        <v>0.119</v>
      </c>
      <c r="F165" s="291">
        <v>0.13</v>
      </c>
      <c r="G165" s="292">
        <v>0.128</v>
      </c>
    </row>
    <row r="166" spans="1:7">
      <c r="A166" s="301" t="s">
        <v>273</v>
      </c>
      <c r="B166" s="290" t="s">
        <v>2648</v>
      </c>
      <c r="C166" s="291">
        <v>0.129</v>
      </c>
      <c r="D166" s="291">
        <v>0.129</v>
      </c>
      <c r="E166" s="291">
        <v>0.123</v>
      </c>
      <c r="F166" s="291">
        <v>0.128</v>
      </c>
      <c r="G166" s="292">
        <v>0.13</v>
      </c>
    </row>
    <row r="167" spans="1:7">
      <c r="A167" s="301" t="s">
        <v>273</v>
      </c>
      <c r="B167" s="290" t="s">
        <v>2652</v>
      </c>
      <c r="C167" s="291">
        <v>0.125</v>
      </c>
      <c r="D167" s="291">
        <v>0.125</v>
      </c>
      <c r="E167" s="291">
        <v>0.117</v>
      </c>
      <c r="F167" s="291">
        <v>0.13</v>
      </c>
      <c r="G167" s="292">
        <v>0.126</v>
      </c>
    </row>
    <row r="168" spans="1:7">
      <c r="A168" s="301" t="s">
        <v>273</v>
      </c>
      <c r="B168" s="290" t="s">
        <v>2656</v>
      </c>
      <c r="C168" s="291">
        <v>0.128</v>
      </c>
      <c r="D168" s="291">
        <v>0.128</v>
      </c>
      <c r="E168" s="291">
        <v>0.123</v>
      </c>
      <c r="F168" s="302"/>
      <c r="G168" s="292">
        <v>0.13</v>
      </c>
    </row>
    <row r="169" spans="1:7">
      <c r="A169" s="301" t="s">
        <v>273</v>
      </c>
      <c r="B169" s="290" t="s">
        <v>2660</v>
      </c>
      <c r="C169" s="307"/>
      <c r="D169" s="307"/>
      <c r="E169" s="307"/>
      <c r="F169" s="291">
        <v>0.05</v>
      </c>
      <c r="G169" s="303"/>
    </row>
    <row r="170" spans="1:7">
      <c r="A170" s="301" t="s">
        <v>273</v>
      </c>
      <c r="B170" s="290" t="s">
        <v>2664</v>
      </c>
      <c r="C170" s="307"/>
      <c r="D170" s="307"/>
      <c r="E170" s="307"/>
      <c r="F170" s="291">
        <v>0.05</v>
      </c>
      <c r="G170" s="303"/>
    </row>
    <row r="171" spans="1:7">
      <c r="A171" s="301" t="s">
        <v>273</v>
      </c>
      <c r="B171" s="290" t="s">
        <v>2667</v>
      </c>
      <c r="C171" s="307"/>
      <c r="D171" s="307"/>
      <c r="E171" s="307"/>
      <c r="F171" s="291">
        <v>0.05</v>
      </c>
      <c r="G171" s="308"/>
    </row>
    <row r="172" spans="1:7">
      <c r="A172" s="301" t="s">
        <v>273</v>
      </c>
      <c r="B172" s="290" t="s">
        <v>2669</v>
      </c>
      <c r="C172" s="307"/>
      <c r="D172" s="307"/>
      <c r="E172" s="307"/>
      <c r="F172" s="291">
        <v>0.05</v>
      </c>
      <c r="G172" s="308"/>
    </row>
    <row r="173" spans="1:7">
      <c r="A173" s="301" t="s">
        <v>273</v>
      </c>
      <c r="B173" s="290" t="s">
        <v>2671</v>
      </c>
      <c r="C173" s="307"/>
      <c r="D173" s="307"/>
      <c r="E173" s="307"/>
      <c r="F173" s="291">
        <v>0.05</v>
      </c>
      <c r="G173" s="303"/>
    </row>
    <row r="174" spans="1:7">
      <c r="A174" s="301" t="s">
        <v>273</v>
      </c>
      <c r="B174" s="290" t="s">
        <v>2673</v>
      </c>
      <c r="C174" s="307"/>
      <c r="D174" s="307"/>
      <c r="E174" s="307"/>
      <c r="F174" s="291">
        <v>0.05</v>
      </c>
      <c r="G174" s="303"/>
    </row>
    <row r="175" spans="1:7">
      <c r="A175" s="301" t="s">
        <v>273</v>
      </c>
      <c r="B175" s="290" t="s">
        <v>2675</v>
      </c>
      <c r="C175" s="307"/>
      <c r="D175" s="307"/>
      <c r="E175" s="307"/>
      <c r="F175" s="291">
        <v>0.05</v>
      </c>
      <c r="G175" s="303"/>
    </row>
    <row r="176" spans="1:7">
      <c r="A176" s="301" t="s">
        <v>273</v>
      </c>
      <c r="B176" s="290" t="s">
        <v>2677</v>
      </c>
      <c r="C176" s="307"/>
      <c r="D176" s="307"/>
      <c r="E176" s="307"/>
      <c r="F176" s="291">
        <v>0.05</v>
      </c>
      <c r="G176" s="303"/>
    </row>
    <row r="177" spans="1:7">
      <c r="A177" s="301" t="s">
        <v>273</v>
      </c>
      <c r="B177" s="290" t="s">
        <v>2679</v>
      </c>
      <c r="C177" s="302"/>
      <c r="D177" s="302"/>
      <c r="E177" s="302"/>
      <c r="F177" s="291">
        <v>0.05</v>
      </c>
      <c r="G177" s="308"/>
    </row>
    <row r="178" spans="1:7">
      <c r="A178" s="301" t="s">
        <v>273</v>
      </c>
      <c r="B178" s="290" t="s">
        <v>2680</v>
      </c>
      <c r="C178" s="302"/>
      <c r="D178" s="302"/>
      <c r="E178" s="302"/>
      <c r="F178" s="291">
        <v>0.05</v>
      </c>
      <c r="G178" s="308"/>
    </row>
    <row r="179" spans="1:7">
      <c r="A179" s="301" t="s">
        <v>273</v>
      </c>
      <c r="B179" s="290" t="s">
        <v>2681</v>
      </c>
      <c r="C179" s="302"/>
      <c r="D179" s="302"/>
      <c r="E179" s="302"/>
      <c r="F179" s="291">
        <v>0.05</v>
      </c>
      <c r="G179" s="308"/>
    </row>
    <row r="180" spans="1:7">
      <c r="A180" s="301" t="s">
        <v>273</v>
      </c>
      <c r="B180" s="290" t="s">
        <v>2682</v>
      </c>
      <c r="C180" s="302"/>
      <c r="D180" s="302"/>
      <c r="E180" s="302"/>
      <c r="F180" s="291">
        <v>0.05</v>
      </c>
      <c r="G180" s="308"/>
    </row>
    <row r="181" spans="1:7">
      <c r="A181" s="301" t="s">
        <v>273</v>
      </c>
      <c r="B181" s="290" t="s">
        <v>2683</v>
      </c>
      <c r="C181" s="302"/>
      <c r="D181" s="302"/>
      <c r="E181" s="302"/>
      <c r="F181" s="291">
        <v>0.05</v>
      </c>
      <c r="G181" s="308"/>
    </row>
    <row r="182" spans="1:7">
      <c r="A182" s="301" t="s">
        <v>273</v>
      </c>
      <c r="B182" s="290" t="s">
        <v>2684</v>
      </c>
      <c r="C182" s="302"/>
      <c r="D182" s="302"/>
      <c r="E182" s="302"/>
      <c r="F182" s="291">
        <v>0.05</v>
      </c>
      <c r="G182" s="308"/>
    </row>
    <row r="183" spans="1:7">
      <c r="A183" s="301" t="s">
        <v>273</v>
      </c>
      <c r="B183" s="290" t="s">
        <v>2685</v>
      </c>
      <c r="C183" s="302"/>
      <c r="D183" s="302"/>
      <c r="E183" s="302"/>
      <c r="F183" s="291">
        <v>0.05</v>
      </c>
      <c r="G183" s="308"/>
    </row>
    <row r="184" spans="1:7">
      <c r="A184" s="301" t="s">
        <v>273</v>
      </c>
      <c r="B184" s="290" t="s">
        <v>2686</v>
      </c>
      <c r="C184" s="302"/>
      <c r="D184" s="302"/>
      <c r="E184" s="302"/>
      <c r="F184" s="291">
        <v>0.05</v>
      </c>
      <c r="G184" s="308"/>
    </row>
    <row r="185" spans="1:7">
      <c r="A185" s="301" t="s">
        <v>273</v>
      </c>
      <c r="B185" s="290" t="s">
        <v>2687</v>
      </c>
      <c r="C185" s="302"/>
      <c r="D185" s="302"/>
      <c r="E185" s="302"/>
      <c r="F185" s="291">
        <v>0.05</v>
      </c>
      <c r="G185" s="308"/>
    </row>
    <row r="186" spans="1:7">
      <c r="A186" s="301" t="s">
        <v>273</v>
      </c>
      <c r="B186" s="290" t="s">
        <v>2688</v>
      </c>
      <c r="C186" s="302"/>
      <c r="D186" s="302"/>
      <c r="E186" s="302"/>
      <c r="F186" s="291">
        <v>0.05</v>
      </c>
      <c r="G186" s="308"/>
    </row>
    <row r="187" spans="1:7">
      <c r="A187" s="301" t="s">
        <v>273</v>
      </c>
      <c r="B187" s="290" t="s">
        <v>2689</v>
      </c>
      <c r="C187" s="302"/>
      <c r="D187" s="302"/>
      <c r="E187" s="302"/>
      <c r="F187" s="291">
        <v>0.05</v>
      </c>
      <c r="G187" s="308"/>
    </row>
    <row r="188" spans="1:7">
      <c r="A188" s="301" t="s">
        <v>273</v>
      </c>
      <c r="B188" s="290" t="s">
        <v>2690</v>
      </c>
      <c r="C188" s="302"/>
      <c r="D188" s="302"/>
      <c r="E188" s="302"/>
      <c r="F188" s="291">
        <v>0.05</v>
      </c>
      <c r="G188" s="308"/>
    </row>
    <row r="189" ht="15.15" spans="1:7">
      <c r="A189" s="304" t="s">
        <v>273</v>
      </c>
      <c r="B189" s="294" t="s">
        <v>2691</v>
      </c>
      <c r="C189" s="296"/>
      <c r="D189" s="296"/>
      <c r="E189" s="296"/>
      <c r="F189" s="295">
        <v>0.05</v>
      </c>
      <c r="G189" s="309"/>
    </row>
    <row r="190" spans="1:7">
      <c r="A190" s="300" t="s">
        <v>278</v>
      </c>
      <c r="B190" s="286" t="s">
        <v>2316</v>
      </c>
      <c r="C190" s="287">
        <v>0.124</v>
      </c>
      <c r="D190" s="287">
        <v>0.124</v>
      </c>
      <c r="E190" s="287">
        <v>0.129</v>
      </c>
      <c r="F190" s="287">
        <v>0.13</v>
      </c>
      <c r="G190" s="288">
        <v>0.127</v>
      </c>
    </row>
    <row r="191" spans="1:7">
      <c r="A191" s="301" t="s">
        <v>278</v>
      </c>
      <c r="B191" s="290" t="s">
        <v>2329</v>
      </c>
      <c r="C191" s="291">
        <v>0.13</v>
      </c>
      <c r="D191" s="291">
        <v>0.13</v>
      </c>
      <c r="E191" s="291">
        <v>0.13</v>
      </c>
      <c r="F191" s="291">
        <v>0.13</v>
      </c>
      <c r="G191" s="292">
        <v>0.13</v>
      </c>
    </row>
    <row r="192" spans="1:7">
      <c r="A192" s="301" t="s">
        <v>278</v>
      </c>
      <c r="B192" s="290" t="s">
        <v>2343</v>
      </c>
      <c r="C192" s="291">
        <v>0.13</v>
      </c>
      <c r="D192" s="291">
        <v>0.13</v>
      </c>
      <c r="E192" s="291">
        <v>0.13</v>
      </c>
      <c r="F192" s="291">
        <v>0.13</v>
      </c>
      <c r="G192" s="292">
        <v>0.13</v>
      </c>
    </row>
    <row r="193" spans="1:7">
      <c r="A193" s="301" t="s">
        <v>278</v>
      </c>
      <c r="B193" s="290" t="s">
        <v>2355</v>
      </c>
      <c r="C193" s="291">
        <v>0.13</v>
      </c>
      <c r="D193" s="291">
        <v>0.13</v>
      </c>
      <c r="E193" s="291">
        <v>0.13</v>
      </c>
      <c r="F193" s="291">
        <v>0.13</v>
      </c>
      <c r="G193" s="292">
        <v>0.13</v>
      </c>
    </row>
    <row r="194" spans="1:7">
      <c r="A194" s="301" t="s">
        <v>278</v>
      </c>
      <c r="B194" s="290" t="s">
        <v>2367</v>
      </c>
      <c r="C194" s="291">
        <v>0.123</v>
      </c>
      <c r="D194" s="291">
        <v>0.123</v>
      </c>
      <c r="E194" s="291">
        <v>0.128</v>
      </c>
      <c r="F194" s="291">
        <v>0.13</v>
      </c>
      <c r="G194" s="292">
        <v>0.126</v>
      </c>
    </row>
    <row r="195" spans="1:7">
      <c r="A195" s="301" t="s">
        <v>278</v>
      </c>
      <c r="B195" s="290" t="s">
        <v>2378</v>
      </c>
      <c r="C195" s="291">
        <v>0.127</v>
      </c>
      <c r="D195" s="291">
        <v>0.127</v>
      </c>
      <c r="E195" s="291">
        <v>0.121</v>
      </c>
      <c r="F195" s="291">
        <v>0.129</v>
      </c>
      <c r="G195" s="292">
        <v>0.129</v>
      </c>
    </row>
    <row r="196" spans="1:7">
      <c r="A196" s="301" t="s">
        <v>278</v>
      </c>
      <c r="B196" s="290" t="s">
        <v>2389</v>
      </c>
      <c r="C196" s="291">
        <v>0.127</v>
      </c>
      <c r="D196" s="291">
        <v>0.128</v>
      </c>
      <c r="E196" s="291">
        <v>0.122</v>
      </c>
      <c r="F196" s="291">
        <v>0.13</v>
      </c>
      <c r="G196" s="292">
        <v>0.129</v>
      </c>
    </row>
    <row r="197" spans="1:7">
      <c r="A197" s="301" t="s">
        <v>278</v>
      </c>
      <c r="B197" s="290" t="s">
        <v>2400</v>
      </c>
      <c r="C197" s="291">
        <v>0.126</v>
      </c>
      <c r="D197" s="291">
        <v>0.126</v>
      </c>
      <c r="E197" s="291">
        <v>0.119</v>
      </c>
      <c r="F197" s="291">
        <v>0.13</v>
      </c>
      <c r="G197" s="292">
        <v>0.128</v>
      </c>
    </row>
    <row r="198" spans="1:7">
      <c r="A198" s="301" t="s">
        <v>278</v>
      </c>
      <c r="B198" s="290" t="s">
        <v>2410</v>
      </c>
      <c r="C198" s="291">
        <v>0.13</v>
      </c>
      <c r="D198" s="291">
        <v>0.13</v>
      </c>
      <c r="E198" s="291">
        <v>0.126</v>
      </c>
      <c r="F198" s="307"/>
      <c r="G198" s="292">
        <v>0.13</v>
      </c>
    </row>
    <row r="199" spans="1:7">
      <c r="A199" s="301" t="s">
        <v>278</v>
      </c>
      <c r="B199" s="290" t="s">
        <v>2420</v>
      </c>
      <c r="C199" s="291">
        <v>0.13</v>
      </c>
      <c r="D199" s="291">
        <v>0.13</v>
      </c>
      <c r="E199" s="291">
        <v>0.13</v>
      </c>
      <c r="F199" s="291">
        <v>0.13</v>
      </c>
      <c r="G199" s="292">
        <v>0.13</v>
      </c>
    </row>
    <row r="200" spans="1:7">
      <c r="A200" s="301" t="s">
        <v>278</v>
      </c>
      <c r="B200" s="290" t="s">
        <v>2430</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2449</v>
      </c>
      <c r="C202" s="291">
        <v>0.13</v>
      </c>
      <c r="D202" s="291">
        <v>0.13</v>
      </c>
      <c r="E202" s="291">
        <v>0.13</v>
      </c>
      <c r="F202" s="291">
        <v>0.13</v>
      </c>
      <c r="G202" s="292">
        <v>0.13</v>
      </c>
    </row>
    <row r="203" spans="1:7">
      <c r="A203" s="301" t="s">
        <v>278</v>
      </c>
      <c r="B203" s="290" t="s">
        <v>2459</v>
      </c>
      <c r="C203" s="291">
        <v>0.129</v>
      </c>
      <c r="D203" s="291">
        <v>0.129</v>
      </c>
      <c r="E203" s="291">
        <v>0.13</v>
      </c>
      <c r="F203" s="291">
        <v>0.13</v>
      </c>
      <c r="G203" s="292">
        <v>0.13</v>
      </c>
    </row>
    <row r="204" spans="1:7">
      <c r="A204" s="301" t="s">
        <v>278</v>
      </c>
      <c r="B204" s="290" t="s">
        <v>2469</v>
      </c>
      <c r="C204" s="291">
        <v>0.129</v>
      </c>
      <c r="D204" s="291">
        <v>0.129</v>
      </c>
      <c r="E204" s="291">
        <v>0.123</v>
      </c>
      <c r="F204" s="291">
        <v>0.13</v>
      </c>
      <c r="G204" s="292">
        <v>0.13</v>
      </c>
    </row>
    <row r="205" spans="1:7">
      <c r="A205" s="301" t="s">
        <v>278</v>
      </c>
      <c r="B205" s="290" t="s">
        <v>2479</v>
      </c>
      <c r="C205" s="291">
        <v>0.13</v>
      </c>
      <c r="D205" s="291">
        <v>0.13</v>
      </c>
      <c r="E205" s="291">
        <v>0.13</v>
      </c>
      <c r="F205" s="291">
        <v>0.13</v>
      </c>
      <c r="G205" s="292">
        <v>0.13</v>
      </c>
    </row>
    <row r="206" spans="1:7">
      <c r="A206" s="301" t="s">
        <v>278</v>
      </c>
      <c r="B206" s="290" t="s">
        <v>2489</v>
      </c>
      <c r="C206" s="291">
        <v>0.13</v>
      </c>
      <c r="D206" s="291">
        <v>0.13</v>
      </c>
      <c r="E206" s="291">
        <v>0.13</v>
      </c>
      <c r="F206" s="291">
        <v>0.128</v>
      </c>
      <c r="G206" s="292">
        <v>0.13</v>
      </c>
    </row>
    <row r="207" spans="1:7">
      <c r="A207" s="301" t="s">
        <v>278</v>
      </c>
      <c r="B207" s="290" t="s">
        <v>2499</v>
      </c>
      <c r="C207" s="291">
        <v>0.13</v>
      </c>
      <c r="D207" s="291">
        <v>0.13</v>
      </c>
      <c r="E207" s="291">
        <v>0.13</v>
      </c>
      <c r="F207" s="291">
        <v>0.13</v>
      </c>
      <c r="G207" s="292">
        <v>0.13</v>
      </c>
    </row>
    <row r="208" spans="1:7">
      <c r="A208" s="301" t="s">
        <v>278</v>
      </c>
      <c r="B208" s="290" t="s">
        <v>2509</v>
      </c>
      <c r="C208" s="291">
        <v>0.13</v>
      </c>
      <c r="D208" s="291">
        <v>0.13</v>
      </c>
      <c r="E208" s="291">
        <v>0.13</v>
      </c>
      <c r="F208" s="291">
        <v>0.13</v>
      </c>
      <c r="G208" s="292">
        <v>0.13</v>
      </c>
    </row>
    <row r="209" spans="1:7">
      <c r="A209" s="301" t="s">
        <v>278</v>
      </c>
      <c r="B209" s="290" t="s">
        <v>2519</v>
      </c>
      <c r="C209" s="291">
        <v>0.13</v>
      </c>
      <c r="D209" s="291">
        <v>0.13</v>
      </c>
      <c r="E209" s="291">
        <v>0.13</v>
      </c>
      <c r="F209" s="291">
        <v>0.13</v>
      </c>
      <c r="G209" s="292">
        <v>0.13</v>
      </c>
    </row>
    <row r="210" spans="1:7">
      <c r="A210" s="301" t="s">
        <v>278</v>
      </c>
      <c r="B210" s="290" t="s">
        <v>2528</v>
      </c>
      <c r="C210" s="291">
        <v>0.121</v>
      </c>
      <c r="D210" s="291">
        <v>0.121</v>
      </c>
      <c r="E210" s="291">
        <v>0.125</v>
      </c>
      <c r="F210" s="291">
        <v>0.13</v>
      </c>
      <c r="G210" s="292">
        <v>0.123</v>
      </c>
    </row>
    <row r="211" spans="1:7">
      <c r="A211" s="301" t="s">
        <v>278</v>
      </c>
      <c r="B211" s="290" t="s">
        <v>2536</v>
      </c>
      <c r="C211" s="291">
        <v>0.123</v>
      </c>
      <c r="D211" s="291">
        <v>0.123</v>
      </c>
      <c r="E211" s="291">
        <v>0.127</v>
      </c>
      <c r="F211" s="291">
        <v>0.115</v>
      </c>
      <c r="G211" s="292">
        <v>0.126</v>
      </c>
    </row>
    <row r="212" spans="1:7">
      <c r="A212" s="301" t="s">
        <v>278</v>
      </c>
      <c r="B212" s="290" t="s">
        <v>2544</v>
      </c>
      <c r="C212" s="291">
        <v>0.126</v>
      </c>
      <c r="D212" s="291">
        <v>0.126</v>
      </c>
      <c r="E212" s="291">
        <v>0.13</v>
      </c>
      <c r="F212" s="291">
        <v>0.13</v>
      </c>
      <c r="G212" s="292">
        <v>0.129</v>
      </c>
    </row>
    <row r="213" spans="1:7">
      <c r="A213" s="301" t="s">
        <v>278</v>
      </c>
      <c r="B213" s="290" t="s">
        <v>2552</v>
      </c>
      <c r="C213" s="291">
        <v>0.129</v>
      </c>
      <c r="D213" s="291">
        <v>0.13</v>
      </c>
      <c r="E213" s="291">
        <v>0.127</v>
      </c>
      <c r="F213" s="291">
        <v>0.13</v>
      </c>
      <c r="G213" s="292">
        <v>0.13</v>
      </c>
    </row>
    <row r="214" spans="1:7">
      <c r="A214" s="301" t="s">
        <v>278</v>
      </c>
      <c r="B214" s="290" t="s">
        <v>2560</v>
      </c>
      <c r="C214" s="291">
        <v>0.128</v>
      </c>
      <c r="D214" s="291">
        <v>0.128</v>
      </c>
      <c r="E214" s="291">
        <v>0.13</v>
      </c>
      <c r="F214" s="291">
        <v>0.13</v>
      </c>
      <c r="G214" s="292">
        <v>0.13</v>
      </c>
    </row>
    <row r="215" spans="1:7">
      <c r="A215" s="301" t="s">
        <v>278</v>
      </c>
      <c r="B215" s="290" t="s">
        <v>2567</v>
      </c>
      <c r="C215" s="291">
        <v>0.13</v>
      </c>
      <c r="D215" s="291">
        <v>0.13</v>
      </c>
      <c r="E215" s="291">
        <v>0.13</v>
      </c>
      <c r="F215" s="291">
        <v>0.129</v>
      </c>
      <c r="G215" s="292">
        <v>0.13</v>
      </c>
    </row>
    <row r="216" spans="1:7">
      <c r="A216" s="301" t="s">
        <v>278</v>
      </c>
      <c r="B216" s="290" t="s">
        <v>2574</v>
      </c>
      <c r="C216" s="291">
        <v>0.13</v>
      </c>
      <c r="D216" s="291">
        <v>0.13</v>
      </c>
      <c r="E216" s="291">
        <v>0.13</v>
      </c>
      <c r="F216" s="291">
        <v>0.13</v>
      </c>
      <c r="G216" s="292">
        <v>0.13</v>
      </c>
    </row>
    <row r="217" spans="1:7">
      <c r="A217" s="301" t="s">
        <v>278</v>
      </c>
      <c r="B217" s="290" t="s">
        <v>2581</v>
      </c>
      <c r="C217" s="291">
        <v>0.129</v>
      </c>
      <c r="D217" s="291">
        <v>0.129</v>
      </c>
      <c r="E217" s="291">
        <v>0.13</v>
      </c>
      <c r="F217" s="291">
        <v>0.13</v>
      </c>
      <c r="G217" s="292">
        <v>0.13</v>
      </c>
    </row>
    <row r="218" spans="1:7">
      <c r="A218" s="301" t="s">
        <v>278</v>
      </c>
      <c r="B218" s="290" t="s">
        <v>2588</v>
      </c>
      <c r="C218" s="302"/>
      <c r="D218" s="302"/>
      <c r="E218" s="302"/>
      <c r="F218" s="291">
        <v>0.05</v>
      </c>
      <c r="G218" s="308"/>
    </row>
    <row r="219" spans="1:7">
      <c r="A219" s="301" t="s">
        <v>278</v>
      </c>
      <c r="B219" s="290" t="s">
        <v>2595</v>
      </c>
      <c r="C219" s="302"/>
      <c r="D219" s="302"/>
      <c r="E219" s="302"/>
      <c r="F219" s="291">
        <v>0.05</v>
      </c>
      <c r="G219" s="308"/>
    </row>
    <row r="220" spans="1:7">
      <c r="A220" s="301" t="s">
        <v>278</v>
      </c>
      <c r="B220" s="290" t="s">
        <v>2602</v>
      </c>
      <c r="C220" s="302"/>
      <c r="D220" s="302"/>
      <c r="E220" s="302"/>
      <c r="F220" s="291">
        <v>0.05</v>
      </c>
      <c r="G220" s="308"/>
    </row>
    <row r="221" spans="1:7">
      <c r="A221" s="301" t="s">
        <v>278</v>
      </c>
      <c r="B221" s="290" t="s">
        <v>2609</v>
      </c>
      <c r="C221" s="302"/>
      <c r="D221" s="302"/>
      <c r="E221" s="302"/>
      <c r="F221" s="291">
        <v>0.05</v>
      </c>
      <c r="G221" s="308"/>
    </row>
    <row r="222" spans="1:7">
      <c r="A222" s="301" t="s">
        <v>278</v>
      </c>
      <c r="B222" s="290" t="s">
        <v>2614</v>
      </c>
      <c r="C222" s="302"/>
      <c r="D222" s="302"/>
      <c r="E222" s="302"/>
      <c r="F222" s="291">
        <v>0.05</v>
      </c>
      <c r="G222" s="308"/>
    </row>
    <row r="223" spans="1:7">
      <c r="A223" s="301" t="s">
        <v>278</v>
      </c>
      <c r="B223" s="290" t="s">
        <v>2619</v>
      </c>
      <c r="C223" s="302"/>
      <c r="D223" s="302"/>
      <c r="E223" s="302"/>
      <c r="F223" s="291">
        <v>0.05</v>
      </c>
      <c r="G223" s="308"/>
    </row>
    <row r="224" spans="1:7">
      <c r="A224" s="301" t="s">
        <v>278</v>
      </c>
      <c r="B224" s="290" t="s">
        <v>2624</v>
      </c>
      <c r="C224" s="302"/>
      <c r="D224" s="302"/>
      <c r="E224" s="302"/>
      <c r="F224" s="291">
        <v>0.05</v>
      </c>
      <c r="G224" s="308"/>
    </row>
    <row r="225" spans="1:7">
      <c r="A225" s="301" t="s">
        <v>278</v>
      </c>
      <c r="B225" s="290" t="s">
        <v>2629</v>
      </c>
      <c r="C225" s="302"/>
      <c r="D225" s="302"/>
      <c r="E225" s="302"/>
      <c r="F225" s="291">
        <v>0.05</v>
      </c>
      <c r="G225" s="308"/>
    </row>
    <row r="226" spans="1:7">
      <c r="A226" s="301" t="s">
        <v>278</v>
      </c>
      <c r="B226" s="290" t="s">
        <v>2634</v>
      </c>
      <c r="C226" s="302"/>
      <c r="D226" s="302"/>
      <c r="E226" s="302"/>
      <c r="F226" s="291">
        <v>0.05</v>
      </c>
      <c r="G226" s="308"/>
    </row>
    <row r="227" spans="1:7">
      <c r="A227" s="301" t="s">
        <v>278</v>
      </c>
      <c r="B227" s="290" t="s">
        <v>2693</v>
      </c>
      <c r="C227" s="302"/>
      <c r="D227" s="302"/>
      <c r="E227" s="302"/>
      <c r="F227" s="291">
        <v>0.05</v>
      </c>
      <c r="G227" s="308"/>
    </row>
    <row r="228" spans="1:7">
      <c r="A228" s="301" t="s">
        <v>278</v>
      </c>
      <c r="B228" s="290" t="s">
        <v>2694</v>
      </c>
      <c r="C228" s="302"/>
      <c r="D228" s="302"/>
      <c r="E228" s="302"/>
      <c r="F228" s="291">
        <v>0.05</v>
      </c>
      <c r="G228" s="308"/>
    </row>
    <row r="229" spans="1:7">
      <c r="A229" s="301" t="s">
        <v>278</v>
      </c>
      <c r="B229" s="290" t="s">
        <v>2695</v>
      </c>
      <c r="C229" s="302"/>
      <c r="D229" s="302"/>
      <c r="E229" s="302"/>
      <c r="F229" s="291">
        <v>0.05</v>
      </c>
      <c r="G229" s="308"/>
    </row>
    <row r="230" spans="1:7">
      <c r="A230" s="301" t="s">
        <v>278</v>
      </c>
      <c r="B230" s="290" t="s">
        <v>2653</v>
      </c>
      <c r="C230" s="302"/>
      <c r="D230" s="302"/>
      <c r="E230" s="302"/>
      <c r="F230" s="291">
        <v>0.05</v>
      </c>
      <c r="G230" s="308"/>
    </row>
    <row r="231" spans="1:7">
      <c r="A231" s="301" t="s">
        <v>278</v>
      </c>
      <c r="B231" s="290" t="s">
        <v>2657</v>
      </c>
      <c r="C231" s="302"/>
      <c r="D231" s="302"/>
      <c r="E231" s="302"/>
      <c r="F231" s="291">
        <v>0.05</v>
      </c>
      <c r="G231" s="308"/>
    </row>
    <row r="232" spans="1:7">
      <c r="A232" s="301" t="s">
        <v>278</v>
      </c>
      <c r="B232" s="290" t="s">
        <v>2696</v>
      </c>
      <c r="C232" s="302"/>
      <c r="D232" s="302"/>
      <c r="E232" s="302"/>
      <c r="F232" s="291">
        <v>0.05</v>
      </c>
      <c r="G232" s="308"/>
    </row>
    <row r="233" ht="15.15" spans="1:7">
      <c r="A233" s="304" t="s">
        <v>278</v>
      </c>
      <c r="B233" s="294" t="s">
        <v>2665</v>
      </c>
      <c r="C233" s="296"/>
      <c r="D233" s="296"/>
      <c r="E233" s="296"/>
      <c r="F233" s="295">
        <v>0.05</v>
      </c>
      <c r="G233" s="309"/>
    </row>
    <row r="234" spans="1:7">
      <c r="A234" s="300" t="s">
        <v>284</v>
      </c>
      <c r="B234" s="286" t="s">
        <v>2317</v>
      </c>
      <c r="C234" s="287">
        <v>0.13</v>
      </c>
      <c r="D234" s="287">
        <v>0.128</v>
      </c>
      <c r="E234" s="287">
        <v>0.142</v>
      </c>
      <c r="F234" s="287">
        <v>0.147</v>
      </c>
      <c r="G234" s="288">
        <v>0.14</v>
      </c>
    </row>
    <row r="235" spans="1:7">
      <c r="A235" s="301" t="s">
        <v>284</v>
      </c>
      <c r="B235" s="290" t="s">
        <v>2330</v>
      </c>
      <c r="C235" s="291">
        <v>0.136</v>
      </c>
      <c r="D235" s="291">
        <v>0.138</v>
      </c>
      <c r="E235" s="291">
        <v>0.145</v>
      </c>
      <c r="F235" s="291">
        <v>0.143</v>
      </c>
      <c r="G235" s="292">
        <v>0.141</v>
      </c>
    </row>
    <row r="236" spans="1:7">
      <c r="A236" s="301" t="s">
        <v>284</v>
      </c>
      <c r="B236" s="290" t="s">
        <v>2344</v>
      </c>
      <c r="C236" s="291">
        <v>0.15</v>
      </c>
      <c r="D236" s="291">
        <v>0.15</v>
      </c>
      <c r="E236" s="291">
        <v>0.15</v>
      </c>
      <c r="F236" s="291">
        <v>0.15</v>
      </c>
      <c r="G236" s="292">
        <v>0.15</v>
      </c>
    </row>
    <row r="237" spans="1:7">
      <c r="A237" s="301" t="s">
        <v>284</v>
      </c>
      <c r="B237" s="290" t="s">
        <v>2356</v>
      </c>
      <c r="C237" s="291">
        <v>0.15</v>
      </c>
      <c r="D237" s="291">
        <v>0.15</v>
      </c>
      <c r="E237" s="291">
        <v>0.15</v>
      </c>
      <c r="F237" s="291">
        <v>0.15</v>
      </c>
      <c r="G237" s="292">
        <v>0.15</v>
      </c>
    </row>
    <row r="238" spans="1:7">
      <c r="A238" s="301" t="s">
        <v>284</v>
      </c>
      <c r="B238" s="290" t="s">
        <v>2368</v>
      </c>
      <c r="C238" s="291">
        <v>0.149</v>
      </c>
      <c r="D238" s="291">
        <v>0.149</v>
      </c>
      <c r="E238" s="291">
        <v>0.15</v>
      </c>
      <c r="F238" s="291">
        <v>0.15</v>
      </c>
      <c r="G238" s="292">
        <v>0.15</v>
      </c>
    </row>
    <row r="239" spans="1:7">
      <c r="A239" s="301" t="s">
        <v>284</v>
      </c>
      <c r="B239" s="290" t="s">
        <v>2379</v>
      </c>
      <c r="C239" s="291">
        <v>0.15</v>
      </c>
      <c r="D239" s="291">
        <v>0.15</v>
      </c>
      <c r="E239" s="291">
        <v>0.15</v>
      </c>
      <c r="F239" s="291">
        <v>0.15</v>
      </c>
      <c r="G239" s="292">
        <v>0.15</v>
      </c>
    </row>
    <row r="240" spans="1:7">
      <c r="A240" s="301" t="s">
        <v>284</v>
      </c>
      <c r="B240" s="290" t="s">
        <v>2390</v>
      </c>
      <c r="C240" s="291">
        <v>0.15</v>
      </c>
      <c r="D240" s="291">
        <v>0.15</v>
      </c>
      <c r="E240" s="291">
        <v>0.15</v>
      </c>
      <c r="F240" s="291">
        <v>0.15</v>
      </c>
      <c r="G240" s="292">
        <v>0.15</v>
      </c>
    </row>
    <row r="241" spans="1:7">
      <c r="A241" s="301" t="s">
        <v>284</v>
      </c>
      <c r="B241" s="290" t="s">
        <v>2401</v>
      </c>
      <c r="C241" s="291">
        <v>0.141</v>
      </c>
      <c r="D241" s="291">
        <v>0.142</v>
      </c>
      <c r="E241" s="291">
        <v>0.149</v>
      </c>
      <c r="F241" s="291">
        <v>0.15</v>
      </c>
      <c r="G241" s="292">
        <v>0.144</v>
      </c>
    </row>
    <row r="242" spans="1:7">
      <c r="A242" s="301" t="s">
        <v>284</v>
      </c>
      <c r="B242" s="290" t="s">
        <v>2411</v>
      </c>
      <c r="C242" s="291">
        <v>0.141</v>
      </c>
      <c r="D242" s="291">
        <v>0.142</v>
      </c>
      <c r="E242" s="291">
        <v>0.148</v>
      </c>
      <c r="F242" s="291">
        <v>0.127</v>
      </c>
      <c r="G242" s="292">
        <v>0.144</v>
      </c>
    </row>
    <row r="243" spans="1:7">
      <c r="A243" s="301" t="s">
        <v>284</v>
      </c>
      <c r="B243" s="290" t="s">
        <v>2421</v>
      </c>
      <c r="C243" s="291">
        <v>0.147</v>
      </c>
      <c r="D243" s="291">
        <v>0.147</v>
      </c>
      <c r="E243" s="291">
        <v>0.15</v>
      </c>
      <c r="F243" s="291">
        <v>0.15</v>
      </c>
      <c r="G243" s="292">
        <v>0.149</v>
      </c>
    </row>
    <row r="244" spans="1:7">
      <c r="A244" s="301" t="s">
        <v>284</v>
      </c>
      <c r="B244" s="290" t="s">
        <v>2431</v>
      </c>
      <c r="C244" s="291">
        <v>0.15</v>
      </c>
      <c r="D244" s="291">
        <v>0.15</v>
      </c>
      <c r="E244" s="291">
        <v>0.15</v>
      </c>
      <c r="F244" s="291">
        <v>0.15</v>
      </c>
      <c r="G244" s="292">
        <v>0.15</v>
      </c>
    </row>
    <row r="245" spans="1:7">
      <c r="A245" s="301" t="s">
        <v>284</v>
      </c>
      <c r="B245" s="290" t="s">
        <v>2440</v>
      </c>
      <c r="C245" s="291">
        <v>0.142</v>
      </c>
      <c r="D245" s="291">
        <v>0.142</v>
      </c>
      <c r="E245" s="291">
        <v>0.15</v>
      </c>
      <c r="F245" s="291">
        <v>0.15</v>
      </c>
      <c r="G245" s="292">
        <v>0.145</v>
      </c>
    </row>
    <row r="246" spans="1:7">
      <c r="A246" s="301" t="s">
        <v>284</v>
      </c>
      <c r="B246" s="290" t="s">
        <v>2450</v>
      </c>
      <c r="C246" s="291">
        <v>0.142</v>
      </c>
      <c r="D246" s="291">
        <v>0.143</v>
      </c>
      <c r="E246" s="291">
        <v>0.15</v>
      </c>
      <c r="F246" s="291">
        <v>0.142</v>
      </c>
      <c r="G246" s="292">
        <v>0.144</v>
      </c>
    </row>
    <row r="247" spans="1:7">
      <c r="A247" s="301" t="s">
        <v>284</v>
      </c>
      <c r="B247" s="290" t="s">
        <v>2460</v>
      </c>
      <c r="C247" s="291">
        <v>0.149</v>
      </c>
      <c r="D247" s="291">
        <v>0.149</v>
      </c>
      <c r="E247" s="291">
        <v>0.15</v>
      </c>
      <c r="F247" s="291">
        <v>0.15</v>
      </c>
      <c r="G247" s="292">
        <v>0.15</v>
      </c>
    </row>
    <row r="248" spans="1:7">
      <c r="A248" s="301" t="s">
        <v>284</v>
      </c>
      <c r="B248" s="290" t="s">
        <v>2470</v>
      </c>
      <c r="C248" s="291">
        <v>0.144</v>
      </c>
      <c r="D248" s="291">
        <v>0.144</v>
      </c>
      <c r="E248" s="291">
        <v>0.149</v>
      </c>
      <c r="F248" s="291">
        <v>0.148</v>
      </c>
      <c r="G248" s="292">
        <v>0.146</v>
      </c>
    </row>
    <row r="249" spans="1:7">
      <c r="A249" s="301" t="s">
        <v>284</v>
      </c>
      <c r="B249" s="290" t="s">
        <v>2480</v>
      </c>
      <c r="C249" s="291">
        <v>0.14</v>
      </c>
      <c r="D249" s="291">
        <v>0.14</v>
      </c>
      <c r="E249" s="291">
        <v>0.147</v>
      </c>
      <c r="F249" s="291">
        <v>0.149</v>
      </c>
      <c r="G249" s="292">
        <v>0.142</v>
      </c>
    </row>
    <row r="250" spans="1:7">
      <c r="A250" s="301" t="s">
        <v>284</v>
      </c>
      <c r="B250" s="290" t="s">
        <v>2490</v>
      </c>
      <c r="C250" s="291">
        <v>0.144</v>
      </c>
      <c r="D250" s="291">
        <v>0.143</v>
      </c>
      <c r="E250" s="291">
        <v>0.149</v>
      </c>
      <c r="F250" s="291">
        <v>0.15</v>
      </c>
      <c r="G250" s="292">
        <v>0.146</v>
      </c>
    </row>
    <row r="251" spans="1:7">
      <c r="A251" s="301" t="s">
        <v>284</v>
      </c>
      <c r="B251" s="290" t="s">
        <v>2500</v>
      </c>
      <c r="C251" s="307"/>
      <c r="D251" s="302"/>
      <c r="E251" s="302"/>
      <c r="F251" s="291">
        <v>0.1</v>
      </c>
      <c r="G251" s="308"/>
    </row>
    <row r="252" spans="1:7">
      <c r="A252" s="301" t="s">
        <v>284</v>
      </c>
      <c r="B252" s="290" t="s">
        <v>2510</v>
      </c>
      <c r="C252" s="291">
        <v>0.144</v>
      </c>
      <c r="D252" s="291">
        <v>0.144</v>
      </c>
      <c r="E252" s="291">
        <v>0.15</v>
      </c>
      <c r="F252" s="291">
        <v>0.149</v>
      </c>
      <c r="G252" s="292">
        <v>0.146</v>
      </c>
    </row>
    <row r="253" spans="1:7">
      <c r="A253" s="301" t="s">
        <v>284</v>
      </c>
      <c r="B253" s="290" t="s">
        <v>2520</v>
      </c>
      <c r="C253" s="291">
        <v>0.142</v>
      </c>
      <c r="D253" s="291">
        <v>0.142</v>
      </c>
      <c r="E253" s="291">
        <v>0.146</v>
      </c>
      <c r="F253" s="291">
        <v>0.148</v>
      </c>
      <c r="G253" s="292">
        <v>0.145</v>
      </c>
    </row>
    <row r="254" spans="1:7">
      <c r="A254" s="301" t="s">
        <v>284</v>
      </c>
      <c r="B254" s="290" t="s">
        <v>2529</v>
      </c>
      <c r="C254" s="291">
        <v>0.15</v>
      </c>
      <c r="D254" s="291">
        <v>0.15</v>
      </c>
      <c r="E254" s="291">
        <v>0.15</v>
      </c>
      <c r="F254" s="291">
        <v>0.15</v>
      </c>
      <c r="G254" s="292">
        <v>0.15</v>
      </c>
    </row>
    <row r="255" spans="1:7">
      <c r="A255" s="301" t="s">
        <v>284</v>
      </c>
      <c r="B255" s="290" t="s">
        <v>2537</v>
      </c>
      <c r="C255" s="291">
        <v>0.143</v>
      </c>
      <c r="D255" s="291">
        <v>0.143</v>
      </c>
      <c r="E255" s="291">
        <v>0.15</v>
      </c>
      <c r="F255" s="291">
        <v>0.15</v>
      </c>
      <c r="G255" s="292">
        <v>0.145</v>
      </c>
    </row>
    <row r="256" spans="1:7">
      <c r="A256" s="301" t="s">
        <v>284</v>
      </c>
      <c r="B256" s="290" t="s">
        <v>2545</v>
      </c>
      <c r="C256" s="291">
        <v>0.15</v>
      </c>
      <c r="D256" s="291">
        <v>0.15</v>
      </c>
      <c r="E256" s="291">
        <v>0.15</v>
      </c>
      <c r="F256" s="291">
        <v>0.146</v>
      </c>
      <c r="G256" s="292">
        <v>0.15</v>
      </c>
    </row>
    <row r="257" spans="1:7">
      <c r="A257" s="301" t="s">
        <v>284</v>
      </c>
      <c r="B257" s="290" t="s">
        <v>2553</v>
      </c>
      <c r="C257" s="291">
        <v>0.142</v>
      </c>
      <c r="D257" s="291">
        <v>0.143</v>
      </c>
      <c r="E257" s="291">
        <v>0.148</v>
      </c>
      <c r="F257" s="291">
        <v>0.15</v>
      </c>
      <c r="G257" s="292">
        <v>0.145</v>
      </c>
    </row>
    <row r="258" spans="1:7">
      <c r="A258" s="301" t="s">
        <v>284</v>
      </c>
      <c r="B258" s="290" t="s">
        <v>2561</v>
      </c>
      <c r="C258" s="291">
        <v>0.143</v>
      </c>
      <c r="D258" s="291">
        <v>0.143</v>
      </c>
      <c r="E258" s="291">
        <v>0.15</v>
      </c>
      <c r="F258" s="291">
        <v>0.148</v>
      </c>
      <c r="G258" s="292">
        <v>0.146</v>
      </c>
    </row>
    <row r="259" spans="1:7">
      <c r="A259" s="301" t="s">
        <v>284</v>
      </c>
      <c r="B259" s="290" t="s">
        <v>2568</v>
      </c>
      <c r="C259" s="291">
        <v>0.144</v>
      </c>
      <c r="D259" s="291">
        <v>0.144</v>
      </c>
      <c r="E259" s="291">
        <v>0.149</v>
      </c>
      <c r="F259" s="291">
        <v>0.147</v>
      </c>
      <c r="G259" s="292">
        <v>0.146</v>
      </c>
    </row>
    <row r="260" spans="1:7">
      <c r="A260" s="301" t="s">
        <v>284</v>
      </c>
      <c r="B260" s="290" t="s">
        <v>2575</v>
      </c>
      <c r="C260" s="291">
        <v>0.109</v>
      </c>
      <c r="D260" s="291">
        <v>0.111</v>
      </c>
      <c r="E260" s="291">
        <v>0.131</v>
      </c>
      <c r="F260" s="291">
        <v>0.126</v>
      </c>
      <c r="G260" s="292">
        <v>0.119</v>
      </c>
    </row>
    <row r="261" spans="1:7">
      <c r="A261" s="301" t="s">
        <v>284</v>
      </c>
      <c r="B261" s="290" t="s">
        <v>2582</v>
      </c>
      <c r="C261" s="291">
        <v>0.1</v>
      </c>
      <c r="D261" s="291">
        <v>0.1</v>
      </c>
      <c r="E261" s="291">
        <v>0.118</v>
      </c>
      <c r="F261" s="291">
        <v>0.108</v>
      </c>
      <c r="G261" s="292">
        <v>0.107</v>
      </c>
    </row>
    <row r="262" spans="1:7">
      <c r="A262" s="301" t="s">
        <v>284</v>
      </c>
      <c r="B262" s="290" t="s">
        <v>2589</v>
      </c>
      <c r="C262" s="291">
        <v>0.1</v>
      </c>
      <c r="D262" s="291">
        <v>0.1</v>
      </c>
      <c r="E262" s="291">
        <v>0.1</v>
      </c>
      <c r="F262" s="291">
        <v>0.141</v>
      </c>
      <c r="G262" s="292">
        <v>0.1</v>
      </c>
    </row>
    <row r="263" spans="1:7">
      <c r="A263" s="301" t="s">
        <v>284</v>
      </c>
      <c r="B263" s="290" t="s">
        <v>2596</v>
      </c>
      <c r="C263" s="291">
        <v>0.148</v>
      </c>
      <c r="D263" s="291">
        <v>0.148</v>
      </c>
      <c r="E263" s="291">
        <v>0.15</v>
      </c>
      <c r="F263" s="291">
        <v>0.147</v>
      </c>
      <c r="G263" s="292">
        <v>0.15</v>
      </c>
    </row>
    <row r="264" spans="1:7">
      <c r="A264" s="301" t="s">
        <v>284</v>
      </c>
      <c r="B264" s="290" t="s">
        <v>2603</v>
      </c>
      <c r="C264" s="291">
        <v>0.143</v>
      </c>
      <c r="D264" s="291">
        <v>0.143</v>
      </c>
      <c r="E264" s="291">
        <v>0.15</v>
      </c>
      <c r="F264" s="291">
        <v>0.149</v>
      </c>
      <c r="G264" s="292">
        <v>0.146</v>
      </c>
    </row>
    <row r="265" spans="1:7">
      <c r="A265" s="301" t="s">
        <v>284</v>
      </c>
      <c r="B265" s="290" t="s">
        <v>2610</v>
      </c>
      <c r="C265" s="302"/>
      <c r="D265" s="302"/>
      <c r="E265" s="302"/>
      <c r="F265" s="291">
        <v>0.05</v>
      </c>
      <c r="G265" s="308"/>
    </row>
    <row r="266" spans="1:7">
      <c r="A266" s="301" t="s">
        <v>284</v>
      </c>
      <c r="B266" s="290" t="s">
        <v>2615</v>
      </c>
      <c r="C266" s="302"/>
      <c r="D266" s="302"/>
      <c r="E266" s="302"/>
      <c r="F266" s="291">
        <v>0.05</v>
      </c>
      <c r="G266" s="308"/>
    </row>
    <row r="267" spans="1:7">
      <c r="A267" s="301" t="s">
        <v>284</v>
      </c>
      <c r="B267" s="290" t="s">
        <v>2620</v>
      </c>
      <c r="C267" s="302"/>
      <c r="D267" s="302"/>
      <c r="E267" s="302"/>
      <c r="F267" s="291">
        <v>0.05</v>
      </c>
      <c r="G267" s="308"/>
    </row>
    <row r="268" spans="1:7">
      <c r="A268" s="301" t="s">
        <v>284</v>
      </c>
      <c r="B268" s="290" t="s">
        <v>2625</v>
      </c>
      <c r="C268" s="302"/>
      <c r="D268" s="302"/>
      <c r="E268" s="302"/>
      <c r="F268" s="291">
        <v>0.05</v>
      </c>
      <c r="G268" s="308"/>
    </row>
    <row r="269" spans="1:7">
      <c r="A269" s="301" t="s">
        <v>284</v>
      </c>
      <c r="B269" s="290" t="s">
        <v>2630</v>
      </c>
      <c r="C269" s="302"/>
      <c r="D269" s="302"/>
      <c r="E269" s="302"/>
      <c r="F269" s="291">
        <v>0.05</v>
      </c>
      <c r="G269" s="308"/>
    </row>
    <row r="270" spans="1:7">
      <c r="A270" s="301" t="s">
        <v>284</v>
      </c>
      <c r="B270" s="290" t="s">
        <v>2635</v>
      </c>
      <c r="C270" s="302"/>
      <c r="D270" s="302"/>
      <c r="E270" s="302"/>
      <c r="F270" s="291">
        <v>0.05</v>
      </c>
      <c r="G270" s="308"/>
    </row>
    <row r="271" spans="1:7">
      <c r="A271" s="301" t="s">
        <v>284</v>
      </c>
      <c r="B271" s="290" t="s">
        <v>2640</v>
      </c>
      <c r="C271" s="302"/>
      <c r="D271" s="302"/>
      <c r="E271" s="302"/>
      <c r="F271" s="291">
        <v>0.05</v>
      </c>
      <c r="G271" s="308"/>
    </row>
    <row r="272" spans="1:7">
      <c r="A272" s="301" t="s">
        <v>284</v>
      </c>
      <c r="B272" s="290" t="s">
        <v>2645</v>
      </c>
      <c r="C272" s="302"/>
      <c r="D272" s="302"/>
      <c r="E272" s="302"/>
      <c r="F272" s="291">
        <v>0.05</v>
      </c>
      <c r="G272" s="308"/>
    </row>
    <row r="273" spans="1:7">
      <c r="A273" s="301" t="s">
        <v>284</v>
      </c>
      <c r="B273" s="290" t="s">
        <v>2650</v>
      </c>
      <c r="C273" s="302"/>
      <c r="D273" s="302"/>
      <c r="E273" s="302"/>
      <c r="F273" s="291">
        <v>0.05</v>
      </c>
      <c r="G273" s="308"/>
    </row>
    <row r="274" spans="1:7">
      <c r="A274" s="301" t="s">
        <v>284</v>
      </c>
      <c r="B274" s="290" t="s">
        <v>2654</v>
      </c>
      <c r="C274" s="302"/>
      <c r="D274" s="302"/>
      <c r="E274" s="302"/>
      <c r="F274" s="291">
        <v>0.05</v>
      </c>
      <c r="G274" s="308"/>
    </row>
    <row r="275" spans="1:7">
      <c r="A275" s="301" t="s">
        <v>284</v>
      </c>
      <c r="B275" s="290" t="s">
        <v>2658</v>
      </c>
      <c r="C275" s="302"/>
      <c r="D275" s="302"/>
      <c r="E275" s="302"/>
      <c r="F275" s="291">
        <v>0.05</v>
      </c>
      <c r="G275" s="308"/>
    </row>
    <row r="276" ht="15.15" spans="1:7">
      <c r="A276" s="304" t="s">
        <v>284</v>
      </c>
      <c r="B276" s="294" t="s">
        <v>2662</v>
      </c>
      <c r="C276" s="296"/>
      <c r="D276" s="296"/>
      <c r="E276" s="296"/>
      <c r="F276" s="295">
        <v>0.05</v>
      </c>
      <c r="G276" s="309"/>
    </row>
    <row r="277" spans="1:7">
      <c r="A277" s="300" t="s">
        <v>288</v>
      </c>
      <c r="B277" s="286" t="s">
        <v>2318</v>
      </c>
      <c r="C277" s="287">
        <v>0.15</v>
      </c>
      <c r="D277" s="287">
        <v>0.15</v>
      </c>
      <c r="E277" s="287">
        <v>0.15</v>
      </c>
      <c r="F277" s="287">
        <v>0.15</v>
      </c>
      <c r="G277" s="288">
        <v>0.15</v>
      </c>
    </row>
    <row r="278" spans="1:7">
      <c r="A278" s="301" t="s">
        <v>288</v>
      </c>
      <c r="B278" s="290" t="s">
        <v>2331</v>
      </c>
      <c r="C278" s="291">
        <v>0.15</v>
      </c>
      <c r="D278" s="291">
        <v>0.15</v>
      </c>
      <c r="E278" s="291">
        <v>0.15</v>
      </c>
      <c r="F278" s="291">
        <v>0.15</v>
      </c>
      <c r="G278" s="292">
        <v>0.15</v>
      </c>
    </row>
    <row r="279" spans="1:7">
      <c r="A279" s="301" t="s">
        <v>288</v>
      </c>
      <c r="B279" s="290" t="s">
        <v>2345</v>
      </c>
      <c r="C279" s="291">
        <v>0.15</v>
      </c>
      <c r="D279" s="291">
        <v>0.15</v>
      </c>
      <c r="E279" s="291">
        <v>0.15</v>
      </c>
      <c r="F279" s="291">
        <v>0.15</v>
      </c>
      <c r="G279" s="292">
        <v>0.15</v>
      </c>
    </row>
    <row r="280" spans="1:7">
      <c r="A280" s="301" t="s">
        <v>288</v>
      </c>
      <c r="B280" s="290" t="s">
        <v>2357</v>
      </c>
      <c r="C280" s="291">
        <v>0.15</v>
      </c>
      <c r="D280" s="291">
        <v>0.15</v>
      </c>
      <c r="E280" s="291">
        <v>0.15</v>
      </c>
      <c r="F280" s="291">
        <v>0.15</v>
      </c>
      <c r="G280" s="292">
        <v>0.15</v>
      </c>
    </row>
    <row r="281" spans="1:7">
      <c r="A281" s="301" t="s">
        <v>288</v>
      </c>
      <c r="B281" s="290" t="s">
        <v>2369</v>
      </c>
      <c r="C281" s="291">
        <v>0.15</v>
      </c>
      <c r="D281" s="291">
        <v>0.15</v>
      </c>
      <c r="E281" s="291">
        <v>0.15</v>
      </c>
      <c r="F281" s="291">
        <v>0.15</v>
      </c>
      <c r="G281" s="292">
        <v>0.15</v>
      </c>
    </row>
    <row r="282" spans="1:7">
      <c r="A282" s="301" t="s">
        <v>288</v>
      </c>
      <c r="B282" s="290" t="s">
        <v>2380</v>
      </c>
      <c r="C282" s="291">
        <v>0.15</v>
      </c>
      <c r="D282" s="291">
        <v>0.15</v>
      </c>
      <c r="E282" s="291">
        <v>0.15</v>
      </c>
      <c r="F282" s="291">
        <v>0.145</v>
      </c>
      <c r="G282" s="292">
        <v>0.15</v>
      </c>
    </row>
    <row r="283" spans="1:7">
      <c r="A283" s="301" t="s">
        <v>288</v>
      </c>
      <c r="B283" s="290" t="s">
        <v>2391</v>
      </c>
      <c r="C283" s="291">
        <v>0.15</v>
      </c>
      <c r="D283" s="291">
        <v>0.15</v>
      </c>
      <c r="E283" s="291">
        <v>0.15</v>
      </c>
      <c r="F283" s="291">
        <v>0.142</v>
      </c>
      <c r="G283" s="292">
        <v>0.15</v>
      </c>
    </row>
    <row r="284" spans="1:7">
      <c r="A284" s="301" t="s">
        <v>288</v>
      </c>
      <c r="B284" s="290" t="s">
        <v>2402</v>
      </c>
      <c r="C284" s="291">
        <v>0.15</v>
      </c>
      <c r="D284" s="291">
        <v>0.15</v>
      </c>
      <c r="E284" s="291">
        <v>0.15</v>
      </c>
      <c r="F284" s="291">
        <v>0.15</v>
      </c>
      <c r="G284" s="292">
        <v>0.15</v>
      </c>
    </row>
    <row r="285" spans="1:7">
      <c r="A285" s="301" t="s">
        <v>288</v>
      </c>
      <c r="B285" s="290" t="s">
        <v>2412</v>
      </c>
      <c r="C285" s="291">
        <v>0.15</v>
      </c>
      <c r="D285" s="291">
        <v>0.15</v>
      </c>
      <c r="E285" s="291">
        <v>0.15</v>
      </c>
      <c r="F285" s="291">
        <v>0.15</v>
      </c>
      <c r="G285" s="292">
        <v>0.15</v>
      </c>
    </row>
    <row r="286" spans="1:7">
      <c r="A286" s="301" t="s">
        <v>288</v>
      </c>
      <c r="B286" s="290" t="s">
        <v>2422</v>
      </c>
      <c r="C286" s="291">
        <v>0.145</v>
      </c>
      <c r="D286" s="291">
        <v>0.145</v>
      </c>
      <c r="E286" s="291">
        <v>0.15</v>
      </c>
      <c r="F286" s="291">
        <v>0.141</v>
      </c>
      <c r="G286" s="292">
        <v>0.145</v>
      </c>
    </row>
    <row r="287" spans="1:7">
      <c r="A287" s="301" t="s">
        <v>288</v>
      </c>
      <c r="B287" s="290" t="s">
        <v>2432</v>
      </c>
      <c r="C287" s="291">
        <v>0.11</v>
      </c>
      <c r="D287" s="291">
        <v>0.111</v>
      </c>
      <c r="E287" s="291">
        <v>0.141</v>
      </c>
      <c r="F287" s="291">
        <v>0.11</v>
      </c>
      <c r="G287" s="292">
        <v>0.12</v>
      </c>
    </row>
    <row r="288" spans="1:7">
      <c r="A288" s="301" t="s">
        <v>288</v>
      </c>
      <c r="B288" s="290" t="s">
        <v>2441</v>
      </c>
      <c r="C288" s="291">
        <v>0.142</v>
      </c>
      <c r="D288" s="291">
        <v>0.143</v>
      </c>
      <c r="E288" s="291">
        <v>0.15</v>
      </c>
      <c r="F288" s="291">
        <v>0.142</v>
      </c>
      <c r="G288" s="292">
        <v>0.144</v>
      </c>
    </row>
    <row r="289" spans="1:7">
      <c r="A289" s="301" t="s">
        <v>288</v>
      </c>
      <c r="B289" s="290" t="s">
        <v>2451</v>
      </c>
      <c r="C289" s="291">
        <v>0.143</v>
      </c>
      <c r="D289" s="291">
        <v>0.143</v>
      </c>
      <c r="E289" s="291">
        <v>0.148</v>
      </c>
      <c r="F289" s="291">
        <v>0.144</v>
      </c>
      <c r="G289" s="292">
        <v>0.144</v>
      </c>
    </row>
    <row r="290" spans="1:7">
      <c r="A290" s="301" t="s">
        <v>288</v>
      </c>
      <c r="B290" s="290" t="s">
        <v>2461</v>
      </c>
      <c r="C290" s="291">
        <v>0.148</v>
      </c>
      <c r="D290" s="291">
        <v>0.149</v>
      </c>
      <c r="E290" s="291">
        <v>0.15</v>
      </c>
      <c r="F290" s="291">
        <v>0.127</v>
      </c>
      <c r="G290" s="292">
        <v>0.15</v>
      </c>
    </row>
    <row r="291" spans="1:7">
      <c r="A291" s="301" t="s">
        <v>288</v>
      </c>
      <c r="B291" s="290" t="s">
        <v>2471</v>
      </c>
      <c r="C291" s="291">
        <v>0.15</v>
      </c>
      <c r="D291" s="291">
        <v>0.15</v>
      </c>
      <c r="E291" s="291">
        <v>0.15</v>
      </c>
      <c r="F291" s="291">
        <v>0.149</v>
      </c>
      <c r="G291" s="292">
        <v>0.15</v>
      </c>
    </row>
    <row r="292" spans="1:7">
      <c r="A292" s="301" t="s">
        <v>288</v>
      </c>
      <c r="B292" s="290" t="s">
        <v>2481</v>
      </c>
      <c r="C292" s="291">
        <v>0.15</v>
      </c>
      <c r="D292" s="291">
        <v>0.15</v>
      </c>
      <c r="E292" s="291">
        <v>0.15</v>
      </c>
      <c r="F292" s="291">
        <v>0.144</v>
      </c>
      <c r="G292" s="292">
        <v>0.15</v>
      </c>
    </row>
    <row r="293" spans="1:7">
      <c r="A293" s="301" t="s">
        <v>288</v>
      </c>
      <c r="B293" s="290" t="s">
        <v>2491</v>
      </c>
      <c r="C293" s="291">
        <v>0.15</v>
      </c>
      <c r="D293" s="291">
        <v>0.15</v>
      </c>
      <c r="E293" s="291">
        <v>0.15</v>
      </c>
      <c r="F293" s="291">
        <v>0.145</v>
      </c>
      <c r="G293" s="292">
        <v>0.15</v>
      </c>
    </row>
    <row r="294" spans="1:7">
      <c r="A294" s="301" t="s">
        <v>288</v>
      </c>
      <c r="B294" s="290" t="s">
        <v>2501</v>
      </c>
      <c r="C294" s="291">
        <v>0.15</v>
      </c>
      <c r="D294" s="291">
        <v>0.15</v>
      </c>
      <c r="E294" s="291">
        <v>0.15</v>
      </c>
      <c r="F294" s="291">
        <v>0.149</v>
      </c>
      <c r="G294" s="292">
        <v>0.15</v>
      </c>
    </row>
    <row r="295" spans="1:7">
      <c r="A295" s="301" t="s">
        <v>288</v>
      </c>
      <c r="B295" s="290" t="s">
        <v>2511</v>
      </c>
      <c r="C295" s="291">
        <v>0.15</v>
      </c>
      <c r="D295" s="291">
        <v>0.15</v>
      </c>
      <c r="E295" s="291">
        <v>0.15</v>
      </c>
      <c r="F295" s="291">
        <v>0.148</v>
      </c>
      <c r="G295" s="292">
        <v>0.15</v>
      </c>
    </row>
    <row r="296" spans="1:7">
      <c r="A296" s="301" t="s">
        <v>288</v>
      </c>
      <c r="B296" s="290" t="s">
        <v>2521</v>
      </c>
      <c r="C296" s="291">
        <v>0.15</v>
      </c>
      <c r="D296" s="291">
        <v>0.15</v>
      </c>
      <c r="E296" s="291">
        <v>0.15</v>
      </c>
      <c r="F296" s="291">
        <v>0.144</v>
      </c>
      <c r="G296" s="292">
        <v>0.15</v>
      </c>
    </row>
    <row r="297" spans="1:7">
      <c r="A297" s="301" t="s">
        <v>288</v>
      </c>
      <c r="B297" s="290" t="s">
        <v>2530</v>
      </c>
      <c r="C297" s="291">
        <v>0.15</v>
      </c>
      <c r="D297" s="291">
        <v>0.15</v>
      </c>
      <c r="E297" s="291">
        <v>0.15</v>
      </c>
      <c r="F297" s="291">
        <v>0.145</v>
      </c>
      <c r="G297" s="292">
        <v>0.15</v>
      </c>
    </row>
    <row r="298" spans="1:7">
      <c r="A298" s="301" t="s">
        <v>288</v>
      </c>
      <c r="B298" s="290" t="s">
        <v>2538</v>
      </c>
      <c r="C298" s="291">
        <v>0.15</v>
      </c>
      <c r="D298" s="291">
        <v>0.15</v>
      </c>
      <c r="E298" s="291">
        <v>0.15</v>
      </c>
      <c r="F298" s="291">
        <v>0.15</v>
      </c>
      <c r="G298" s="292">
        <v>0.15</v>
      </c>
    </row>
    <row r="299" spans="1:7">
      <c r="A299" s="301" t="s">
        <v>288</v>
      </c>
      <c r="B299" s="310" t="s">
        <v>2546</v>
      </c>
      <c r="C299" s="291">
        <v>0.15</v>
      </c>
      <c r="D299" s="291">
        <v>0.15</v>
      </c>
      <c r="E299" s="291">
        <v>0.15</v>
      </c>
      <c r="F299" s="291">
        <v>0.145</v>
      </c>
      <c r="G299" s="292">
        <v>0.15</v>
      </c>
    </row>
    <row r="300" spans="1:7">
      <c r="A300" s="301" t="s">
        <v>288</v>
      </c>
      <c r="B300" s="310" t="s">
        <v>2554</v>
      </c>
      <c r="C300" s="291">
        <v>0.15</v>
      </c>
      <c r="D300" s="291">
        <v>0.15</v>
      </c>
      <c r="E300" s="291">
        <v>0.15</v>
      </c>
      <c r="F300" s="291">
        <v>0.146</v>
      </c>
      <c r="G300" s="292">
        <v>0.15</v>
      </c>
    </row>
    <row r="301" spans="1:7">
      <c r="A301" s="301" t="s">
        <v>288</v>
      </c>
      <c r="B301" s="310" t="s">
        <v>2562</v>
      </c>
      <c r="C301" s="291">
        <v>0.126</v>
      </c>
      <c r="D301" s="291">
        <v>0.124</v>
      </c>
      <c r="E301" s="291">
        <v>0.141</v>
      </c>
      <c r="F301" s="291">
        <v>0.144</v>
      </c>
      <c r="G301" s="292">
        <v>0.13</v>
      </c>
    </row>
    <row r="302" spans="1:7">
      <c r="A302" s="301" t="s">
        <v>288</v>
      </c>
      <c r="B302" s="290" t="s">
        <v>2569</v>
      </c>
      <c r="C302" s="291">
        <v>0.15</v>
      </c>
      <c r="D302" s="291">
        <v>0.15</v>
      </c>
      <c r="E302" s="291">
        <v>0.15</v>
      </c>
      <c r="F302" s="291">
        <v>0.147</v>
      </c>
      <c r="G302" s="292">
        <v>0.15</v>
      </c>
    </row>
    <row r="303" spans="1:7">
      <c r="A303" s="301" t="s">
        <v>288</v>
      </c>
      <c r="B303" s="290" t="s">
        <v>2576</v>
      </c>
      <c r="C303" s="291">
        <v>0.15</v>
      </c>
      <c r="D303" s="291">
        <v>0.15</v>
      </c>
      <c r="E303" s="291">
        <v>0.15</v>
      </c>
      <c r="F303" s="291">
        <v>0.142</v>
      </c>
      <c r="G303" s="292">
        <v>0.15</v>
      </c>
    </row>
    <row r="304" spans="1:7">
      <c r="A304" s="301" t="s">
        <v>288</v>
      </c>
      <c r="B304" s="290" t="s">
        <v>2583</v>
      </c>
      <c r="C304" s="291">
        <v>0.15</v>
      </c>
      <c r="D304" s="291">
        <v>0.15</v>
      </c>
      <c r="E304" s="291">
        <v>0.15</v>
      </c>
      <c r="F304" s="291">
        <v>0.145</v>
      </c>
      <c r="G304" s="292">
        <v>0.15</v>
      </c>
    </row>
    <row r="305" spans="1:7">
      <c r="A305" s="301" t="s">
        <v>288</v>
      </c>
      <c r="B305" s="290" t="s">
        <v>2590</v>
      </c>
      <c r="C305" s="291">
        <v>0.15</v>
      </c>
      <c r="D305" s="291">
        <v>0.15</v>
      </c>
      <c r="E305" s="291">
        <v>0.15</v>
      </c>
      <c r="F305" s="291">
        <v>0.111</v>
      </c>
      <c r="G305" s="292">
        <v>0.15</v>
      </c>
    </row>
    <row r="306" spans="1:7">
      <c r="A306" s="301" t="s">
        <v>288</v>
      </c>
      <c r="B306" s="290" t="s">
        <v>2597</v>
      </c>
      <c r="C306" s="291">
        <v>0.15</v>
      </c>
      <c r="D306" s="291">
        <v>0.15</v>
      </c>
      <c r="E306" s="291">
        <v>0.15</v>
      </c>
      <c r="F306" s="291">
        <v>0.126</v>
      </c>
      <c r="G306" s="292">
        <v>0.15</v>
      </c>
    </row>
    <row r="307" spans="1:7">
      <c r="A307" s="301" t="s">
        <v>288</v>
      </c>
      <c r="B307" s="290" t="s">
        <v>2604</v>
      </c>
      <c r="C307" s="291">
        <v>0.15</v>
      </c>
      <c r="D307" s="291">
        <v>0.15</v>
      </c>
      <c r="E307" s="291">
        <v>0.15</v>
      </c>
      <c r="F307" s="291">
        <v>0.12</v>
      </c>
      <c r="G307" s="292">
        <v>0.15</v>
      </c>
    </row>
    <row r="308" spans="1:7">
      <c r="A308" s="301" t="s">
        <v>288</v>
      </c>
      <c r="B308" s="290" t="s">
        <v>2611</v>
      </c>
      <c r="C308" s="291">
        <v>0.15</v>
      </c>
      <c r="D308" s="291">
        <v>0.15</v>
      </c>
      <c r="E308" s="291">
        <v>0.15</v>
      </c>
      <c r="F308" s="291">
        <v>0.13</v>
      </c>
      <c r="G308" s="292">
        <v>0.15</v>
      </c>
    </row>
    <row r="309" spans="1:7">
      <c r="A309" s="301" t="s">
        <v>288</v>
      </c>
      <c r="B309" s="290" t="s">
        <v>2616</v>
      </c>
      <c r="C309" s="291">
        <v>0.15</v>
      </c>
      <c r="D309" s="291">
        <v>0.15</v>
      </c>
      <c r="E309" s="291">
        <v>0.15</v>
      </c>
      <c r="F309" s="291">
        <v>0.141</v>
      </c>
      <c r="G309" s="292">
        <v>0.15</v>
      </c>
    </row>
    <row r="310" spans="1:7">
      <c r="A310" s="301" t="s">
        <v>288</v>
      </c>
      <c r="B310" s="290" t="s">
        <v>2621</v>
      </c>
      <c r="C310" s="291">
        <v>0.15</v>
      </c>
      <c r="D310" s="291">
        <v>0.15</v>
      </c>
      <c r="E310" s="291">
        <v>0.15</v>
      </c>
      <c r="F310" s="291">
        <v>0.15</v>
      </c>
      <c r="G310" s="292">
        <v>0.15</v>
      </c>
    </row>
    <row r="311" spans="1:7">
      <c r="A311" s="301" t="s">
        <v>288</v>
      </c>
      <c r="B311" s="290" t="s">
        <v>2626</v>
      </c>
      <c r="C311" s="291">
        <v>0.132</v>
      </c>
      <c r="D311" s="291">
        <v>0.133</v>
      </c>
      <c r="E311" s="291">
        <v>0.145</v>
      </c>
      <c r="F311" s="291">
        <v>0.142</v>
      </c>
      <c r="G311" s="292">
        <v>0.14</v>
      </c>
    </row>
    <row r="312" spans="1:7">
      <c r="A312" s="301" t="s">
        <v>288</v>
      </c>
      <c r="B312" s="290" t="s">
        <v>2631</v>
      </c>
      <c r="C312" s="291">
        <v>0.138</v>
      </c>
      <c r="D312" s="291">
        <v>0.14</v>
      </c>
      <c r="E312" s="291">
        <v>0.146</v>
      </c>
      <c r="F312" s="291">
        <v>0.149</v>
      </c>
      <c r="G312" s="292">
        <v>0.142</v>
      </c>
    </row>
    <row r="313" spans="1:7">
      <c r="A313" s="301" t="s">
        <v>288</v>
      </c>
      <c r="B313" s="290" t="s">
        <v>2636</v>
      </c>
      <c r="C313" s="291">
        <v>0.125</v>
      </c>
      <c r="D313" s="291">
        <v>0.127</v>
      </c>
      <c r="E313" s="291">
        <v>0.144</v>
      </c>
      <c r="F313" s="291">
        <v>0.115</v>
      </c>
      <c r="G313" s="292">
        <v>0.136</v>
      </c>
    </row>
    <row r="314" spans="1:7">
      <c r="A314" s="301" t="s">
        <v>288</v>
      </c>
      <c r="B314" s="290" t="s">
        <v>2641</v>
      </c>
      <c r="C314" s="307"/>
      <c r="D314" s="307"/>
      <c r="E314" s="307"/>
      <c r="F314" s="291">
        <v>0.05</v>
      </c>
      <c r="G314" s="308"/>
    </row>
    <row r="315" spans="1:7">
      <c r="A315" s="301" t="s">
        <v>288</v>
      </c>
      <c r="B315" s="290" t="s">
        <v>2646</v>
      </c>
      <c r="C315" s="307"/>
      <c r="D315" s="307"/>
      <c r="E315" s="307"/>
      <c r="F315" s="291">
        <v>0.05</v>
      </c>
      <c r="G315" s="308"/>
    </row>
    <row r="316" spans="1:7">
      <c r="A316" s="301" t="s">
        <v>288</v>
      </c>
      <c r="B316" s="290" t="s">
        <v>2651</v>
      </c>
      <c r="C316" s="302"/>
      <c r="D316" s="302"/>
      <c r="E316" s="302"/>
      <c r="F316" s="291">
        <v>0.05</v>
      </c>
      <c r="G316" s="308"/>
    </row>
    <row r="317" spans="1:7">
      <c r="A317" s="301" t="s">
        <v>288</v>
      </c>
      <c r="B317" s="290" t="s">
        <v>2655</v>
      </c>
      <c r="C317" s="302"/>
      <c r="D317" s="302"/>
      <c r="E317" s="302"/>
      <c r="F317" s="291">
        <v>0.05</v>
      </c>
      <c r="G317" s="308"/>
    </row>
    <row r="318" spans="1:7">
      <c r="A318" s="301" t="s">
        <v>288</v>
      </c>
      <c r="B318" s="290" t="s">
        <v>2659</v>
      </c>
      <c r="C318" s="302"/>
      <c r="D318" s="302"/>
      <c r="E318" s="302"/>
      <c r="F318" s="291">
        <v>0.05</v>
      </c>
      <c r="G318" s="308"/>
    </row>
    <row r="319" spans="1:7">
      <c r="A319" s="301" t="s">
        <v>288</v>
      </c>
      <c r="B319" s="290" t="s">
        <v>2663</v>
      </c>
      <c r="C319" s="302"/>
      <c r="D319" s="302"/>
      <c r="E319" s="302"/>
      <c r="F319" s="291">
        <v>0.05</v>
      </c>
      <c r="G319" s="308"/>
    </row>
    <row r="320" spans="1:7">
      <c r="A320" s="301" t="s">
        <v>288</v>
      </c>
      <c r="B320" s="290" t="s">
        <v>2666</v>
      </c>
      <c r="C320" s="302"/>
      <c r="D320" s="302"/>
      <c r="E320" s="302"/>
      <c r="F320" s="291">
        <v>0.05</v>
      </c>
      <c r="G320" s="308"/>
    </row>
    <row r="321" spans="1:7">
      <c r="A321" s="301" t="s">
        <v>288</v>
      </c>
      <c r="B321" s="290" t="s">
        <v>2668</v>
      </c>
      <c r="C321" s="302"/>
      <c r="D321" s="302"/>
      <c r="E321" s="302"/>
      <c r="F321" s="291">
        <v>0.05</v>
      </c>
      <c r="G321" s="308"/>
    </row>
    <row r="322" spans="1:7">
      <c r="A322" s="301" t="s">
        <v>288</v>
      </c>
      <c r="B322" s="290" t="s">
        <v>2670</v>
      </c>
      <c r="C322" s="302"/>
      <c r="D322" s="302"/>
      <c r="E322" s="302"/>
      <c r="F322" s="291">
        <v>0.05</v>
      </c>
      <c r="G322" s="308"/>
    </row>
    <row r="323" spans="1:7">
      <c r="A323" s="301" t="s">
        <v>288</v>
      </c>
      <c r="B323" s="290" t="s">
        <v>2672</v>
      </c>
      <c r="C323" s="302"/>
      <c r="D323" s="302"/>
      <c r="E323" s="302"/>
      <c r="F323" s="291">
        <v>0.05</v>
      </c>
      <c r="G323" s="308"/>
    </row>
    <row r="324" spans="1:7">
      <c r="A324" s="301" t="s">
        <v>288</v>
      </c>
      <c r="B324" s="290" t="s">
        <v>2674</v>
      </c>
      <c r="C324" s="302"/>
      <c r="D324" s="302"/>
      <c r="E324" s="302"/>
      <c r="F324" s="291">
        <v>0.05</v>
      </c>
      <c r="G324" s="308"/>
    </row>
    <row r="325" spans="1:7">
      <c r="A325" s="301" t="s">
        <v>288</v>
      </c>
      <c r="B325" s="290" t="s">
        <v>2676</v>
      </c>
      <c r="C325" s="302"/>
      <c r="D325" s="302"/>
      <c r="E325" s="302"/>
      <c r="F325" s="291">
        <v>0.05</v>
      </c>
      <c r="G325" s="308"/>
    </row>
    <row r="326" ht="15.15" spans="1:7">
      <c r="A326" s="304" t="s">
        <v>288</v>
      </c>
      <c r="B326" s="294" t="s">
        <v>2678</v>
      </c>
      <c r="C326" s="296"/>
      <c r="D326" s="296"/>
      <c r="E326" s="296"/>
      <c r="F326" s="295">
        <v>0.05</v>
      </c>
      <c r="G326" s="309"/>
    </row>
    <row r="327" spans="1:7">
      <c r="A327" s="300" t="s">
        <v>292</v>
      </c>
      <c r="B327" s="286" t="s">
        <v>2319</v>
      </c>
      <c r="C327" s="287">
        <v>0.15</v>
      </c>
      <c r="D327" s="287">
        <v>0.15</v>
      </c>
      <c r="E327" s="287">
        <v>0.15</v>
      </c>
      <c r="F327" s="287">
        <v>0.15</v>
      </c>
      <c r="G327" s="288">
        <v>0.15</v>
      </c>
    </row>
    <row r="328" spans="1:7">
      <c r="A328" s="301" t="s">
        <v>292</v>
      </c>
      <c r="B328" s="290" t="s">
        <v>2332</v>
      </c>
      <c r="C328" s="291">
        <v>0.15</v>
      </c>
      <c r="D328" s="291">
        <v>0.15</v>
      </c>
      <c r="E328" s="291">
        <v>0.15</v>
      </c>
      <c r="F328" s="291">
        <v>0.126</v>
      </c>
      <c r="G328" s="292">
        <v>0.15</v>
      </c>
    </row>
    <row r="329" spans="1:7">
      <c r="A329" s="301" t="s">
        <v>292</v>
      </c>
      <c r="B329" s="290" t="s">
        <v>2346</v>
      </c>
      <c r="C329" s="291">
        <v>0.15</v>
      </c>
      <c r="D329" s="291">
        <v>0.15</v>
      </c>
      <c r="E329" s="291">
        <v>0.15</v>
      </c>
      <c r="F329" s="291">
        <v>0.15</v>
      </c>
      <c r="G329" s="292">
        <v>0.15</v>
      </c>
    </row>
    <row r="330" spans="1:7">
      <c r="A330" s="301" t="s">
        <v>292</v>
      </c>
      <c r="B330" s="290" t="s">
        <v>2358</v>
      </c>
      <c r="C330" s="291">
        <v>0.15</v>
      </c>
      <c r="D330" s="291">
        <v>0.15</v>
      </c>
      <c r="E330" s="291">
        <v>0.15</v>
      </c>
      <c r="F330" s="291">
        <v>0.15</v>
      </c>
      <c r="G330" s="292">
        <v>0.15</v>
      </c>
    </row>
    <row r="331" spans="1:7">
      <c r="A331" s="301" t="s">
        <v>292</v>
      </c>
      <c r="B331" s="290" t="s">
        <v>2370</v>
      </c>
      <c r="C331" s="291">
        <v>0.15</v>
      </c>
      <c r="D331" s="291">
        <v>0.15</v>
      </c>
      <c r="E331" s="291">
        <v>0.15</v>
      </c>
      <c r="F331" s="291">
        <v>0.15</v>
      </c>
      <c r="G331" s="292">
        <v>0.15</v>
      </c>
    </row>
    <row r="332" spans="1:7">
      <c r="A332" s="301" t="s">
        <v>292</v>
      </c>
      <c r="B332" s="290" t="s">
        <v>2381</v>
      </c>
      <c r="C332" s="291">
        <v>0.15</v>
      </c>
      <c r="D332" s="291">
        <v>0.15</v>
      </c>
      <c r="E332" s="291">
        <v>0.15</v>
      </c>
      <c r="F332" s="291">
        <v>0.15</v>
      </c>
      <c r="G332" s="292">
        <v>0.15</v>
      </c>
    </row>
    <row r="333" spans="1:7">
      <c r="A333" s="301" t="s">
        <v>292</v>
      </c>
      <c r="B333" s="290" t="s">
        <v>2392</v>
      </c>
      <c r="C333" s="291">
        <v>0.149</v>
      </c>
      <c r="D333" s="291">
        <v>0.149</v>
      </c>
      <c r="E333" s="291">
        <v>0.15</v>
      </c>
      <c r="F333" s="291">
        <v>0.116</v>
      </c>
      <c r="G333" s="292">
        <v>0.15</v>
      </c>
    </row>
    <row r="334" spans="1:7">
      <c r="A334" s="301" t="s">
        <v>292</v>
      </c>
      <c r="B334" s="290" t="s">
        <v>2403</v>
      </c>
      <c r="C334" s="291">
        <v>0.15</v>
      </c>
      <c r="D334" s="291">
        <v>0.15</v>
      </c>
      <c r="E334" s="291">
        <v>0.15</v>
      </c>
      <c r="F334" s="291">
        <v>0.13</v>
      </c>
      <c r="G334" s="292">
        <v>0.15</v>
      </c>
    </row>
    <row r="335" spans="1:7">
      <c r="A335" s="301" t="s">
        <v>292</v>
      </c>
      <c r="B335" s="290" t="s">
        <v>2413</v>
      </c>
      <c r="C335" s="291">
        <v>0.15</v>
      </c>
      <c r="D335" s="291">
        <v>0.15</v>
      </c>
      <c r="E335" s="291">
        <v>0.15</v>
      </c>
      <c r="F335" s="291">
        <v>0.144</v>
      </c>
      <c r="G335" s="292">
        <v>0.15</v>
      </c>
    </row>
    <row r="336" spans="1:7">
      <c r="A336" s="301" t="s">
        <v>292</v>
      </c>
      <c r="B336" s="290" t="s">
        <v>2423</v>
      </c>
      <c r="C336" s="291">
        <v>0.15</v>
      </c>
      <c r="D336" s="291">
        <v>0.15</v>
      </c>
      <c r="E336" s="291">
        <v>0.15</v>
      </c>
      <c r="F336" s="291">
        <v>0.142</v>
      </c>
      <c r="G336" s="292">
        <v>0.15</v>
      </c>
    </row>
    <row r="337" spans="1:7">
      <c r="A337" s="301" t="s">
        <v>292</v>
      </c>
      <c r="B337" s="290" t="s">
        <v>2433</v>
      </c>
      <c r="C337" s="291">
        <v>0.15</v>
      </c>
      <c r="D337" s="291">
        <v>0.15</v>
      </c>
      <c r="E337" s="291">
        <v>0.15</v>
      </c>
      <c r="F337" s="291">
        <v>0.145</v>
      </c>
      <c r="G337" s="292">
        <v>0.15</v>
      </c>
    </row>
    <row r="338" spans="1:7">
      <c r="A338" s="301" t="s">
        <v>292</v>
      </c>
      <c r="B338" s="290" t="s">
        <v>2442</v>
      </c>
      <c r="C338" s="291">
        <v>0.15</v>
      </c>
      <c r="D338" s="291">
        <v>0.15</v>
      </c>
      <c r="E338" s="291">
        <v>0.15</v>
      </c>
      <c r="F338" s="291">
        <v>0.15</v>
      </c>
      <c r="G338" s="292">
        <v>0.15</v>
      </c>
    </row>
    <row r="339" spans="1:7">
      <c r="A339" s="301" t="s">
        <v>292</v>
      </c>
      <c r="B339" s="290" t="s">
        <v>2452</v>
      </c>
      <c r="C339" s="291">
        <v>0.15</v>
      </c>
      <c r="D339" s="291">
        <v>0.15</v>
      </c>
      <c r="E339" s="291">
        <v>0.15</v>
      </c>
      <c r="F339" s="291">
        <v>0.147</v>
      </c>
      <c r="G339" s="292">
        <v>0.15</v>
      </c>
    </row>
    <row r="340" spans="1:7">
      <c r="A340" s="301" t="s">
        <v>292</v>
      </c>
      <c r="B340" s="290" t="s">
        <v>2462</v>
      </c>
      <c r="C340" s="291">
        <v>0.146</v>
      </c>
      <c r="D340" s="291">
        <v>0.146</v>
      </c>
      <c r="E340" s="291">
        <v>0.15</v>
      </c>
      <c r="F340" s="291">
        <v>0.141</v>
      </c>
      <c r="G340" s="292">
        <v>0.147</v>
      </c>
    </row>
    <row r="341" spans="1:7">
      <c r="A341" s="301" t="s">
        <v>292</v>
      </c>
      <c r="B341" s="290" t="s">
        <v>2472</v>
      </c>
      <c r="C341" s="291">
        <v>0.126</v>
      </c>
      <c r="D341" s="291">
        <v>0.124</v>
      </c>
      <c r="E341" s="291">
        <v>0.141</v>
      </c>
      <c r="F341" s="291">
        <v>0.144</v>
      </c>
      <c r="G341" s="292">
        <v>0.13</v>
      </c>
    </row>
    <row r="342" spans="1:7">
      <c r="A342" s="301" t="s">
        <v>292</v>
      </c>
      <c r="B342" s="290" t="s">
        <v>2482</v>
      </c>
      <c r="C342" s="291">
        <v>0.15</v>
      </c>
      <c r="D342" s="291">
        <v>0.15</v>
      </c>
      <c r="E342" s="291">
        <v>0.15</v>
      </c>
      <c r="F342" s="291">
        <v>0.144</v>
      </c>
      <c r="G342" s="292">
        <v>0.15</v>
      </c>
    </row>
    <row r="343" spans="1:7">
      <c r="A343" s="301" t="s">
        <v>292</v>
      </c>
      <c r="B343" s="290" t="s">
        <v>2492</v>
      </c>
      <c r="C343" s="291">
        <v>0.15</v>
      </c>
      <c r="D343" s="291">
        <v>0.15</v>
      </c>
      <c r="E343" s="291">
        <v>0.15</v>
      </c>
      <c r="F343" s="291">
        <v>0.128</v>
      </c>
      <c r="G343" s="292">
        <v>0.15</v>
      </c>
    </row>
    <row r="344" spans="1:7">
      <c r="A344" s="301" t="s">
        <v>292</v>
      </c>
      <c r="B344" s="290" t="s">
        <v>2502</v>
      </c>
      <c r="C344" s="291">
        <v>0.15</v>
      </c>
      <c r="D344" s="291">
        <v>0.15</v>
      </c>
      <c r="E344" s="291">
        <v>0.15</v>
      </c>
      <c r="F344" s="291">
        <v>0.148</v>
      </c>
      <c r="G344" s="292">
        <v>0.15</v>
      </c>
    </row>
    <row r="345" spans="1:7">
      <c r="A345" s="301" t="s">
        <v>292</v>
      </c>
      <c r="B345" s="290" t="s">
        <v>2512</v>
      </c>
      <c r="C345" s="291">
        <v>0.15</v>
      </c>
      <c r="D345" s="291">
        <v>0.15</v>
      </c>
      <c r="E345" s="291">
        <v>0.15</v>
      </c>
      <c r="F345" s="291">
        <v>0.138</v>
      </c>
      <c r="G345" s="292">
        <v>0.15</v>
      </c>
    </row>
    <row r="346" spans="1:7">
      <c r="A346" s="301" t="s">
        <v>292</v>
      </c>
      <c r="B346" s="290" t="s">
        <v>2522</v>
      </c>
      <c r="C346" s="291">
        <v>0.15</v>
      </c>
      <c r="D346" s="291">
        <v>0.15</v>
      </c>
      <c r="E346" s="291">
        <v>0.15</v>
      </c>
      <c r="F346" s="291">
        <v>0.144</v>
      </c>
      <c r="G346" s="292">
        <v>0.15</v>
      </c>
    </row>
    <row r="347" spans="1:7">
      <c r="A347" s="301" t="s">
        <v>292</v>
      </c>
      <c r="B347" s="290" t="s">
        <v>2531</v>
      </c>
      <c r="C347" s="291">
        <v>0.15</v>
      </c>
      <c r="D347" s="291">
        <v>0.15</v>
      </c>
      <c r="E347" s="291">
        <v>0.15</v>
      </c>
      <c r="F347" s="291">
        <v>0.146</v>
      </c>
      <c r="G347" s="292">
        <v>0.15</v>
      </c>
    </row>
    <row r="348" spans="1:7">
      <c r="A348" s="301" t="s">
        <v>292</v>
      </c>
      <c r="B348" s="290" t="s">
        <v>2539</v>
      </c>
      <c r="C348" s="291">
        <v>0.15</v>
      </c>
      <c r="D348" s="291">
        <v>0.15</v>
      </c>
      <c r="E348" s="291">
        <v>0.15</v>
      </c>
      <c r="F348" s="291">
        <v>0.144</v>
      </c>
      <c r="G348" s="292">
        <v>0.15</v>
      </c>
    </row>
    <row r="349" spans="1:7">
      <c r="A349" s="301" t="s">
        <v>292</v>
      </c>
      <c r="B349" s="290" t="s">
        <v>2547</v>
      </c>
      <c r="C349" s="291">
        <v>0.15</v>
      </c>
      <c r="D349" s="291">
        <v>0.15</v>
      </c>
      <c r="E349" s="291">
        <v>0.15</v>
      </c>
      <c r="F349" s="291">
        <v>0.15</v>
      </c>
      <c r="G349" s="292">
        <v>0.15</v>
      </c>
    </row>
    <row r="350" spans="1:7">
      <c r="A350" s="301" t="s">
        <v>292</v>
      </c>
      <c r="B350" s="290" t="s">
        <v>2555</v>
      </c>
      <c r="C350" s="291">
        <v>0.15</v>
      </c>
      <c r="D350" s="291">
        <v>0.15</v>
      </c>
      <c r="E350" s="291">
        <v>0.15</v>
      </c>
      <c r="F350" s="291">
        <v>0.147</v>
      </c>
      <c r="G350" s="292">
        <v>0.15</v>
      </c>
    </row>
    <row r="351" spans="1:7">
      <c r="A351" s="301" t="s">
        <v>292</v>
      </c>
      <c r="B351" s="290" t="s">
        <v>2563</v>
      </c>
      <c r="C351" s="291">
        <v>0.15</v>
      </c>
      <c r="D351" s="291">
        <v>0.15</v>
      </c>
      <c r="E351" s="291">
        <v>0.15</v>
      </c>
      <c r="F351" s="291">
        <v>0.13</v>
      </c>
      <c r="G351" s="292">
        <v>0.15</v>
      </c>
    </row>
    <row r="352" spans="1:7">
      <c r="A352" s="301" t="s">
        <v>292</v>
      </c>
      <c r="B352" s="290" t="s">
        <v>2570</v>
      </c>
      <c r="C352" s="291">
        <v>0.15</v>
      </c>
      <c r="D352" s="291">
        <v>0.15</v>
      </c>
      <c r="E352" s="291">
        <v>0.15</v>
      </c>
      <c r="F352" s="291">
        <v>0.146</v>
      </c>
      <c r="G352" s="292">
        <v>0.15</v>
      </c>
    </row>
    <row r="353" spans="1:7">
      <c r="A353" s="301" t="s">
        <v>292</v>
      </c>
      <c r="B353" s="290" t="s">
        <v>2577</v>
      </c>
      <c r="C353" s="291">
        <v>0.15</v>
      </c>
      <c r="D353" s="291">
        <v>0.15</v>
      </c>
      <c r="E353" s="291">
        <v>0.15</v>
      </c>
      <c r="F353" s="291">
        <v>0.145</v>
      </c>
      <c r="G353" s="292">
        <v>0.15</v>
      </c>
    </row>
    <row r="354" spans="1:7">
      <c r="A354" s="301" t="s">
        <v>292</v>
      </c>
      <c r="B354" s="290" t="s">
        <v>2584</v>
      </c>
      <c r="C354" s="291">
        <v>0.15</v>
      </c>
      <c r="D354" s="291">
        <v>0.15</v>
      </c>
      <c r="E354" s="291">
        <v>0.15</v>
      </c>
      <c r="F354" s="291">
        <v>0.141</v>
      </c>
      <c r="G354" s="292">
        <v>0.15</v>
      </c>
    </row>
    <row r="355" spans="1:7">
      <c r="A355" s="301" t="s">
        <v>292</v>
      </c>
      <c r="B355" s="290" t="s">
        <v>2591</v>
      </c>
      <c r="C355" s="291">
        <v>0.15</v>
      </c>
      <c r="D355" s="291">
        <v>0.15</v>
      </c>
      <c r="E355" s="291">
        <v>0.15</v>
      </c>
      <c r="F355" s="291">
        <v>0.15</v>
      </c>
      <c r="G355" s="292">
        <v>0.15</v>
      </c>
    </row>
    <row r="356" spans="1:7">
      <c r="A356" s="301" t="s">
        <v>292</v>
      </c>
      <c r="B356" s="290" t="s">
        <v>2598</v>
      </c>
      <c r="C356" s="291">
        <v>0.15</v>
      </c>
      <c r="D356" s="291">
        <v>0.15</v>
      </c>
      <c r="E356" s="291">
        <v>0.15</v>
      </c>
      <c r="F356" s="291">
        <v>0.15</v>
      </c>
      <c r="G356" s="292">
        <v>0.15</v>
      </c>
    </row>
    <row r="357" ht="15.15" spans="1:7">
      <c r="A357" s="304" t="s">
        <v>292</v>
      </c>
      <c r="B357" s="294" t="s">
        <v>2605</v>
      </c>
      <c r="C357" s="295">
        <v>0.126</v>
      </c>
      <c r="D357" s="295">
        <v>0.127</v>
      </c>
      <c r="E357" s="295">
        <v>0.143</v>
      </c>
      <c r="F357" s="295">
        <v>0.125</v>
      </c>
      <c r="G357" s="297">
        <v>0.129</v>
      </c>
    </row>
    <row r="358" spans="1:7">
      <c r="A358" s="300" t="s">
        <v>296</v>
      </c>
      <c r="B358" s="286" t="s">
        <v>2320</v>
      </c>
      <c r="C358" s="287">
        <v>0.15</v>
      </c>
      <c r="D358" s="287">
        <v>0.15</v>
      </c>
      <c r="E358" s="287">
        <v>0.15</v>
      </c>
      <c r="F358" s="287">
        <v>0.15</v>
      </c>
      <c r="G358" s="288">
        <v>0.15</v>
      </c>
    </row>
    <row r="359" spans="1:7">
      <c r="A359" s="301" t="s">
        <v>296</v>
      </c>
      <c r="B359" s="290" t="s">
        <v>2333</v>
      </c>
      <c r="C359" s="291">
        <v>0.1</v>
      </c>
      <c r="D359" s="291">
        <v>0.1</v>
      </c>
      <c r="E359" s="291">
        <v>0.1</v>
      </c>
      <c r="F359" s="291">
        <v>0.1</v>
      </c>
      <c r="G359" s="292">
        <v>0.1</v>
      </c>
    </row>
    <row r="360" spans="1:7">
      <c r="A360" s="301" t="s">
        <v>296</v>
      </c>
      <c r="B360" s="290" t="s">
        <v>2347</v>
      </c>
      <c r="C360" s="291">
        <v>0.15</v>
      </c>
      <c r="D360" s="291">
        <v>0.15</v>
      </c>
      <c r="E360" s="291">
        <v>0.15</v>
      </c>
      <c r="F360" s="291">
        <v>0.149</v>
      </c>
      <c r="G360" s="292">
        <v>0.15</v>
      </c>
    </row>
    <row r="361" spans="1:7">
      <c r="A361" s="301" t="s">
        <v>296</v>
      </c>
      <c r="B361" s="290" t="s">
        <v>2359</v>
      </c>
      <c r="C361" s="291">
        <v>0.15</v>
      </c>
      <c r="D361" s="291">
        <v>0.15</v>
      </c>
      <c r="E361" s="291">
        <v>0.15</v>
      </c>
      <c r="F361" s="291">
        <v>0.115</v>
      </c>
      <c r="G361" s="292">
        <v>0.15</v>
      </c>
    </row>
    <row r="362" spans="1:7">
      <c r="A362" s="301" t="s">
        <v>296</v>
      </c>
      <c r="B362" s="290" t="s">
        <v>2371</v>
      </c>
      <c r="C362" s="291">
        <v>0.15</v>
      </c>
      <c r="D362" s="291">
        <v>0.15</v>
      </c>
      <c r="E362" s="291">
        <v>0.15</v>
      </c>
      <c r="F362" s="291">
        <v>0.106</v>
      </c>
      <c r="G362" s="292">
        <v>0.15</v>
      </c>
    </row>
    <row r="363" spans="1:7">
      <c r="A363" s="301" t="s">
        <v>296</v>
      </c>
      <c r="B363" s="290" t="s">
        <v>2382</v>
      </c>
      <c r="C363" s="291">
        <v>0.15</v>
      </c>
      <c r="D363" s="291">
        <v>0.15</v>
      </c>
      <c r="E363" s="291">
        <v>0.15</v>
      </c>
      <c r="F363" s="291">
        <v>0.147</v>
      </c>
      <c r="G363" s="292">
        <v>0.15</v>
      </c>
    </row>
    <row r="364" spans="1:7">
      <c r="A364" s="301" t="s">
        <v>296</v>
      </c>
      <c r="B364" s="290" t="s">
        <v>2393</v>
      </c>
      <c r="C364" s="291">
        <v>0.15</v>
      </c>
      <c r="D364" s="291">
        <v>0.15</v>
      </c>
      <c r="E364" s="291">
        <v>0.15</v>
      </c>
      <c r="F364" s="291">
        <v>0.148</v>
      </c>
      <c r="G364" s="292">
        <v>0.15</v>
      </c>
    </row>
    <row r="365" spans="1:7">
      <c r="A365" s="301" t="s">
        <v>296</v>
      </c>
      <c r="B365" s="290" t="s">
        <v>2404</v>
      </c>
      <c r="C365" s="291">
        <v>0.15</v>
      </c>
      <c r="D365" s="291">
        <v>0.15</v>
      </c>
      <c r="E365" s="291">
        <v>0.15</v>
      </c>
      <c r="F365" s="291">
        <v>0.15</v>
      </c>
      <c r="G365" s="292">
        <v>0.15</v>
      </c>
    </row>
    <row r="366" spans="1:7">
      <c r="A366" s="301" t="s">
        <v>296</v>
      </c>
      <c r="B366" s="290" t="s">
        <v>2414</v>
      </c>
      <c r="C366" s="291">
        <v>0.15</v>
      </c>
      <c r="D366" s="291">
        <v>0.15</v>
      </c>
      <c r="E366" s="291">
        <v>0.15</v>
      </c>
      <c r="F366" s="291">
        <v>0.15</v>
      </c>
      <c r="G366" s="292">
        <v>0.15</v>
      </c>
    </row>
    <row r="367" spans="1:7">
      <c r="A367" s="301" t="s">
        <v>296</v>
      </c>
      <c r="B367" s="290" t="s">
        <v>2424</v>
      </c>
      <c r="C367" s="291">
        <v>0.15</v>
      </c>
      <c r="D367" s="291">
        <v>0.15</v>
      </c>
      <c r="E367" s="291">
        <v>0.15</v>
      </c>
      <c r="F367" s="291">
        <v>0.147</v>
      </c>
      <c r="G367" s="292">
        <v>0.15</v>
      </c>
    </row>
    <row r="368" spans="1:7">
      <c r="A368" s="301" t="s">
        <v>296</v>
      </c>
      <c r="B368" s="290" t="s">
        <v>2434</v>
      </c>
      <c r="C368" s="291">
        <v>0.15</v>
      </c>
      <c r="D368" s="291">
        <v>0.15</v>
      </c>
      <c r="E368" s="291">
        <v>0.15</v>
      </c>
      <c r="F368" s="291">
        <v>0.136</v>
      </c>
      <c r="G368" s="292">
        <v>0.15</v>
      </c>
    </row>
    <row r="369" spans="1:7">
      <c r="A369" s="301" t="s">
        <v>296</v>
      </c>
      <c r="B369" s="290" t="s">
        <v>2443</v>
      </c>
      <c r="C369" s="291">
        <v>0.15</v>
      </c>
      <c r="D369" s="291">
        <v>0.15</v>
      </c>
      <c r="E369" s="291">
        <v>0.15</v>
      </c>
      <c r="F369" s="291">
        <v>0.144</v>
      </c>
      <c r="G369" s="292">
        <v>0.15</v>
      </c>
    </row>
    <row r="370" spans="1:7">
      <c r="A370" s="301" t="s">
        <v>296</v>
      </c>
      <c r="B370" s="290" t="s">
        <v>2453</v>
      </c>
      <c r="C370" s="291">
        <v>0.15</v>
      </c>
      <c r="D370" s="291">
        <v>0.15</v>
      </c>
      <c r="E370" s="291">
        <v>0.15</v>
      </c>
      <c r="F370" s="291">
        <v>0.146</v>
      </c>
      <c r="G370" s="292">
        <v>0.15</v>
      </c>
    </row>
    <row r="371" spans="1:7">
      <c r="A371" s="301" t="s">
        <v>296</v>
      </c>
      <c r="B371" s="290" t="s">
        <v>2463</v>
      </c>
      <c r="C371" s="291">
        <v>0.15</v>
      </c>
      <c r="D371" s="291">
        <v>0.15</v>
      </c>
      <c r="E371" s="291">
        <v>0.15</v>
      </c>
      <c r="F371" s="291">
        <v>0.12</v>
      </c>
      <c r="G371" s="292">
        <v>0.15</v>
      </c>
    </row>
    <row r="372" spans="1:7">
      <c r="A372" s="301" t="s">
        <v>296</v>
      </c>
      <c r="B372" s="290" t="s">
        <v>2473</v>
      </c>
      <c r="C372" s="291">
        <v>0.15</v>
      </c>
      <c r="D372" s="291">
        <v>0.15</v>
      </c>
      <c r="E372" s="291">
        <v>0.15</v>
      </c>
      <c r="F372" s="291">
        <v>0.143</v>
      </c>
      <c r="G372" s="292">
        <v>0.15</v>
      </c>
    </row>
    <row r="373" spans="1:7">
      <c r="A373" s="301" t="s">
        <v>296</v>
      </c>
      <c r="B373" s="290" t="s">
        <v>2483</v>
      </c>
      <c r="C373" s="291">
        <v>0.15</v>
      </c>
      <c r="D373" s="291">
        <v>0.15</v>
      </c>
      <c r="E373" s="291">
        <v>0.15</v>
      </c>
      <c r="F373" s="291">
        <v>0.146</v>
      </c>
      <c r="G373" s="292">
        <v>0.15</v>
      </c>
    </row>
    <row r="374" spans="1:7">
      <c r="A374" s="301" t="s">
        <v>296</v>
      </c>
      <c r="B374" s="290" t="s">
        <v>2493</v>
      </c>
      <c r="C374" s="291">
        <v>0.15</v>
      </c>
      <c r="D374" s="291">
        <v>0.15</v>
      </c>
      <c r="E374" s="291">
        <v>0.15</v>
      </c>
      <c r="F374" s="291">
        <v>0.144</v>
      </c>
      <c r="G374" s="292">
        <v>0.15</v>
      </c>
    </row>
    <row r="375" spans="1:7">
      <c r="A375" s="301" t="s">
        <v>296</v>
      </c>
      <c r="B375" s="290" t="s">
        <v>2503</v>
      </c>
      <c r="C375" s="291">
        <v>0.15</v>
      </c>
      <c r="D375" s="291">
        <v>0.15</v>
      </c>
      <c r="E375" s="291">
        <v>0.15</v>
      </c>
      <c r="F375" s="291">
        <v>0.13</v>
      </c>
      <c r="G375" s="292">
        <v>0.15</v>
      </c>
    </row>
    <row r="376" spans="1:7">
      <c r="A376" s="301" t="s">
        <v>296</v>
      </c>
      <c r="B376" s="290" t="s">
        <v>2513</v>
      </c>
      <c r="C376" s="291">
        <v>0.15</v>
      </c>
      <c r="D376" s="291">
        <v>0.15</v>
      </c>
      <c r="E376" s="291">
        <v>0.15</v>
      </c>
      <c r="F376" s="291">
        <v>0.142</v>
      </c>
      <c r="G376" s="292">
        <v>0.15</v>
      </c>
    </row>
    <row r="377" ht="15.15" spans="1:7">
      <c r="A377" s="304" t="s">
        <v>296</v>
      </c>
      <c r="B377" s="294" t="s">
        <v>2523</v>
      </c>
      <c r="C377" s="295">
        <v>0.15</v>
      </c>
      <c r="D377" s="295">
        <v>0.15</v>
      </c>
      <c r="E377" s="295">
        <v>0.15</v>
      </c>
      <c r="F377" s="295">
        <v>0.14</v>
      </c>
      <c r="G377" s="297">
        <v>0.15</v>
      </c>
    </row>
    <row r="378" spans="1:7">
      <c r="A378" s="300" t="s">
        <v>300</v>
      </c>
      <c r="B378" s="286" t="s">
        <v>2321</v>
      </c>
      <c r="C378" s="287">
        <v>0.15</v>
      </c>
      <c r="D378" s="287">
        <v>0.15</v>
      </c>
      <c r="E378" s="287">
        <v>0.15</v>
      </c>
      <c r="F378" s="287">
        <v>0.107</v>
      </c>
      <c r="G378" s="288">
        <v>0.15</v>
      </c>
    </row>
    <row r="379" spans="1:7">
      <c r="A379" s="301" t="s">
        <v>300</v>
      </c>
      <c r="B379" s="290" t="s">
        <v>2334</v>
      </c>
      <c r="C379" s="291">
        <v>0.15</v>
      </c>
      <c r="D379" s="291">
        <v>0.15</v>
      </c>
      <c r="E379" s="291">
        <v>0.15</v>
      </c>
      <c r="F379" s="291">
        <v>0.115</v>
      </c>
      <c r="G379" s="292">
        <v>0.149</v>
      </c>
    </row>
    <row r="380" spans="1:7">
      <c r="A380" s="301" t="s">
        <v>300</v>
      </c>
      <c r="B380" s="290" t="s">
        <v>2348</v>
      </c>
      <c r="C380" s="291">
        <v>0.15</v>
      </c>
      <c r="D380" s="291">
        <v>0.15</v>
      </c>
      <c r="E380" s="291">
        <v>0.15</v>
      </c>
      <c r="F380" s="291">
        <v>0.1</v>
      </c>
      <c r="G380" s="292">
        <v>0.148</v>
      </c>
    </row>
    <row r="381" spans="1:7">
      <c r="A381" s="301" t="s">
        <v>300</v>
      </c>
      <c r="B381" s="290" t="s">
        <v>2360</v>
      </c>
      <c r="C381" s="291">
        <v>0.15</v>
      </c>
      <c r="D381" s="291">
        <v>0.15</v>
      </c>
      <c r="E381" s="291">
        <v>0.15</v>
      </c>
      <c r="F381" s="291">
        <v>0.126</v>
      </c>
      <c r="G381" s="292">
        <v>0.15</v>
      </c>
    </row>
    <row r="382" spans="1:7">
      <c r="A382" s="301" t="s">
        <v>300</v>
      </c>
      <c r="B382" s="290" t="s">
        <v>2372</v>
      </c>
      <c r="C382" s="291">
        <v>0.15</v>
      </c>
      <c r="D382" s="291">
        <v>0.15</v>
      </c>
      <c r="E382" s="291">
        <v>0.15</v>
      </c>
      <c r="F382" s="291">
        <v>0.15</v>
      </c>
      <c r="G382" s="292">
        <v>0.15</v>
      </c>
    </row>
    <row r="383" spans="1:7">
      <c r="A383" s="301" t="s">
        <v>300</v>
      </c>
      <c r="B383" s="290" t="s">
        <v>2383</v>
      </c>
      <c r="C383" s="291">
        <v>0.15</v>
      </c>
      <c r="D383" s="291">
        <v>0.15</v>
      </c>
      <c r="E383" s="291">
        <v>0.15</v>
      </c>
      <c r="F383" s="291">
        <v>0.147</v>
      </c>
      <c r="G383" s="292">
        <v>0.15</v>
      </c>
    </row>
    <row r="384" ht="15.15" spans="1:7">
      <c r="A384" s="311" t="s">
        <v>300</v>
      </c>
      <c r="B384" s="312" t="s">
        <v>2394</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2697</v>
      </c>
      <c r="B1" s="272"/>
      <c r="C1" s="272"/>
      <c r="D1" s="272"/>
      <c r="E1" s="272"/>
      <c r="F1" s="273"/>
    </row>
    <row r="2" spans="1:6">
      <c r="A2" s="274" t="s">
        <v>2698</v>
      </c>
    </row>
    <row r="3" spans="1:6">
      <c r="A3" s="274" t="s">
        <v>2699</v>
      </c>
      <c r="F3" s="275" t="s">
        <v>2700</v>
      </c>
    </row>
    <row r="4" spans="1:6">
      <c r="A4" s="276" t="s">
        <v>404</v>
      </c>
      <c r="B4" s="276" t="s">
        <v>1985</v>
      </c>
      <c r="C4" s="276" t="s">
        <v>1986</v>
      </c>
      <c r="D4" s="276" t="s">
        <v>2701</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2702</v>
      </c>
      <c r="C1" s="206"/>
      <c r="D1" s="206"/>
      <c r="E1" s="206"/>
      <c r="F1" s="206"/>
      <c r="G1" s="206"/>
      <c r="H1" s="206"/>
      <c r="I1" s="206"/>
      <c r="J1" s="207"/>
      <c r="K1" s="206" t="s">
        <v>2703</v>
      </c>
      <c r="L1" s="206"/>
      <c r="M1" s="206"/>
      <c r="N1" s="206"/>
      <c r="O1" s="206"/>
      <c r="P1" s="206"/>
      <c r="Q1" s="207"/>
      <c r="R1" s="83" t="s">
        <v>2704</v>
      </c>
      <c r="S1" s="72"/>
      <c r="T1" s="72"/>
      <c r="U1" s="72"/>
      <c r="V1" s="72"/>
      <c r="W1" s="72"/>
      <c r="X1" s="207"/>
      <c r="Y1" s="83" t="s">
        <v>2705</v>
      </c>
      <c r="Z1" s="72"/>
      <c r="AA1" s="72"/>
      <c r="AB1" s="72"/>
      <c r="AC1" s="72"/>
      <c r="AD1" s="72"/>
    </row>
    <row r="2" s="73" customFormat="1" ht="15.15" spans="1:30">
      <c r="B2" s="208"/>
      <c r="C2" s="209"/>
      <c r="D2" s="84" t="s">
        <v>2706</v>
      </c>
      <c r="E2" s="85" t="s">
        <v>1985</v>
      </c>
      <c r="F2" s="85" t="s">
        <v>1986</v>
      </c>
      <c r="G2" s="85" t="s">
        <v>412</v>
      </c>
      <c r="H2" s="85" t="s">
        <v>408</v>
      </c>
      <c r="I2" s="85" t="s">
        <v>280</v>
      </c>
      <c r="J2" s="210"/>
      <c r="K2" s="84" t="s">
        <v>2706</v>
      </c>
      <c r="L2" s="85" t="s">
        <v>1985</v>
      </c>
      <c r="M2" s="85" t="s">
        <v>1986</v>
      </c>
      <c r="N2" s="85" t="s">
        <v>412</v>
      </c>
      <c r="O2" s="85" t="s">
        <v>408</v>
      </c>
      <c r="P2" s="85" t="s">
        <v>280</v>
      </c>
      <c r="Q2" s="210"/>
      <c r="R2" s="84" t="s">
        <v>2706</v>
      </c>
      <c r="S2" s="85" t="s">
        <v>1985</v>
      </c>
      <c r="T2" s="85" t="s">
        <v>1986</v>
      </c>
      <c r="U2" s="85" t="s">
        <v>412</v>
      </c>
      <c r="V2" s="85" t="s">
        <v>408</v>
      </c>
      <c r="W2" s="85" t="s">
        <v>280</v>
      </c>
      <c r="X2" s="210"/>
      <c r="Y2" s="84" t="s">
        <v>2706</v>
      </c>
      <c r="Z2" s="85" t="s">
        <v>1985</v>
      </c>
      <c r="AA2" s="85" t="s">
        <v>1986</v>
      </c>
      <c r="AB2" s="85" t="s">
        <v>412</v>
      </c>
      <c r="AC2" s="85" t="s">
        <v>408</v>
      </c>
      <c r="AD2" s="85" t="s">
        <v>280</v>
      </c>
    </row>
    <row r="3" s="201" customFormat="1" ht="13.2" spans="1:30">
      <c r="A3" s="211" t="s">
        <v>2707</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2708</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2709</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2710</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2711</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2712</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2713</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2714</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2715</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2716</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2717</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2718</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2719</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2720</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2721</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2722</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2723</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2724</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2725</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2726</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2727</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2728</v>
      </c>
    </row>
    <row r="27" spans="1:30">
      <c r="I27" s="264" t="s">
        <v>1641</v>
      </c>
    </row>
    <row r="29" s="72" customFormat="1" ht="13.2" spans="1:30">
      <c r="B29" s="205" t="s">
        <v>2729</v>
      </c>
      <c r="C29" s="206"/>
      <c r="D29" s="206"/>
      <c r="E29" s="206"/>
      <c r="F29" s="206"/>
      <c r="G29" s="206"/>
      <c r="H29" s="206"/>
      <c r="I29" s="206"/>
      <c r="J29" s="207"/>
      <c r="K29" s="206" t="s">
        <v>2703</v>
      </c>
      <c r="L29" s="206"/>
      <c r="M29" s="206"/>
      <c r="N29" s="206"/>
      <c r="O29" s="206"/>
      <c r="P29" s="206"/>
      <c r="Q29" s="207"/>
      <c r="R29" s="83" t="s">
        <v>2704</v>
      </c>
      <c r="X29" s="207"/>
      <c r="Y29" s="83" t="s">
        <v>2705</v>
      </c>
    </row>
    <row r="30" s="73" customFormat="1" ht="15.15" spans="1:30">
      <c r="B30" s="208"/>
      <c r="C30" s="209"/>
      <c r="D30" s="84" t="s">
        <v>2706</v>
      </c>
      <c r="E30" s="85" t="s">
        <v>1985</v>
      </c>
      <c r="F30" s="85" t="s">
        <v>1986</v>
      </c>
      <c r="G30" s="85" t="s">
        <v>412</v>
      </c>
      <c r="H30" s="85"/>
      <c r="I30" s="85" t="s">
        <v>280</v>
      </c>
      <c r="J30" s="210"/>
      <c r="K30" s="84" t="s">
        <v>2706</v>
      </c>
      <c r="L30" s="85" t="s">
        <v>1985</v>
      </c>
      <c r="M30" s="85" t="s">
        <v>1986</v>
      </c>
      <c r="N30" s="85" t="s">
        <v>412</v>
      </c>
      <c r="O30" s="85"/>
      <c r="P30" s="85" t="s">
        <v>280</v>
      </c>
      <c r="Q30" s="210"/>
      <c r="R30" s="84" t="s">
        <v>2706</v>
      </c>
      <c r="S30" s="85" t="s">
        <v>1985</v>
      </c>
      <c r="T30" s="85" t="s">
        <v>1986</v>
      </c>
      <c r="U30" s="85" t="s">
        <v>412</v>
      </c>
      <c r="V30" s="85"/>
      <c r="W30" s="85" t="s">
        <v>280</v>
      </c>
      <c r="X30" s="210"/>
      <c r="Y30" s="84" t="s">
        <v>2706</v>
      </c>
      <c r="Z30" s="85" t="s">
        <v>1985</v>
      </c>
      <c r="AA30" s="85" t="s">
        <v>1986</v>
      </c>
      <c r="AB30" s="85" t="s">
        <v>412</v>
      </c>
      <c r="AC30" s="85"/>
      <c r="AD30" s="85" t="s">
        <v>280</v>
      </c>
    </row>
    <row r="31" s="201" customFormat="1" ht="13.2" spans="1:30">
      <c r="A31" s="211" t="s">
        <v>2707</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2711</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2712</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2713</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2714</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2715</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2716</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2717</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2718</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2719</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2720</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2721</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2722</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2723</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2724</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2725</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2726</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2727</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2731</v>
      </c>
      <c r="C1" s="82"/>
      <c r="D1" s="82"/>
      <c r="E1" s="82"/>
      <c r="F1" s="82"/>
      <c r="G1" s="72" t="s">
        <v>2732</v>
      </c>
      <c r="N1" s="72" t="s">
        <v>2703</v>
      </c>
      <c r="S1" s="72" t="s">
        <v>2733</v>
      </c>
      <c r="X1" s="83" t="s">
        <v>2704</v>
      </c>
      <c r="AD1" s="83" t="s">
        <v>2705</v>
      </c>
    </row>
    <row r="2" s="73" customFormat="1" ht="15.15" spans="1:34">
      <c r="B2" s="84" t="s">
        <v>435</v>
      </c>
      <c r="C2" s="84" t="s">
        <v>2734</v>
      </c>
      <c r="D2" s="85" t="s">
        <v>1986</v>
      </c>
      <c r="E2" s="85" t="s">
        <v>412</v>
      </c>
      <c r="F2" s="84" t="s">
        <v>2735</v>
      </c>
      <c r="G2" s="86"/>
      <c r="I2" s="84" t="s">
        <v>435</v>
      </c>
      <c r="J2" s="85" t="s">
        <v>1994</v>
      </c>
      <c r="K2" s="85" t="s">
        <v>412</v>
      </c>
      <c r="L2" s="84" t="s">
        <v>2735</v>
      </c>
      <c r="N2" s="84" t="s">
        <v>435</v>
      </c>
      <c r="O2" s="85" t="s">
        <v>1994</v>
      </c>
      <c r="P2" s="85" t="s">
        <v>412</v>
      </c>
      <c r="Q2" s="84" t="s">
        <v>2735</v>
      </c>
      <c r="S2" s="84" t="s">
        <v>435</v>
      </c>
      <c r="T2" s="85" t="s">
        <v>1994</v>
      </c>
      <c r="U2" s="85" t="s">
        <v>412</v>
      </c>
      <c r="V2" s="84" t="s">
        <v>2735</v>
      </c>
      <c r="X2" s="84" t="s">
        <v>435</v>
      </c>
      <c r="Y2" s="84" t="s">
        <v>2734</v>
      </c>
      <c r="Z2" s="85" t="s">
        <v>1986</v>
      </c>
      <c r="AA2" s="85" t="s">
        <v>412</v>
      </c>
      <c r="AB2" s="84" t="s">
        <v>2735</v>
      </c>
      <c r="AD2" s="84" t="s">
        <v>435</v>
      </c>
      <c r="AE2" s="84" t="s">
        <v>2734</v>
      </c>
      <c r="AF2" s="85" t="s">
        <v>1986</v>
      </c>
      <c r="AG2" s="85" t="s">
        <v>412</v>
      </c>
      <c r="AH2" s="84" t="s">
        <v>2735</v>
      </c>
    </row>
    <row r="3" s="74" customFormat="1" ht="14.4" spans="1:34">
      <c r="A3" s="87" t="s">
        <v>2707</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2721</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2736</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2737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2738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2739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2745</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2746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2747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2748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2749</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2751</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2752</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2753</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2755</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2756</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2757</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2758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2759</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2760</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2761</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2763</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2764</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2765</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2766</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2767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2768</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2769</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2770</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2771</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2772</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2773</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2774</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2776</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2777</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2778</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2779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2780</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2781</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2782</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2784</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2785</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2786</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2787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2788</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2789</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2790</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2792</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2793</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2794</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2796</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2797</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2798</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2799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2800</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2801</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2802</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2804</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2805</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2806</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2807</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2808</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2809</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2810</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2811</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2812</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2813</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2814</v>
      </c>
      <c r="G91" s="194"/>
      <c r="N91" s="194"/>
      <c r="S91" s="194"/>
    </row>
    <row r="92" s="79" customFormat="1" spans="1:26">
      <c r="A92" s="79" t="s">
        <v>2815</v>
      </c>
      <c r="G92" s="194"/>
      <c r="N92" s="194"/>
      <c r="S92" s="194"/>
    </row>
    <row r="93" s="79" customFormat="1" spans="1:26">
      <c r="A93" s="79" t="s">
        <v>2816</v>
      </c>
      <c r="G93" s="194"/>
      <c r="I93" s="195"/>
      <c r="J93" s="195"/>
      <c r="K93" s="195"/>
      <c r="L93" s="195"/>
      <c r="N93" s="196"/>
      <c r="O93" s="195"/>
      <c r="P93" s="195"/>
      <c r="Q93" s="195"/>
      <c r="S93" s="196"/>
      <c r="T93" s="195"/>
      <c r="U93" s="195"/>
      <c r="V93" s="195"/>
    </row>
    <row r="94" s="79" customFormat="1" spans="1:26">
      <c r="A94" s="79" t="s">
        <v>2817</v>
      </c>
      <c r="G94" s="194"/>
      <c r="N94" s="194"/>
      <c r="S94" s="194"/>
    </row>
    <row r="101" ht="13.95"/>
    <row r="102" spans="7:22">
      <c r="G102" s="80"/>
      <c r="S102" s="197" t="s">
        <v>2818</v>
      </c>
      <c r="T102" s="136" t="s">
        <v>2819</v>
      </c>
      <c r="U102" s="136" t="s">
        <v>2820</v>
      </c>
      <c r="V102" s="136" t="s">
        <v>2821</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2822</v>
      </c>
      <c r="E1" s="9">
        <f>'数据-取费表'!B22</f>
        <v>2</v>
      </c>
      <c r="F1" s="7" t="s">
        <v>2823</v>
      </c>
      <c r="G1" s="10">
        <f ca="1">INDIRECT("d"&amp;$K$1)/100</f>
        <v>0.031</v>
      </c>
      <c r="H1" s="7" t="s">
        <v>2824</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2823</v>
      </c>
      <c r="E2" s="14"/>
      <c r="F2" s="14" t="s">
        <v>2825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2826</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2827</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2828</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2829</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2830</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2832</v>
      </c>
      <c r="C10" s="40"/>
      <c r="D10" s="40"/>
      <c r="E10" s="40"/>
      <c r="F10" s="40"/>
      <c r="G10" s="40"/>
      <c r="H10" s="40"/>
      <c r="I10" s="3"/>
      <c r="J10" s="3"/>
      <c r="K10" s="40"/>
      <c r="L10" s="41" t="s">
        <v>2833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2834</v>
      </c>
      <c r="C11" s="45" t="s">
        <v>2835</v>
      </c>
      <c r="D11" s="46" t="s">
        <v>2836</v>
      </c>
      <c r="E11" s="47"/>
      <c r="F11" s="46" t="s">
        <v>2837</v>
      </c>
      <c r="G11" s="48"/>
      <c r="H11" s="47"/>
      <c r="I11" s="46" t="s">
        <v>2838</v>
      </c>
      <c r="J11" s="47"/>
      <c r="K11" s="43"/>
      <c r="L11" s="44" t="s">
        <v>2834</v>
      </c>
      <c r="M11" s="45" t="s">
        <v>2835</v>
      </c>
      <c r="N11" s="44" t="s">
        <v>2839</v>
      </c>
      <c r="O11" s="46" t="s">
        <v>2840</v>
      </c>
      <c r="P11" s="48"/>
      <c r="Q11" s="48"/>
      <c r="R11" s="48"/>
      <c r="S11" s="48"/>
      <c r="T11" s="47"/>
      <c r="U11" s="46" t="s">
        <v>2841</v>
      </c>
      <c r="V11" s="48"/>
      <c r="W11" s="47"/>
      <c r="X11" s="44" t="s">
        <v>2842</v>
      </c>
      <c r="Y11" s="44" t="s">
        <v>2843</v>
      </c>
      <c r="Z11" s="44" t="s">
        <v>2844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2845</v>
      </c>
      <c r="E12" s="52" t="s">
        <v>2827</v>
      </c>
      <c r="F12" s="52" t="s">
        <v>2828</v>
      </c>
      <c r="G12" s="52" t="s">
        <v>2829</v>
      </c>
      <c r="H12" s="52" t="s">
        <v>2830</v>
      </c>
      <c r="I12" s="53" t="s">
        <v>2846</v>
      </c>
      <c r="J12" s="53" t="s">
        <v>2846</v>
      </c>
      <c r="K12" s="43"/>
      <c r="L12" s="50"/>
      <c r="M12" s="51"/>
      <c r="N12" s="50"/>
      <c r="O12" s="53" t="s">
        <v>2847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2848</v>
      </c>
      <c r="C13" s="56">
        <v>45586</v>
      </c>
      <c r="D13" s="57">
        <v>3.1</v>
      </c>
      <c r="E13" s="57">
        <f>D13</f>
        <v>3.1</v>
      </c>
      <c r="F13" s="57">
        <f>D13</f>
        <v>3.1</v>
      </c>
      <c r="G13" s="57">
        <f>D13</f>
        <v>3.1</v>
      </c>
      <c r="H13" s="57">
        <v>3.6</v>
      </c>
      <c r="I13" s="57"/>
      <c r="J13" s="57"/>
      <c r="K13" s="54"/>
      <c r="L13" s="55" t="s">
        <v>2848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2849</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1818</v>
      </c>
      <c r="Y42" s="62" t="s">
        <v>1818</v>
      </c>
      <c r="Z42" s="62" t="s">
        <v>1818</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1818</v>
      </c>
      <c r="Y43" s="62" t="s">
        <v>1818</v>
      </c>
      <c r="Z43" s="62" t="s">
        <v>1818</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1818</v>
      </c>
      <c r="Y44" s="62" t="s">
        <v>1818</v>
      </c>
      <c r="Z44" s="62" t="s">
        <v>1818</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1818</v>
      </c>
      <c r="Y45" s="62" t="s">
        <v>1818</v>
      </c>
      <c r="Z45" s="62" t="s">
        <v>1818</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1818</v>
      </c>
      <c r="Y46" s="62" t="s">
        <v>1818</v>
      </c>
      <c r="Z46" s="62" t="s">
        <v>1818</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1818</v>
      </c>
      <c r="Y47" s="62" t="s">
        <v>1818</v>
      </c>
      <c r="Z47" s="62" t="s">
        <v>1818</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1818</v>
      </c>
      <c r="Y48" s="62" t="s">
        <v>1818</v>
      </c>
      <c r="Z48" s="62" t="s">
        <v>1818</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1818</v>
      </c>
      <c r="Y49" s="62" t="s">
        <v>1818</v>
      </c>
      <c r="Z49" s="62" t="s">
        <v>1818</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1818</v>
      </c>
      <c r="Y50" s="62" t="s">
        <v>1818</v>
      </c>
      <c r="Z50" s="62" t="s">
        <v>1818</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1818</v>
      </c>
      <c r="V51" s="62" t="s">
        <v>1818</v>
      </c>
      <c r="W51" s="62" t="s">
        <v>1818</v>
      </c>
      <c r="X51" s="62" t="s">
        <v>1818</v>
      </c>
      <c r="Y51" s="62" t="s">
        <v>1818</v>
      </c>
      <c r="Z51" s="62" t="s">
        <v>1818</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1818</v>
      </c>
      <c r="J69" s="62" t="s">
        <v>1818</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46126</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7"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比较法-住宅 (2)</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2026-04-14T08:36:12Z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C34C693A2E4D4603A6BDAA9F2981F681_13</vt:lpwstr>
  </property>
  <property fmtid="{D5CDD505-2E9C-101B-9397-08002B2CF9AE}" pid="3" name="KSOProductBuildVer">
    <vt:lpwstr>2052-12.1.0.25225</vt:lpwstr>
  </property>
  <property fmtid="{D5CDD505-2E9C-101B-9397-08002B2CF9AE}" pid="4" name="CalculationRule">
    <vt:i4>0</vt:i4>
  </property>
</Properties>
</file>