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4640" windowHeight="8520" tabRatio="830" activeTab="4"/>
  </bookViews>
  <sheets>
    <sheet name="1" sheetId="99" r:id="rId1"/>
    <sheet name="照片" sheetId="96" r:id="rId2"/>
    <sheet name="分值" sheetId="1" r:id="rId3"/>
    <sheet name="附属物" sheetId="81" r:id="rId4"/>
    <sheet name="系统读取表" sheetId="100" r:id="rId5"/>
  </sheets>
  <externalReferences>
    <externalReference r:id="rId6"/>
    <externalReference r:id="rId7"/>
    <externalReference r:id="rId8"/>
    <externalReference r:id="rId9"/>
  </externalReferences>
  <definedNames>
    <definedName name="AASE">'[1]45'!$H$1:$I$1</definedName>
    <definedName name="asf">#REF!</definedName>
    <definedName name="asfa">#REF!</definedName>
    <definedName name="CX">分值!$AM$3:$AP$94</definedName>
    <definedName name="DM">分值!$X$3:$AB$17</definedName>
    <definedName name="DP">分值!$R$16:$V$26</definedName>
    <definedName name="FSW">附属物!$B:$F</definedName>
    <definedName name="GD">分值!$AD$3:$AH$13</definedName>
    <definedName name="GE">[2]分值!$AD$3:$AH$13</definedName>
    <definedName name="GPD">#REF!</definedName>
    <definedName name="MC">分值!$R$3:$V$11</definedName>
    <definedName name="_xlnm.Print_Area" localSheetId="0">'1'!$A$73:$H$131</definedName>
    <definedName name="_xlnm.Print_Area" localSheetId="1">照片!$A$1:$D$51</definedName>
    <definedName name="QS">分值!$L$3:$P$14</definedName>
    <definedName name="QT">分值!$X$21:$Z$32</definedName>
    <definedName name="RK">分值!$AB$21:$AG$31</definedName>
    <definedName name="RX">分值!$AC$21:$AG$31</definedName>
    <definedName name="SSHF">#REF!</definedName>
    <definedName name="TJ">分值!$L$18:$M$26</definedName>
    <definedName name="WJ">分值!$G$3:$J$23</definedName>
    <definedName name="WM">分值!$B$3:$D$26</definedName>
    <definedName name="ZG">分值!$AJ$3:$AK$28</definedName>
    <definedName name="分值" localSheetId="0">'1'!$F$1:$G$1</definedName>
    <definedName name="分值">#REF!</definedName>
  </definedNames>
  <calcPr calcId="145621" concurrentCalc="0"/>
</workbook>
</file>

<file path=xl/calcChain.xml><?xml version="1.0" encoding="utf-8"?>
<calcChain xmlns="http://schemas.openxmlformats.org/spreadsheetml/2006/main">
  <c r="D14" i="100" l="1"/>
  <c r="B1" i="100"/>
  <c r="F23" i="100"/>
  <c r="E23" i="100"/>
  <c r="F22" i="100"/>
  <c r="E22" i="100"/>
  <c r="F21" i="100"/>
  <c r="E21" i="100"/>
  <c r="F20" i="100"/>
  <c r="E20" i="100"/>
  <c r="F19" i="100"/>
  <c r="E19" i="100"/>
  <c r="F18" i="100"/>
  <c r="E18" i="100"/>
  <c r="F17" i="100"/>
  <c r="E17" i="100"/>
  <c r="F16" i="100"/>
  <c r="E16" i="100"/>
  <c r="F15" i="100"/>
  <c r="E15" i="100"/>
  <c r="I14" i="100"/>
  <c r="H14" i="100"/>
  <c r="G14" i="100"/>
  <c r="C14" i="100"/>
  <c r="F14" i="100"/>
  <c r="B14" i="100"/>
  <c r="E14" i="100"/>
  <c r="B8" i="100"/>
  <c r="B2" i="100"/>
  <c r="D8" i="100"/>
  <c r="C8" i="100"/>
  <c r="B7" i="100"/>
  <c r="D7" i="100"/>
  <c r="C7" i="100"/>
  <c r="B6" i="100"/>
  <c r="D6" i="100"/>
  <c r="C6" i="100"/>
  <c r="B5" i="100"/>
  <c r="D5" i="100"/>
  <c r="C5" i="100"/>
  <c r="F88" i="81"/>
  <c r="F86" i="81"/>
  <c r="F85" i="81"/>
  <c r="F84" i="81"/>
  <c r="F83" i="81"/>
  <c r="F79" i="81"/>
  <c r="F78" i="81"/>
  <c r="F77" i="81"/>
  <c r="F76" i="81"/>
  <c r="F75" i="81"/>
  <c r="F74" i="81"/>
  <c r="F73" i="81"/>
  <c r="F72" i="81"/>
  <c r="F71" i="81"/>
  <c r="F70" i="81"/>
  <c r="F69" i="81"/>
  <c r="F68" i="81"/>
  <c r="F67" i="81"/>
  <c r="F66" i="81"/>
  <c r="F65" i="81"/>
  <c r="F64" i="81"/>
  <c r="F63" i="81"/>
  <c r="F62" i="81"/>
  <c r="F61" i="81"/>
  <c r="F57" i="81"/>
  <c r="F56" i="81"/>
  <c r="F55" i="81"/>
  <c r="F54" i="81"/>
  <c r="F52" i="81"/>
  <c r="F51" i="81"/>
  <c r="F50" i="81"/>
  <c r="F45" i="81"/>
  <c r="F44" i="81"/>
  <c r="F43" i="81"/>
  <c r="F42" i="81"/>
  <c r="F41" i="81"/>
  <c r="F40" i="81"/>
  <c r="F39" i="81"/>
  <c r="F38" i="81"/>
  <c r="F36" i="81"/>
  <c r="F35" i="81"/>
  <c r="F33" i="81"/>
  <c r="F32" i="81"/>
  <c r="F31" i="81"/>
  <c r="F28" i="81"/>
  <c r="F27" i="81"/>
  <c r="F26" i="81"/>
  <c r="F25" i="81"/>
  <c r="F24" i="81"/>
  <c r="F23" i="81"/>
  <c r="F22" i="81"/>
  <c r="F21" i="81"/>
  <c r="F20" i="81"/>
  <c r="F19" i="81"/>
  <c r="F18" i="81"/>
  <c r="F17" i="81"/>
  <c r="F16" i="81"/>
  <c r="F12" i="81"/>
  <c r="E11" i="81"/>
  <c r="E10" i="81"/>
  <c r="E9" i="81"/>
  <c r="E8" i="81"/>
  <c r="E7" i="81"/>
  <c r="E6" i="81"/>
  <c r="E5" i="81"/>
  <c r="E4" i="81"/>
  <c r="E3" i="81"/>
  <c r="E2" i="81"/>
  <c r="AP93" i="1"/>
  <c r="AO93" i="1"/>
  <c r="AN93" i="1"/>
  <c r="AP92" i="1"/>
  <c r="AO92" i="1"/>
  <c r="AN92" i="1"/>
  <c r="AP91" i="1"/>
  <c r="AO91" i="1"/>
  <c r="AN91" i="1"/>
  <c r="AP90" i="1"/>
  <c r="AO90" i="1"/>
  <c r="AN90" i="1"/>
  <c r="AP88" i="1"/>
  <c r="AO88" i="1"/>
  <c r="AN88" i="1"/>
  <c r="AP87" i="1"/>
  <c r="AO87" i="1"/>
  <c r="AN87" i="1"/>
  <c r="AP86" i="1"/>
  <c r="AO86" i="1"/>
  <c r="AN86" i="1"/>
  <c r="AP85" i="1"/>
  <c r="AO85" i="1"/>
  <c r="AN85" i="1"/>
  <c r="AP83" i="1"/>
  <c r="AO83" i="1"/>
  <c r="AN83" i="1"/>
  <c r="AP82" i="1"/>
  <c r="AO82" i="1"/>
  <c r="AN82" i="1"/>
  <c r="AP81" i="1"/>
  <c r="AO81" i="1"/>
  <c r="AN81" i="1"/>
  <c r="AP80" i="1"/>
  <c r="AO80" i="1"/>
  <c r="AN80" i="1"/>
  <c r="AP78" i="1"/>
  <c r="AO78" i="1"/>
  <c r="AN78" i="1"/>
  <c r="AP77" i="1"/>
  <c r="AO77" i="1"/>
  <c r="AN77" i="1"/>
  <c r="AP76" i="1"/>
  <c r="AO76" i="1"/>
  <c r="AN76" i="1"/>
  <c r="AP75" i="1"/>
  <c r="AO75" i="1"/>
  <c r="AN75" i="1"/>
  <c r="AP73" i="1"/>
  <c r="AO73" i="1"/>
  <c r="AN73" i="1"/>
  <c r="AP72" i="1"/>
  <c r="AO72" i="1"/>
  <c r="AN72" i="1"/>
  <c r="AP71" i="1"/>
  <c r="AO71" i="1"/>
  <c r="AN71" i="1"/>
  <c r="AP70" i="1"/>
  <c r="AO70" i="1"/>
  <c r="AN70" i="1"/>
  <c r="AP68" i="1"/>
  <c r="AO68" i="1"/>
  <c r="AN68" i="1"/>
  <c r="AP67" i="1"/>
  <c r="AO67" i="1"/>
  <c r="AN67" i="1"/>
  <c r="AP66" i="1"/>
  <c r="AO66" i="1"/>
  <c r="AN66" i="1"/>
  <c r="AP65" i="1"/>
  <c r="AO65" i="1"/>
  <c r="AN65" i="1"/>
  <c r="AP63" i="1"/>
  <c r="AO63" i="1"/>
  <c r="AN63" i="1"/>
  <c r="AP62" i="1"/>
  <c r="AO62" i="1"/>
  <c r="AN62" i="1"/>
  <c r="AP61" i="1"/>
  <c r="AO61" i="1"/>
  <c r="AN61" i="1"/>
  <c r="AP60" i="1"/>
  <c r="AO60" i="1"/>
  <c r="AN60" i="1"/>
  <c r="AP58" i="1"/>
  <c r="AO58" i="1"/>
  <c r="AN58" i="1"/>
  <c r="AP57" i="1"/>
  <c r="AO57" i="1"/>
  <c r="AN57" i="1"/>
  <c r="AP56" i="1"/>
  <c r="AO56" i="1"/>
  <c r="AN56" i="1"/>
  <c r="AP55" i="1"/>
  <c r="AO55" i="1"/>
  <c r="AN55" i="1"/>
  <c r="AP53" i="1"/>
  <c r="AO53" i="1"/>
  <c r="AN53" i="1"/>
  <c r="AP52" i="1"/>
  <c r="AO52" i="1"/>
  <c r="AN52" i="1"/>
  <c r="AP51" i="1"/>
  <c r="AO51" i="1"/>
  <c r="AN51" i="1"/>
  <c r="AP50" i="1"/>
  <c r="AO50" i="1"/>
  <c r="AN50" i="1"/>
  <c r="AP48" i="1"/>
  <c r="AO48" i="1"/>
  <c r="AN48" i="1"/>
  <c r="AP47" i="1"/>
  <c r="AO47" i="1"/>
  <c r="AN47" i="1"/>
  <c r="AP46" i="1"/>
  <c r="AO46" i="1"/>
  <c r="AN46" i="1"/>
  <c r="AP45" i="1"/>
  <c r="AO45" i="1"/>
  <c r="AN45" i="1"/>
  <c r="AP43" i="1"/>
  <c r="AO43" i="1"/>
  <c r="AN43" i="1"/>
  <c r="AP42" i="1"/>
  <c r="AO42" i="1"/>
  <c r="AN42" i="1"/>
  <c r="AP41" i="1"/>
  <c r="AO41" i="1"/>
  <c r="AN41" i="1"/>
  <c r="AP40" i="1"/>
  <c r="AO40" i="1"/>
  <c r="AN40" i="1"/>
  <c r="AP38" i="1"/>
  <c r="AO38" i="1"/>
  <c r="AN38" i="1"/>
  <c r="AP37" i="1"/>
  <c r="AO37" i="1"/>
  <c r="AN37" i="1"/>
  <c r="AP36" i="1"/>
  <c r="AO36" i="1"/>
  <c r="AN36" i="1"/>
  <c r="AP35" i="1"/>
  <c r="AO35" i="1"/>
  <c r="AN35" i="1"/>
  <c r="AP33" i="1"/>
  <c r="AO33" i="1"/>
  <c r="AN33" i="1"/>
  <c r="AP32" i="1"/>
  <c r="AO32" i="1"/>
  <c r="AN32" i="1"/>
  <c r="AP31" i="1"/>
  <c r="AO31" i="1"/>
  <c r="AN31" i="1"/>
  <c r="AP30" i="1"/>
  <c r="AO30" i="1"/>
  <c r="AN30" i="1"/>
  <c r="AP28" i="1"/>
  <c r="AO28" i="1"/>
  <c r="AN28" i="1"/>
  <c r="AP27" i="1"/>
  <c r="AO27" i="1"/>
  <c r="AN27" i="1"/>
  <c r="AP26" i="1"/>
  <c r="AO26" i="1"/>
  <c r="AN26" i="1"/>
  <c r="AP25" i="1"/>
  <c r="AO25" i="1"/>
  <c r="AN25" i="1"/>
  <c r="AP23" i="1"/>
  <c r="AO23" i="1"/>
  <c r="AN23" i="1"/>
  <c r="AP22" i="1"/>
  <c r="AO22" i="1"/>
  <c r="AN22" i="1"/>
  <c r="AP21" i="1"/>
  <c r="AO21" i="1"/>
  <c r="AN21" i="1"/>
  <c r="AP20" i="1"/>
  <c r="AO20" i="1"/>
  <c r="AN20" i="1"/>
  <c r="AP18" i="1"/>
  <c r="AO18" i="1"/>
  <c r="AN18" i="1"/>
  <c r="AP17" i="1"/>
  <c r="AO17" i="1"/>
  <c r="AN17" i="1"/>
  <c r="AP16" i="1"/>
  <c r="AO16" i="1"/>
  <c r="AN16" i="1"/>
  <c r="AP15" i="1"/>
  <c r="AO15" i="1"/>
  <c r="AN15" i="1"/>
  <c r="AP13" i="1"/>
  <c r="AO13" i="1"/>
  <c r="AN13" i="1"/>
  <c r="AP12" i="1"/>
  <c r="AO12" i="1"/>
  <c r="AN12" i="1"/>
  <c r="AP11" i="1"/>
  <c r="AO11" i="1"/>
  <c r="AN11" i="1"/>
  <c r="AS10" i="1"/>
  <c r="AP10" i="1"/>
  <c r="AO10" i="1"/>
  <c r="AN10" i="1"/>
  <c r="AP8" i="1"/>
  <c r="AO8" i="1"/>
  <c r="AN8" i="1"/>
  <c r="AP7" i="1"/>
  <c r="AO7" i="1"/>
  <c r="AN7" i="1"/>
  <c r="AP6" i="1"/>
  <c r="AO6" i="1"/>
  <c r="AN6" i="1"/>
  <c r="AP5" i="1"/>
  <c r="AO5" i="1"/>
  <c r="AN5" i="1"/>
  <c r="D3" i="96"/>
  <c r="G251" i="99"/>
  <c r="E251" i="99"/>
  <c r="C251" i="99"/>
  <c r="A251" i="99"/>
  <c r="G250" i="99"/>
  <c r="E250" i="99"/>
  <c r="C250" i="99"/>
  <c r="A250" i="99"/>
  <c r="G249" i="99"/>
  <c r="E249" i="99"/>
  <c r="C249" i="99"/>
  <c r="A249" i="99"/>
  <c r="G248" i="99"/>
  <c r="E248" i="99"/>
  <c r="C248" i="99"/>
  <c r="A248" i="99"/>
  <c r="G247" i="99"/>
  <c r="E247" i="99"/>
  <c r="C247" i="99"/>
  <c r="A247" i="99"/>
  <c r="G246" i="99"/>
  <c r="E246" i="99"/>
  <c r="C246" i="99"/>
  <c r="A246" i="99"/>
  <c r="G245" i="99"/>
  <c r="E245" i="99"/>
  <c r="C245" i="99"/>
  <c r="A245" i="99"/>
  <c r="G244" i="99"/>
  <c r="E244" i="99"/>
  <c r="C244" i="99"/>
  <c r="A244" i="99"/>
  <c r="G243" i="99"/>
  <c r="E243" i="99"/>
  <c r="C243" i="99"/>
  <c r="A243" i="99"/>
  <c r="G242" i="99"/>
  <c r="E242" i="99"/>
  <c r="C242" i="99"/>
  <c r="A242" i="99"/>
  <c r="G241" i="99"/>
  <c r="E241" i="99"/>
  <c r="C241" i="99"/>
  <c r="A241" i="99"/>
  <c r="G240" i="99"/>
  <c r="E240" i="99"/>
  <c r="C240" i="99"/>
  <c r="A240" i="99"/>
  <c r="G239" i="99"/>
  <c r="E239" i="99"/>
  <c r="C239" i="99"/>
  <c r="A239" i="99"/>
  <c r="G238" i="99"/>
  <c r="E238" i="99"/>
  <c r="C238" i="99"/>
  <c r="A238" i="99"/>
  <c r="G237" i="99"/>
  <c r="E237" i="99"/>
  <c r="C237" i="99"/>
  <c r="A237" i="99"/>
  <c r="G236" i="99"/>
  <c r="E236" i="99"/>
  <c r="C236" i="99"/>
  <c r="A236" i="99"/>
  <c r="G235" i="99"/>
  <c r="E235" i="99"/>
  <c r="C235" i="99"/>
  <c r="A235" i="99"/>
  <c r="G234" i="99"/>
  <c r="E234" i="99"/>
  <c r="C234" i="99"/>
  <c r="A234" i="99"/>
  <c r="G233" i="99"/>
  <c r="E233" i="99"/>
  <c r="C233" i="99"/>
  <c r="A233" i="99"/>
  <c r="G232" i="99"/>
  <c r="E232" i="99"/>
  <c r="C232" i="99"/>
  <c r="A232" i="99"/>
  <c r="G231" i="99"/>
  <c r="E231" i="99"/>
  <c r="C231" i="99"/>
  <c r="A231" i="99"/>
  <c r="G230" i="99"/>
  <c r="E230" i="99"/>
  <c r="C230" i="99"/>
  <c r="A230" i="99"/>
  <c r="G229" i="99"/>
  <c r="E229" i="99"/>
  <c r="A229" i="99"/>
  <c r="E228" i="99"/>
  <c r="A228" i="99"/>
  <c r="E214" i="99"/>
  <c r="A214" i="99"/>
  <c r="E213" i="99"/>
  <c r="A213" i="99"/>
  <c r="E212" i="99"/>
  <c r="A212" i="99"/>
  <c r="E211" i="99"/>
  <c r="A211" i="99"/>
  <c r="E210" i="99"/>
  <c r="A210" i="99"/>
  <c r="E209" i="99"/>
  <c r="A209" i="99"/>
  <c r="E208" i="99"/>
  <c r="A208" i="99"/>
  <c r="E207" i="99"/>
  <c r="A207" i="99"/>
  <c r="E206" i="99"/>
  <c r="A206" i="99"/>
  <c r="E205" i="99"/>
  <c r="A205" i="99"/>
  <c r="F202" i="99"/>
  <c r="B202" i="99"/>
  <c r="B201" i="99"/>
  <c r="A200" i="99"/>
  <c r="G192" i="99"/>
  <c r="E192" i="99"/>
  <c r="C192" i="99"/>
  <c r="A192" i="99"/>
  <c r="G191" i="99"/>
  <c r="E191" i="99"/>
  <c r="C191" i="99"/>
  <c r="A191" i="99"/>
  <c r="G190" i="99"/>
  <c r="E190" i="99"/>
  <c r="C190" i="99"/>
  <c r="A190" i="99"/>
  <c r="G189" i="99"/>
  <c r="E189" i="99"/>
  <c r="C189" i="99"/>
  <c r="A189" i="99"/>
  <c r="G188" i="99"/>
  <c r="E188" i="99"/>
  <c r="C188" i="99"/>
  <c r="A188" i="99"/>
  <c r="G187" i="99"/>
  <c r="E187" i="99"/>
  <c r="C187" i="99"/>
  <c r="A187" i="99"/>
  <c r="G186" i="99"/>
  <c r="E186" i="99"/>
  <c r="C186" i="99"/>
  <c r="A186" i="99"/>
  <c r="G185" i="99"/>
  <c r="E185" i="99"/>
  <c r="C185" i="99"/>
  <c r="A185" i="99"/>
  <c r="G184" i="99"/>
  <c r="E184" i="99"/>
  <c r="C184" i="99"/>
  <c r="A184" i="99"/>
  <c r="G183" i="99"/>
  <c r="E183" i="99"/>
  <c r="C183" i="99"/>
  <c r="A183" i="99"/>
  <c r="G182" i="99"/>
  <c r="E182" i="99"/>
  <c r="C182" i="99"/>
  <c r="A182" i="99"/>
  <c r="G181" i="99"/>
  <c r="E181" i="99"/>
  <c r="C181" i="99"/>
  <c r="A181" i="99"/>
  <c r="G180" i="99"/>
  <c r="E180" i="99"/>
  <c r="C180" i="99"/>
  <c r="A180" i="99"/>
  <c r="G179" i="99"/>
  <c r="E179" i="99"/>
  <c r="C179" i="99"/>
  <c r="A179" i="99"/>
  <c r="G178" i="99"/>
  <c r="E178" i="99"/>
  <c r="C178" i="99"/>
  <c r="A178" i="99"/>
  <c r="G177" i="99"/>
  <c r="E177" i="99"/>
  <c r="C177" i="99"/>
  <c r="A177" i="99"/>
  <c r="G176" i="99"/>
  <c r="E176" i="99"/>
  <c r="C176" i="99"/>
  <c r="A176" i="99"/>
  <c r="G175" i="99"/>
  <c r="E175" i="99"/>
  <c r="C175" i="99"/>
  <c r="A175" i="99"/>
  <c r="G174" i="99"/>
  <c r="E174" i="99"/>
  <c r="C174" i="99"/>
  <c r="A174" i="99"/>
  <c r="G173" i="99"/>
  <c r="E173" i="99"/>
  <c r="C173" i="99"/>
  <c r="A173" i="99"/>
  <c r="G172" i="99"/>
  <c r="E172" i="99"/>
  <c r="C172" i="99"/>
  <c r="A172" i="99"/>
  <c r="G171" i="99"/>
  <c r="E171" i="99"/>
  <c r="C171" i="99"/>
  <c r="A171" i="99"/>
  <c r="G170" i="99"/>
  <c r="E170" i="99"/>
  <c r="A170" i="99"/>
  <c r="E169" i="99"/>
  <c r="A169" i="99"/>
  <c r="E155" i="99"/>
  <c r="A155" i="99"/>
  <c r="E154" i="99"/>
  <c r="A154" i="99"/>
  <c r="E153" i="99"/>
  <c r="A153" i="99"/>
  <c r="E152" i="99"/>
  <c r="A152" i="99"/>
  <c r="E151" i="99"/>
  <c r="A151" i="99"/>
  <c r="E150" i="99"/>
  <c r="A150" i="99"/>
  <c r="E149" i="99"/>
  <c r="A149" i="99"/>
  <c r="E148" i="99"/>
  <c r="A148" i="99"/>
  <c r="E147" i="99"/>
  <c r="A147" i="99"/>
  <c r="E146" i="99"/>
  <c r="A146" i="99"/>
  <c r="G141" i="99"/>
  <c r="C141" i="99"/>
  <c r="C142" i="99"/>
  <c r="F139" i="99"/>
  <c r="B139" i="99"/>
  <c r="B138" i="99"/>
  <c r="H128" i="99"/>
  <c r="G128" i="99"/>
  <c r="F128" i="99"/>
  <c r="E128" i="99"/>
  <c r="C128" i="99"/>
  <c r="A128" i="99"/>
  <c r="H127" i="99"/>
  <c r="G127" i="99"/>
  <c r="F127" i="99"/>
  <c r="E127" i="99"/>
  <c r="C127" i="99"/>
  <c r="A127" i="99"/>
  <c r="H126" i="99"/>
  <c r="G126" i="99"/>
  <c r="F126" i="99"/>
  <c r="E126" i="99"/>
  <c r="C126" i="99"/>
  <c r="A126" i="99"/>
  <c r="H125" i="99"/>
  <c r="G125" i="99"/>
  <c r="F125" i="99"/>
  <c r="E125" i="99"/>
  <c r="C125" i="99"/>
  <c r="A125" i="99"/>
  <c r="H124" i="99"/>
  <c r="G124" i="99"/>
  <c r="F124" i="99"/>
  <c r="E124" i="99"/>
  <c r="C124" i="99"/>
  <c r="A124" i="99"/>
  <c r="H123" i="99"/>
  <c r="G123" i="99"/>
  <c r="F123" i="99"/>
  <c r="E123" i="99"/>
  <c r="C123" i="99"/>
  <c r="A123" i="99"/>
  <c r="H122" i="99"/>
  <c r="G122" i="99"/>
  <c r="F122" i="99"/>
  <c r="E122" i="99"/>
  <c r="C122" i="99"/>
  <c r="A122" i="99"/>
  <c r="H121" i="99"/>
  <c r="G121" i="99"/>
  <c r="F121" i="99"/>
  <c r="E121" i="99"/>
  <c r="C121" i="99"/>
  <c r="A121" i="99"/>
  <c r="H120" i="99"/>
  <c r="G120" i="99"/>
  <c r="E120" i="99"/>
  <c r="C120" i="99"/>
  <c r="A120" i="99"/>
  <c r="H119" i="99"/>
  <c r="G119" i="99"/>
  <c r="E119" i="99"/>
  <c r="C119" i="99"/>
  <c r="A119" i="99"/>
  <c r="H118" i="99"/>
  <c r="G118" i="99"/>
  <c r="E118" i="99"/>
  <c r="C118" i="99"/>
  <c r="A118" i="99"/>
  <c r="H117" i="99"/>
  <c r="G117" i="99"/>
  <c r="E117" i="99"/>
  <c r="C117" i="99"/>
  <c r="A117" i="99"/>
  <c r="G116" i="99"/>
  <c r="E116" i="99"/>
  <c r="C116" i="99"/>
  <c r="A116" i="99"/>
  <c r="G115" i="99"/>
  <c r="E115" i="99"/>
  <c r="C115" i="99"/>
  <c r="A115" i="99"/>
  <c r="G114" i="99"/>
  <c r="E114" i="99"/>
  <c r="C114" i="99"/>
  <c r="A114" i="99"/>
  <c r="G113" i="99"/>
  <c r="E113" i="99"/>
  <c r="C113" i="99"/>
  <c r="A113" i="99"/>
  <c r="G112" i="99"/>
  <c r="E112" i="99"/>
  <c r="C112" i="99"/>
  <c r="A112" i="99"/>
  <c r="G111" i="99"/>
  <c r="E111" i="99"/>
  <c r="C111" i="99"/>
  <c r="A111" i="99"/>
  <c r="G110" i="99"/>
  <c r="E110" i="99"/>
  <c r="C110" i="99"/>
  <c r="A110" i="99"/>
  <c r="G109" i="99"/>
  <c r="E109" i="99"/>
  <c r="C109" i="99"/>
  <c r="A109" i="99"/>
  <c r="G108" i="99"/>
  <c r="E108" i="99"/>
  <c r="C108" i="99"/>
  <c r="A108" i="99"/>
  <c r="G107" i="99"/>
  <c r="E107" i="99"/>
  <c r="C107" i="99"/>
  <c r="A107" i="99"/>
  <c r="G106" i="99"/>
  <c r="E106" i="99"/>
  <c r="A106" i="99"/>
  <c r="E105" i="99"/>
  <c r="A105" i="99"/>
  <c r="E92" i="99"/>
  <c r="A92" i="99"/>
  <c r="E91" i="99"/>
  <c r="A91" i="99"/>
  <c r="E90" i="99"/>
  <c r="A90" i="99"/>
  <c r="E89" i="99"/>
  <c r="A89" i="99"/>
  <c r="E88" i="99"/>
  <c r="A88" i="99"/>
  <c r="E87" i="99"/>
  <c r="A87" i="99"/>
  <c r="E86" i="99"/>
  <c r="A86" i="99"/>
  <c r="E85" i="99"/>
  <c r="A85" i="99"/>
  <c r="E84" i="99"/>
  <c r="A84" i="99"/>
  <c r="E83" i="99"/>
  <c r="A83" i="99"/>
  <c r="G78" i="99"/>
  <c r="C78" i="99"/>
  <c r="F76" i="99"/>
  <c r="B76" i="99"/>
  <c r="B75" i="99"/>
  <c r="I67" i="99"/>
  <c r="H251" i="99"/>
  <c r="H67" i="99"/>
  <c r="G67" i="99"/>
  <c r="H250" i="99"/>
  <c r="F67" i="99"/>
  <c r="E67" i="99"/>
  <c r="H249" i="99"/>
  <c r="D67" i="99"/>
  <c r="C67" i="99"/>
  <c r="H248" i="99"/>
  <c r="B67" i="99"/>
  <c r="I66" i="99"/>
  <c r="H66" i="99"/>
  <c r="G66" i="99"/>
  <c r="F66" i="99"/>
  <c r="E66" i="99"/>
  <c r="D66" i="99"/>
  <c r="C66" i="99"/>
  <c r="B66" i="99"/>
  <c r="I65" i="99"/>
  <c r="H65" i="99"/>
  <c r="G65" i="99"/>
  <c r="F65" i="99"/>
  <c r="E65" i="99"/>
  <c r="D65" i="99"/>
  <c r="C65" i="99"/>
  <c r="B65" i="99"/>
  <c r="I63" i="99"/>
  <c r="F251" i="99"/>
  <c r="H63" i="99"/>
  <c r="G63" i="99"/>
  <c r="F250" i="99"/>
  <c r="F63" i="99"/>
  <c r="E63" i="99"/>
  <c r="F249" i="99"/>
  <c r="D63" i="99"/>
  <c r="C63" i="99"/>
  <c r="F248" i="99"/>
  <c r="B63" i="99"/>
  <c r="I61" i="99"/>
  <c r="H247" i="99"/>
  <c r="H61" i="99"/>
  <c r="G61" i="99"/>
  <c r="H246" i="99"/>
  <c r="F61" i="99"/>
  <c r="E61" i="99"/>
  <c r="H245" i="99"/>
  <c r="D61" i="99"/>
  <c r="C61" i="99"/>
  <c r="H244" i="99"/>
  <c r="B61" i="99"/>
  <c r="I60" i="99"/>
  <c r="H60" i="99"/>
  <c r="G60" i="99"/>
  <c r="F60" i="99"/>
  <c r="E60" i="99"/>
  <c r="D60" i="99"/>
  <c r="C60" i="99"/>
  <c r="B60" i="99"/>
  <c r="I59" i="99"/>
  <c r="H59" i="99"/>
  <c r="G59" i="99"/>
  <c r="F59" i="99"/>
  <c r="E59" i="99"/>
  <c r="D59" i="99"/>
  <c r="C59" i="99"/>
  <c r="B59" i="99"/>
  <c r="I57" i="99"/>
  <c r="F247" i="99"/>
  <c r="H57" i="99"/>
  <c r="G57" i="99"/>
  <c r="F246" i="99"/>
  <c r="F57" i="99"/>
  <c r="E57" i="99"/>
  <c r="F245" i="99"/>
  <c r="D57" i="99"/>
  <c r="C57" i="99"/>
  <c r="F244" i="99"/>
  <c r="B57" i="99"/>
  <c r="I55" i="99"/>
  <c r="H243" i="99"/>
  <c r="H55" i="99"/>
  <c r="G55" i="99"/>
  <c r="H242" i="99"/>
  <c r="F55" i="99"/>
  <c r="E55" i="99"/>
  <c r="H241" i="99"/>
  <c r="D55" i="99"/>
  <c r="C55" i="99"/>
  <c r="H240" i="99"/>
  <c r="B55" i="99"/>
  <c r="I54" i="99"/>
  <c r="H54" i="99"/>
  <c r="G54" i="99"/>
  <c r="F54" i="99"/>
  <c r="E54" i="99"/>
  <c r="D54" i="99"/>
  <c r="C54" i="99"/>
  <c r="B54" i="99"/>
  <c r="I53" i="99"/>
  <c r="H53" i="99"/>
  <c r="G53" i="99"/>
  <c r="F53" i="99"/>
  <c r="E53" i="99"/>
  <c r="D53" i="99"/>
  <c r="C53" i="99"/>
  <c r="B53" i="99"/>
  <c r="I51" i="99"/>
  <c r="H51" i="99"/>
  <c r="G51" i="99"/>
  <c r="F51" i="99"/>
  <c r="E51" i="99"/>
  <c r="D51" i="99"/>
  <c r="C51" i="99"/>
  <c r="B51" i="99"/>
  <c r="I49" i="99"/>
  <c r="H49" i="99"/>
  <c r="G49" i="99"/>
  <c r="F49" i="99"/>
  <c r="E49" i="99"/>
  <c r="D49" i="99"/>
  <c r="C49" i="99"/>
  <c r="B49" i="99"/>
  <c r="I48" i="99"/>
  <c r="H48" i="99"/>
  <c r="G48" i="99"/>
  <c r="F48" i="99"/>
  <c r="E48" i="99"/>
  <c r="D48" i="99"/>
  <c r="C48" i="99"/>
  <c r="B48" i="99"/>
  <c r="I47" i="99"/>
  <c r="H47" i="99"/>
  <c r="G47" i="99"/>
  <c r="F47" i="99"/>
  <c r="E47" i="99"/>
  <c r="D47" i="99"/>
  <c r="C47" i="99"/>
  <c r="B47" i="99"/>
  <c r="I45" i="99"/>
  <c r="H45" i="99"/>
  <c r="G45" i="99"/>
  <c r="F45" i="99"/>
  <c r="E45" i="99"/>
  <c r="D45" i="99"/>
  <c r="C45" i="99"/>
  <c r="B45" i="99"/>
  <c r="I43" i="99"/>
  <c r="H43" i="99"/>
  <c r="G43" i="99"/>
  <c r="F43" i="99"/>
  <c r="E43" i="99"/>
  <c r="D43" i="99"/>
  <c r="C43" i="99"/>
  <c r="B43" i="99"/>
  <c r="I42" i="99"/>
  <c r="H42" i="99"/>
  <c r="G42" i="99"/>
  <c r="F42" i="99"/>
  <c r="E42" i="99"/>
  <c r="D42" i="99"/>
  <c r="C42" i="99"/>
  <c r="B42" i="99"/>
  <c r="I41" i="99"/>
  <c r="H41" i="99"/>
  <c r="G41" i="99"/>
  <c r="F41" i="99"/>
  <c r="E41" i="99"/>
  <c r="D41" i="99"/>
  <c r="C41" i="99"/>
  <c r="B41" i="99"/>
  <c r="I39" i="99"/>
  <c r="H39" i="99"/>
  <c r="G39" i="99"/>
  <c r="F39" i="99"/>
  <c r="E39" i="99"/>
  <c r="D39" i="99"/>
  <c r="C39" i="99"/>
  <c r="B39" i="99"/>
  <c r="I37" i="99"/>
  <c r="H37" i="99"/>
  <c r="G37" i="99"/>
  <c r="F37" i="99"/>
  <c r="I36" i="99"/>
  <c r="H36" i="99"/>
  <c r="G36" i="99"/>
  <c r="F36" i="99"/>
  <c r="E36" i="99"/>
  <c r="E37" i="99"/>
  <c r="D36" i="99"/>
  <c r="C36" i="99"/>
  <c r="B36" i="99"/>
  <c r="I35" i="99"/>
  <c r="H35" i="99"/>
  <c r="G35" i="99"/>
  <c r="F35" i="99"/>
  <c r="E35" i="99"/>
  <c r="D35" i="99"/>
  <c r="C35" i="99"/>
  <c r="B35" i="99"/>
  <c r="D34" i="99"/>
  <c r="C34" i="99"/>
  <c r="C37" i="99"/>
  <c r="I33" i="99"/>
  <c r="H33" i="99"/>
  <c r="G33" i="99"/>
  <c r="F33" i="99"/>
  <c r="E33" i="99"/>
  <c r="D33" i="99"/>
  <c r="C33" i="99"/>
  <c r="B33" i="99"/>
  <c r="V29" i="99"/>
  <c r="U29" i="99"/>
  <c r="T29" i="99"/>
  <c r="S29" i="99"/>
  <c r="R29" i="99"/>
  <c r="Q29" i="99"/>
  <c r="P29" i="99"/>
  <c r="O29" i="99"/>
  <c r="N29" i="99"/>
  <c r="M29" i="99"/>
  <c r="L29" i="99"/>
  <c r="K29" i="99"/>
  <c r="J29" i="99"/>
  <c r="I29" i="99"/>
  <c r="H29" i="99"/>
  <c r="G29" i="99"/>
  <c r="F29" i="99"/>
  <c r="E29" i="99"/>
  <c r="D29" i="99"/>
  <c r="C29" i="99"/>
  <c r="V27" i="99"/>
  <c r="U27" i="99"/>
  <c r="T27" i="99"/>
  <c r="S27" i="99"/>
  <c r="R27" i="99"/>
  <c r="Q27" i="99"/>
  <c r="P27" i="99"/>
  <c r="O27" i="99"/>
  <c r="N27" i="99"/>
  <c r="M27" i="99"/>
  <c r="C27" i="99"/>
  <c r="V24" i="99"/>
  <c r="U24" i="99"/>
  <c r="T24" i="99"/>
  <c r="S24" i="99"/>
  <c r="R24" i="99"/>
  <c r="Q24" i="99"/>
  <c r="P24" i="99"/>
  <c r="O24" i="99"/>
  <c r="N24" i="99"/>
  <c r="M24" i="99"/>
  <c r="L24" i="99"/>
  <c r="K24" i="99"/>
  <c r="J24" i="99"/>
  <c r="I24" i="99"/>
  <c r="H24" i="99"/>
  <c r="G24" i="99"/>
  <c r="F24" i="99"/>
  <c r="E24" i="99"/>
  <c r="D24" i="99"/>
  <c r="C24" i="99"/>
  <c r="V20" i="99"/>
  <c r="U20" i="99"/>
  <c r="T20" i="99"/>
  <c r="S20" i="99"/>
  <c r="R20" i="99"/>
  <c r="Q20" i="99"/>
  <c r="P20" i="99"/>
  <c r="O20" i="99"/>
  <c r="N20" i="99"/>
  <c r="M20" i="99"/>
  <c r="L20" i="99"/>
  <c r="K20" i="99"/>
  <c r="J20" i="99"/>
  <c r="I20" i="99"/>
  <c r="H20" i="99"/>
  <c r="G20" i="99"/>
  <c r="F20" i="99"/>
  <c r="E20" i="99"/>
  <c r="D20" i="99"/>
  <c r="C20" i="99"/>
  <c r="V11" i="99"/>
  <c r="U11" i="99"/>
  <c r="T11" i="99"/>
  <c r="S11" i="99"/>
  <c r="R11" i="99"/>
  <c r="Q11" i="99"/>
  <c r="P11" i="99"/>
  <c r="O11" i="99"/>
  <c r="N11" i="99"/>
  <c r="M11" i="99"/>
  <c r="L11" i="99"/>
  <c r="K11" i="99"/>
  <c r="J11" i="99"/>
  <c r="I11" i="99"/>
  <c r="H11" i="99"/>
  <c r="G11" i="99"/>
  <c r="F11" i="99"/>
  <c r="E11" i="99"/>
  <c r="D11" i="99"/>
  <c r="C11" i="99"/>
  <c r="V9" i="99"/>
  <c r="V18" i="99"/>
  <c r="V21" i="99"/>
  <c r="U9" i="99"/>
  <c r="U18" i="99"/>
  <c r="U21" i="99"/>
  <c r="T9" i="99"/>
  <c r="T18" i="99"/>
  <c r="T21" i="99"/>
  <c r="S9" i="99"/>
  <c r="S18" i="99"/>
  <c r="S21" i="99"/>
  <c r="R9" i="99"/>
  <c r="R18" i="99"/>
  <c r="R21" i="99"/>
  <c r="Q9" i="99"/>
  <c r="Q18" i="99"/>
  <c r="Q21" i="99"/>
  <c r="P9" i="99"/>
  <c r="P18" i="99"/>
  <c r="P21" i="99"/>
  <c r="O9" i="99"/>
  <c r="O18" i="99"/>
  <c r="O21" i="99"/>
  <c r="N9" i="99"/>
  <c r="N18" i="99"/>
  <c r="N21" i="99"/>
  <c r="M9" i="99"/>
  <c r="M18" i="99"/>
  <c r="M21" i="99"/>
  <c r="L9" i="99"/>
  <c r="L18" i="99"/>
  <c r="L21" i="99"/>
  <c r="K9" i="99"/>
  <c r="K18" i="99"/>
  <c r="K21" i="99"/>
  <c r="J9" i="99"/>
  <c r="J18" i="99"/>
  <c r="J21" i="99"/>
  <c r="I9" i="99"/>
  <c r="I18" i="99"/>
  <c r="I21" i="99"/>
  <c r="H9" i="99"/>
  <c r="H18" i="99"/>
  <c r="H21" i="99"/>
  <c r="G9" i="99"/>
  <c r="G18" i="99"/>
  <c r="G21" i="99"/>
  <c r="F9" i="99"/>
  <c r="F18" i="99"/>
  <c r="F21" i="99"/>
  <c r="E9" i="99"/>
  <c r="E18" i="99"/>
  <c r="E21" i="99"/>
  <c r="D9" i="99"/>
  <c r="D18" i="99"/>
  <c r="D21" i="99"/>
  <c r="C9" i="99"/>
  <c r="C18" i="99"/>
  <c r="C21" i="99"/>
  <c r="V8" i="99"/>
  <c r="V30" i="99"/>
  <c r="U8" i="99"/>
  <c r="T8" i="99"/>
  <c r="T30" i="99"/>
  <c r="S8" i="99"/>
  <c r="R8" i="99"/>
  <c r="R30" i="99"/>
  <c r="Q8" i="99"/>
  <c r="P8" i="99"/>
  <c r="P30" i="99"/>
  <c r="O8" i="99"/>
  <c r="N8" i="99"/>
  <c r="N30" i="99"/>
  <c r="M8" i="99"/>
  <c r="L8" i="99"/>
  <c r="L30" i="99"/>
  <c r="K8" i="99"/>
  <c r="J8" i="99"/>
  <c r="J30" i="99"/>
  <c r="I8" i="99"/>
  <c r="H8" i="99"/>
  <c r="G8" i="99"/>
  <c r="F8" i="99"/>
  <c r="F30" i="99"/>
  <c r="E8" i="99"/>
  <c r="D8" i="99"/>
  <c r="C8" i="99"/>
  <c r="B8" i="99"/>
  <c r="H169" i="99"/>
  <c r="H228" i="99"/>
  <c r="H105" i="99"/>
  <c r="H206" i="99"/>
  <c r="H147" i="99"/>
  <c r="H84" i="99"/>
  <c r="F31" i="99"/>
  <c r="H208" i="99"/>
  <c r="H149" i="99"/>
  <c r="H86" i="99"/>
  <c r="J31" i="99"/>
  <c r="H209" i="99"/>
  <c r="H150" i="99"/>
  <c r="H87" i="99"/>
  <c r="L31" i="99"/>
  <c r="H210" i="99"/>
  <c r="H151" i="99"/>
  <c r="H88" i="99"/>
  <c r="N31" i="99"/>
  <c r="H211" i="99"/>
  <c r="H152" i="99"/>
  <c r="H89" i="99"/>
  <c r="P31" i="99"/>
  <c r="H212" i="99"/>
  <c r="H153" i="99"/>
  <c r="H90" i="99"/>
  <c r="R31" i="99"/>
  <c r="H213" i="99"/>
  <c r="H154" i="99"/>
  <c r="H91" i="99"/>
  <c r="T31" i="99"/>
  <c r="H214" i="99"/>
  <c r="H155" i="99"/>
  <c r="H92" i="99"/>
  <c r="V31" i="99"/>
  <c r="H229" i="99"/>
  <c r="H170" i="99"/>
  <c r="H106" i="99"/>
  <c r="F205" i="99"/>
  <c r="F146" i="99"/>
  <c r="F83" i="99"/>
  <c r="F207" i="99"/>
  <c r="F148" i="99"/>
  <c r="F85" i="99"/>
  <c r="B205" i="99"/>
  <c r="B146" i="99"/>
  <c r="B83" i="99"/>
  <c r="B206" i="99"/>
  <c r="B147" i="99"/>
  <c r="B84" i="99"/>
  <c r="B207" i="99"/>
  <c r="B148" i="99"/>
  <c r="B85" i="99"/>
  <c r="B208" i="99"/>
  <c r="B149" i="99"/>
  <c r="B86" i="99"/>
  <c r="B209" i="99"/>
  <c r="B150" i="99"/>
  <c r="B87" i="99"/>
  <c r="B210" i="99"/>
  <c r="B151" i="99"/>
  <c r="B88" i="99"/>
  <c r="B211" i="99"/>
  <c r="B152" i="99"/>
  <c r="B89" i="99"/>
  <c r="B212" i="99"/>
  <c r="B153" i="99"/>
  <c r="B90" i="99"/>
  <c r="B213" i="99"/>
  <c r="B154" i="99"/>
  <c r="B91" i="99"/>
  <c r="B214" i="99"/>
  <c r="B155" i="99"/>
  <c r="B92" i="99"/>
  <c r="B9" i="99"/>
  <c r="D10" i="99"/>
  <c r="F10" i="99"/>
  <c r="H10" i="99"/>
  <c r="J10" i="99"/>
  <c r="L10" i="99"/>
  <c r="N10" i="99"/>
  <c r="P10" i="99"/>
  <c r="R10" i="99"/>
  <c r="T10" i="99"/>
  <c r="V10" i="99"/>
  <c r="D30" i="99"/>
  <c r="H30" i="99"/>
  <c r="B169" i="99"/>
  <c r="B228" i="99"/>
  <c r="B105" i="99"/>
  <c r="B170" i="99"/>
  <c r="B229" i="99"/>
  <c r="B106" i="99"/>
  <c r="B230" i="99"/>
  <c r="B171" i="99"/>
  <c r="B107" i="99"/>
  <c r="B231" i="99"/>
  <c r="B172" i="99"/>
  <c r="B108" i="99"/>
  <c r="C228" i="99"/>
  <c r="C169" i="99"/>
  <c r="C105" i="99"/>
  <c r="C229" i="99"/>
  <c r="C170" i="99"/>
  <c r="C106" i="99"/>
  <c r="H230" i="99"/>
  <c r="H171" i="99"/>
  <c r="H107" i="99"/>
  <c r="H231" i="99"/>
  <c r="H172" i="99"/>
  <c r="H108" i="99"/>
  <c r="F232" i="99"/>
  <c r="F173" i="99"/>
  <c r="F109" i="99"/>
  <c r="F233" i="99"/>
  <c r="F174" i="99"/>
  <c r="F110" i="99"/>
  <c r="F234" i="99"/>
  <c r="F175" i="99"/>
  <c r="F111" i="99"/>
  <c r="F235" i="99"/>
  <c r="F176" i="99"/>
  <c r="F112" i="99"/>
  <c r="H232" i="99"/>
  <c r="H173" i="99"/>
  <c r="H109" i="99"/>
  <c r="H233" i="99"/>
  <c r="H174" i="99"/>
  <c r="H110" i="99"/>
  <c r="H234" i="99"/>
  <c r="H175" i="99"/>
  <c r="H111" i="99"/>
  <c r="H235" i="99"/>
  <c r="H176" i="99"/>
  <c r="H112" i="99"/>
  <c r="F236" i="99"/>
  <c r="F177" i="99"/>
  <c r="F113" i="99"/>
  <c r="F237" i="99"/>
  <c r="F178" i="99"/>
  <c r="F114" i="99"/>
  <c r="F238" i="99"/>
  <c r="F179" i="99"/>
  <c r="F115" i="99"/>
  <c r="F239" i="99"/>
  <c r="F180" i="99"/>
  <c r="F116" i="99"/>
  <c r="H236" i="99"/>
  <c r="H177" i="99"/>
  <c r="H113" i="99"/>
  <c r="H237" i="99"/>
  <c r="H178" i="99"/>
  <c r="H114" i="99"/>
  <c r="H238" i="99"/>
  <c r="H179" i="99"/>
  <c r="H115" i="99"/>
  <c r="H239" i="99"/>
  <c r="H180" i="99"/>
  <c r="H116" i="99"/>
  <c r="F240" i="99"/>
  <c r="F181" i="99"/>
  <c r="F117" i="99"/>
  <c r="F241" i="99"/>
  <c r="F182" i="99"/>
  <c r="F118" i="99"/>
  <c r="F242" i="99"/>
  <c r="F183" i="99"/>
  <c r="F119" i="99"/>
  <c r="F243" i="99"/>
  <c r="F184" i="99"/>
  <c r="F120" i="99"/>
  <c r="F206" i="99"/>
  <c r="F147" i="99"/>
  <c r="F84" i="99"/>
  <c r="F208" i="99"/>
  <c r="F149" i="99"/>
  <c r="F86" i="99"/>
  <c r="F209" i="99"/>
  <c r="F150" i="99"/>
  <c r="F87" i="99"/>
  <c r="F210" i="99"/>
  <c r="F151" i="99"/>
  <c r="F88" i="99"/>
  <c r="F211" i="99"/>
  <c r="F152" i="99"/>
  <c r="F89" i="99"/>
  <c r="F212" i="99"/>
  <c r="F153" i="99"/>
  <c r="F90" i="99"/>
  <c r="F213" i="99"/>
  <c r="F154" i="99"/>
  <c r="F91" i="99"/>
  <c r="F214" i="99"/>
  <c r="F155" i="99"/>
  <c r="F92" i="99"/>
  <c r="C10" i="99"/>
  <c r="E10" i="99"/>
  <c r="G10" i="99"/>
  <c r="I10" i="99"/>
  <c r="K10" i="99"/>
  <c r="M10" i="99"/>
  <c r="O10" i="99"/>
  <c r="Q10" i="99"/>
  <c r="S10" i="99"/>
  <c r="U10" i="99"/>
  <c r="C30" i="99"/>
  <c r="E30" i="99"/>
  <c r="G30" i="99"/>
  <c r="I30" i="99"/>
  <c r="K30" i="99"/>
  <c r="M30" i="99"/>
  <c r="O30" i="99"/>
  <c r="Q30" i="99"/>
  <c r="S30" i="99"/>
  <c r="U30" i="99"/>
  <c r="F228" i="99"/>
  <c r="F169" i="99"/>
  <c r="F105" i="99"/>
  <c r="F229" i="99"/>
  <c r="F170" i="99"/>
  <c r="F106" i="99"/>
  <c r="F230" i="99"/>
  <c r="F171" i="99"/>
  <c r="F107" i="99"/>
  <c r="F231" i="99"/>
  <c r="F172" i="99"/>
  <c r="F108" i="99"/>
  <c r="G228" i="99"/>
  <c r="G169" i="99"/>
  <c r="G105" i="99"/>
  <c r="B37" i="99"/>
  <c r="D37" i="99"/>
  <c r="D230" i="99"/>
  <c r="D171" i="99"/>
  <c r="D107" i="99"/>
  <c r="D231" i="99"/>
  <c r="D172" i="99"/>
  <c r="D108" i="99"/>
  <c r="B232" i="99"/>
  <c r="B173" i="99"/>
  <c r="B109" i="99"/>
  <c r="B233" i="99"/>
  <c r="B174" i="99"/>
  <c r="B110" i="99"/>
  <c r="B234" i="99"/>
  <c r="B175" i="99"/>
  <c r="B111" i="99"/>
  <c r="B235" i="99"/>
  <c r="B176" i="99"/>
  <c r="B112" i="99"/>
  <c r="D232" i="99"/>
  <c r="D173" i="99"/>
  <c r="D109" i="99"/>
  <c r="D233" i="99"/>
  <c r="D174" i="99"/>
  <c r="D110" i="99"/>
  <c r="D234" i="99"/>
  <c r="D175" i="99"/>
  <c r="D111" i="99"/>
  <c r="D235" i="99"/>
  <c r="D176" i="99"/>
  <c r="D112" i="99"/>
  <c r="B236" i="99"/>
  <c r="B177" i="99"/>
  <c r="B113" i="99"/>
  <c r="B237" i="99"/>
  <c r="B178" i="99"/>
  <c r="B114" i="99"/>
  <c r="B238" i="99"/>
  <c r="B179" i="99"/>
  <c r="B115" i="99"/>
  <c r="B239" i="99"/>
  <c r="B180" i="99"/>
  <c r="B116" i="99"/>
  <c r="D236" i="99"/>
  <c r="D177" i="99"/>
  <c r="D113" i="99"/>
  <c r="D237" i="99"/>
  <c r="D178" i="99"/>
  <c r="D114" i="99"/>
  <c r="D238" i="99"/>
  <c r="D179" i="99"/>
  <c r="D115" i="99"/>
  <c r="D239" i="99"/>
  <c r="D180" i="99"/>
  <c r="D116" i="99"/>
  <c r="B240" i="99"/>
  <c r="B181" i="99"/>
  <c r="B117" i="99"/>
  <c r="B241" i="99"/>
  <c r="B182" i="99"/>
  <c r="B118" i="99"/>
  <c r="B242" i="99"/>
  <c r="B183" i="99"/>
  <c r="B119" i="99"/>
  <c r="B243" i="99"/>
  <c r="B184" i="99"/>
  <c r="B120" i="99"/>
  <c r="G79" i="99"/>
  <c r="C79" i="99"/>
  <c r="D240" i="99"/>
  <c r="D181" i="99"/>
  <c r="D241" i="99"/>
  <c r="D182" i="99"/>
  <c r="D242" i="99"/>
  <c r="D183" i="99"/>
  <c r="D243" i="99"/>
  <c r="D184" i="99"/>
  <c r="D120" i="99"/>
  <c r="B244" i="99"/>
  <c r="B185" i="99"/>
  <c r="B121" i="99"/>
  <c r="B245" i="99"/>
  <c r="B186" i="99"/>
  <c r="B122" i="99"/>
  <c r="B246" i="99"/>
  <c r="B187" i="99"/>
  <c r="B123" i="99"/>
  <c r="B247" i="99"/>
  <c r="B188" i="99"/>
  <c r="B124" i="99"/>
  <c r="D244" i="99"/>
  <c r="D185" i="99"/>
  <c r="D121" i="99"/>
  <c r="D245" i="99"/>
  <c r="D186" i="99"/>
  <c r="D122" i="99"/>
  <c r="D246" i="99"/>
  <c r="D187" i="99"/>
  <c r="D123" i="99"/>
  <c r="D247" i="99"/>
  <c r="D188" i="99"/>
  <c r="D124" i="99"/>
  <c r="B248" i="99"/>
  <c r="B189" i="99"/>
  <c r="B125" i="99"/>
  <c r="B249" i="99"/>
  <c r="B190" i="99"/>
  <c r="B126" i="99"/>
  <c r="B250" i="99"/>
  <c r="B191" i="99"/>
  <c r="B127" i="99"/>
  <c r="B251" i="99"/>
  <c r="B192" i="99"/>
  <c r="B128" i="99"/>
  <c r="D248" i="99"/>
  <c r="D189" i="99"/>
  <c r="D125" i="99"/>
  <c r="D249" i="99"/>
  <c r="D190" i="99"/>
  <c r="D126" i="99"/>
  <c r="D250" i="99"/>
  <c r="D191" i="99"/>
  <c r="D127" i="99"/>
  <c r="D251" i="99"/>
  <c r="D192" i="99"/>
  <c r="D128" i="99"/>
  <c r="D117" i="99"/>
  <c r="D118" i="99"/>
  <c r="D119" i="99"/>
  <c r="D143" i="99"/>
  <c r="G142" i="99"/>
  <c r="H181" i="99"/>
  <c r="H182" i="99"/>
  <c r="H183" i="99"/>
  <c r="H184" i="99"/>
  <c r="F185" i="99"/>
  <c r="H185" i="99"/>
  <c r="F186" i="99"/>
  <c r="H186" i="99"/>
  <c r="F187" i="99"/>
  <c r="H187" i="99"/>
  <c r="F188" i="99"/>
  <c r="H188" i="99"/>
  <c r="F189" i="99"/>
  <c r="H189" i="99"/>
  <c r="F190" i="99"/>
  <c r="H190" i="99"/>
  <c r="F191" i="99"/>
  <c r="H191" i="99"/>
  <c r="F192" i="99"/>
  <c r="H192" i="99"/>
  <c r="D228" i="99"/>
  <c r="B252" i="99"/>
  <c r="D169" i="99"/>
  <c r="D105" i="99"/>
  <c r="E129" i="99"/>
  <c r="B68" i="99"/>
  <c r="D212" i="99"/>
  <c r="D153" i="99"/>
  <c r="D90" i="99"/>
  <c r="Q31" i="99"/>
  <c r="D208" i="99"/>
  <c r="D149" i="99"/>
  <c r="D86" i="99"/>
  <c r="I31" i="99"/>
  <c r="D80" i="99"/>
  <c r="D229" i="99"/>
  <c r="D170" i="99"/>
  <c r="D106" i="99"/>
  <c r="D213" i="99"/>
  <c r="D154" i="99"/>
  <c r="D91" i="99"/>
  <c r="S31" i="99"/>
  <c r="D211" i="99"/>
  <c r="D152" i="99"/>
  <c r="D89" i="99"/>
  <c r="O31" i="99"/>
  <c r="D209" i="99"/>
  <c r="D150" i="99"/>
  <c r="D87" i="99"/>
  <c r="K31" i="99"/>
  <c r="D207" i="99"/>
  <c r="D148" i="99"/>
  <c r="D85" i="99"/>
  <c r="G31" i="99"/>
  <c r="D205" i="99"/>
  <c r="D146" i="99"/>
  <c r="D83" i="99"/>
  <c r="C31" i="99"/>
  <c r="B30" i="99"/>
  <c r="H205" i="99"/>
  <c r="H146" i="99"/>
  <c r="H83" i="99"/>
  <c r="D31" i="99"/>
  <c r="C166" i="99"/>
  <c r="D214" i="99"/>
  <c r="D155" i="99"/>
  <c r="D92" i="99"/>
  <c r="U31" i="99"/>
  <c r="D210" i="99"/>
  <c r="D151" i="99"/>
  <c r="D88" i="99"/>
  <c r="M31" i="99"/>
  <c r="D206" i="99"/>
  <c r="D147" i="99"/>
  <c r="D84" i="99"/>
  <c r="E31" i="99"/>
  <c r="H207" i="99"/>
  <c r="H148" i="99"/>
  <c r="H85" i="99"/>
  <c r="H31" i="99"/>
  <c r="C102" i="99"/>
  <c r="B225" i="99"/>
  <c r="D68" i="99"/>
  <c r="F68" i="99"/>
  <c r="B31" i="99"/>
  <c r="G102" i="99"/>
  <c r="D225" i="99"/>
  <c r="B253" i="99"/>
  <c r="B131" i="99"/>
  <c r="F131" i="99"/>
  <c r="E130" i="99"/>
  <c r="G166" i="99"/>
  <c r="E193" i="99"/>
  <c r="E194" i="99"/>
  <c r="B195" i="99"/>
  <c r="F195" i="99"/>
</calcChain>
</file>

<file path=xl/comments1.xml><?xml version="1.0" encoding="utf-8"?>
<comments xmlns="http://schemas.openxmlformats.org/spreadsheetml/2006/main">
  <authors>
    <author>win7</author>
    <author>jhuser</author>
  </authors>
  <commentList>
    <comment ref="N2" authorId="0">
      <text>
        <r>
          <rPr>
            <b/>
            <sz val="9"/>
            <rFont val="宋体"/>
            <family val="3"/>
            <charset val="134"/>
          </rPr>
          <t>win7:</t>
        </r>
        <r>
          <rPr>
            <sz val="9"/>
            <rFont val="宋体"/>
            <family val="3"/>
            <charset val="134"/>
          </rPr>
          <t xml:space="preserve">
手动选择</t>
        </r>
      </text>
    </comment>
    <comment ref="A9" authorId="1">
      <text>
        <r>
          <rPr>
            <b/>
            <sz val="9"/>
            <rFont val="宋体"/>
            <family val="3"/>
            <charset val="134"/>
          </rPr>
          <t>jhuser:
不含借墙</t>
        </r>
      </text>
    </comment>
  </commentList>
</comments>
</file>

<file path=xl/comments2.xml><?xml version="1.0" encoding="utf-8"?>
<comments xmlns="http://schemas.openxmlformats.org/spreadsheetml/2006/main">
  <authors>
    <author>liu</author>
  </authors>
  <commentList>
    <comment ref="G13" authorId="0">
      <text>
        <r>
          <rPr>
            <b/>
            <sz val="9"/>
            <rFont val="宋体"/>
            <family val="3"/>
            <charset val="134"/>
          </rPr>
          <t>liu: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2"/>
            <rFont val="宋体"/>
            <family val="3"/>
            <charset val="134"/>
          </rPr>
          <t>硬山搁檩房屋不计算隔断墙。
见</t>
        </r>
        <r>
          <rPr>
            <sz val="10"/>
            <color indexed="10"/>
            <rFont val="宋体"/>
            <family val="3"/>
            <charset val="134"/>
          </rPr>
          <t>P.92</t>
        </r>
        <r>
          <rPr>
            <sz val="9"/>
            <color indexed="12"/>
            <rFont val="宋体"/>
            <family val="3"/>
            <charset val="134"/>
          </rPr>
          <t>附记（9）</t>
        </r>
      </text>
    </comment>
    <comment ref="G14" authorId="0">
      <text>
        <r>
          <rPr>
            <b/>
            <sz val="9"/>
            <rFont val="宋体"/>
            <family val="3"/>
            <charset val="134"/>
          </rPr>
          <t>liu: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2"/>
            <rFont val="宋体"/>
            <family val="3"/>
            <charset val="134"/>
          </rPr>
          <t>硬山搁檩房屋不计算隔断墙。
见</t>
        </r>
        <r>
          <rPr>
            <sz val="10"/>
            <color indexed="10"/>
            <rFont val="宋体"/>
            <family val="3"/>
            <charset val="134"/>
          </rPr>
          <t>P.92</t>
        </r>
        <r>
          <rPr>
            <sz val="9"/>
            <color indexed="12"/>
            <rFont val="宋体"/>
            <family val="3"/>
            <charset val="134"/>
          </rPr>
          <t>附记（9）</t>
        </r>
      </text>
    </comment>
  </commentList>
</comments>
</file>

<file path=xl/sharedStrings.xml><?xml version="1.0" encoding="utf-8"?>
<sst xmlns="http://schemas.openxmlformats.org/spreadsheetml/2006/main" count="1041" uniqueCount="585">
  <si>
    <t>房屋坐落</t>
  </si>
  <si>
    <t>北京市延庆区延庆镇双营村9号</t>
  </si>
  <si>
    <t>分  值</t>
  </si>
  <si>
    <t>项目
名称</t>
  </si>
  <si>
    <t>认定宅基地年限</t>
  </si>
  <si>
    <t>分报告号</t>
  </si>
  <si>
    <t>勘察人1</t>
  </si>
  <si>
    <t>输机人</t>
  </si>
  <si>
    <t>被腾退人</t>
  </si>
  <si>
    <t>潘庆生</t>
  </si>
  <si>
    <t>认定宅基地面积</t>
  </si>
  <si>
    <t>1982年之后</t>
  </si>
  <si>
    <t>勘察人2</t>
  </si>
  <si>
    <t>检查人</t>
  </si>
  <si>
    <t>房号</t>
  </si>
  <si>
    <t>1</t>
  </si>
  <si>
    <r>
      <rPr>
        <sz val="10.5"/>
        <color indexed="8"/>
        <rFont val="宋体"/>
        <family val="3"/>
        <charset val="134"/>
      </rPr>
      <t>房屋</t>
    </r>
    <r>
      <rPr>
        <b/>
        <sz val="10.5"/>
        <color indexed="8"/>
        <rFont val="宋体"/>
        <family val="3"/>
        <charset val="134"/>
      </rPr>
      <t>长</t>
    </r>
    <r>
      <rPr>
        <sz val="10.5"/>
        <color indexed="8"/>
        <rFont val="宋体"/>
        <family val="3"/>
        <charset val="134"/>
      </rPr>
      <t>度</t>
    </r>
  </si>
  <si>
    <r>
      <rPr>
        <sz val="10.5"/>
        <color indexed="8"/>
        <rFont val="宋体"/>
        <family val="3"/>
        <charset val="134"/>
      </rPr>
      <t>房屋</t>
    </r>
    <r>
      <rPr>
        <b/>
        <sz val="10.5"/>
        <color indexed="8"/>
        <rFont val="宋体"/>
        <family val="3"/>
        <charset val="134"/>
      </rPr>
      <t>宽</t>
    </r>
    <r>
      <rPr>
        <sz val="10.5"/>
        <color indexed="8"/>
        <rFont val="宋体"/>
        <family val="3"/>
        <charset val="134"/>
      </rPr>
      <t>度</t>
    </r>
  </si>
  <si>
    <t>借墙长度</t>
  </si>
  <si>
    <t>使用面积</t>
  </si>
  <si>
    <t>建筑面积</t>
  </si>
  <si>
    <t>房屋周长</t>
  </si>
  <si>
    <t>标准间数</t>
  </si>
  <si>
    <t>房屋进深</t>
  </si>
  <si>
    <t>（单位：米）</t>
  </si>
  <si>
    <t>房型选项</t>
  </si>
  <si>
    <t>瓦房</t>
  </si>
  <si>
    <t>屋面</t>
  </si>
  <si>
    <t>房架</t>
  </si>
  <si>
    <t>地面</t>
  </si>
  <si>
    <t>顶棚</t>
  </si>
  <si>
    <t>墙身</t>
  </si>
  <si>
    <t>墙身调节系数</t>
  </si>
  <si>
    <t>台基高度</t>
  </si>
  <si>
    <t>台阶调整系数</t>
  </si>
  <si>
    <t>墙身分数</t>
  </si>
  <si>
    <t>门窗</t>
  </si>
  <si>
    <t>柱高</t>
  </si>
  <si>
    <t>柱高差率</t>
  </si>
  <si>
    <t>隔断</t>
  </si>
  <si>
    <t>选项</t>
  </si>
  <si>
    <t>整砖24</t>
  </si>
  <si>
    <t>大芯板</t>
  </si>
  <si>
    <t>石膏板</t>
  </si>
  <si>
    <t>数量</t>
  </si>
  <si>
    <t>分数</t>
  </si>
  <si>
    <t>成新</t>
  </si>
  <si>
    <r>
      <rPr>
        <sz val="9"/>
        <rFont val="宋体"/>
        <family val="3"/>
        <charset val="134"/>
      </rPr>
      <t>（成新＞</t>
    </r>
    <r>
      <rPr>
        <sz val="9"/>
        <rFont val="Times New Roman"/>
        <family val="1"/>
      </rPr>
      <t>0</t>
    </r>
    <r>
      <rPr>
        <sz val="9"/>
        <rFont val="宋体"/>
        <family val="3"/>
        <charset val="134"/>
      </rPr>
      <t>）</t>
    </r>
  </si>
  <si>
    <t>折余率</t>
  </si>
  <si>
    <t>房体价格</t>
  </si>
  <si>
    <t>单价</t>
  </si>
  <si>
    <t>附属物名称</t>
  </si>
  <si>
    <t>普通灯</t>
  </si>
  <si>
    <t>暖气</t>
  </si>
  <si>
    <t>火炕</t>
  </si>
  <si>
    <t>大锅台</t>
  </si>
  <si>
    <t>单位</t>
  </si>
  <si>
    <t>金额</t>
  </si>
  <si>
    <t>附属物价格</t>
  </si>
  <si>
    <t>重置价格</t>
  </si>
  <si>
    <t>平均单价</t>
  </si>
  <si>
    <r>
      <rPr>
        <b/>
        <sz val="10.5"/>
        <color indexed="10"/>
        <rFont val="宋体"/>
        <family val="3"/>
        <charset val="134"/>
      </rPr>
      <t>安置房</t>
    </r>
    <r>
      <rPr>
        <b/>
        <sz val="10.5"/>
        <color indexed="14"/>
        <rFont val="宋体"/>
        <family val="3"/>
        <charset val="134"/>
      </rPr>
      <t>补偿通知单</t>
    </r>
  </si>
  <si>
    <t>北京市宅基地房屋安置补偿价格结果通知单</t>
  </si>
  <si>
    <t>项目名称</t>
  </si>
  <si>
    <t>宅 基 地 区 位 补 偿 价 款</t>
  </si>
  <si>
    <t>认定宅基地总补偿面积</t>
  </si>
  <si>
    <t>宅基地认定控制面积</t>
  </si>
  <si>
    <t>控制面积内区位补偿价
（6000元/㎡）</t>
  </si>
  <si>
    <t>超出控制面积
区位补偿价</t>
  </si>
  <si>
    <t>宅基地区位补偿总价（元）</t>
  </si>
  <si>
    <t xml:space="preserve">房  屋  价  款       </t>
  </si>
  <si>
    <t>房 号</t>
  </si>
  <si>
    <t>建筑面积（㎡）</t>
  </si>
  <si>
    <r>
      <rPr>
        <b/>
        <sz val="11"/>
        <rFont val="宋体"/>
        <family val="3"/>
        <charset val="134"/>
      </rPr>
      <t>金额</t>
    </r>
    <r>
      <rPr>
        <b/>
        <sz val="9"/>
        <rFont val="宋体"/>
        <family val="3"/>
        <charset val="134"/>
      </rPr>
      <t>(元)</t>
    </r>
  </si>
  <si>
    <t>建筑面积合计</t>
  </si>
  <si>
    <t>房屋价款分计</t>
  </si>
  <si>
    <t>装修、设备及附属物价款</t>
  </si>
  <si>
    <t>类别名称</t>
  </si>
  <si>
    <t>单 位</t>
  </si>
  <si>
    <t>数 量</t>
  </si>
  <si>
    <t>装修、设备及附属物价款分计</t>
  </si>
  <si>
    <t>房屋重置成新价合计</t>
  </si>
  <si>
    <t>元</t>
  </si>
  <si>
    <t>宅基地腾退
补偿款总价（元）</t>
  </si>
  <si>
    <t>大写金额</t>
  </si>
  <si>
    <r>
      <rPr>
        <b/>
        <sz val="10.5"/>
        <color indexed="10"/>
        <rFont val="宋体"/>
        <family val="3"/>
        <charset val="134"/>
      </rPr>
      <t>完全货币</t>
    </r>
    <r>
      <rPr>
        <b/>
        <sz val="10.5"/>
        <rFont val="宋体"/>
        <family val="3"/>
        <charset val="134"/>
      </rPr>
      <t>补偿通知单</t>
    </r>
  </si>
  <si>
    <t>北京市宅基地房屋货币补偿价格结果通知单</t>
  </si>
  <si>
    <t>宅 基 地 标 准 房 地 产 价 格 补 偿 价 款</t>
  </si>
  <si>
    <t>控制面积内标准房地产价格补偿（26588元/㎡）</t>
  </si>
  <si>
    <t>超出控制面积
标准房地产价格补偿</t>
  </si>
  <si>
    <t>标准房地产价格补偿总价（元）</t>
  </si>
  <si>
    <t xml:space="preserve"> 房  屋  价  款  </t>
  </si>
  <si>
    <t>首发单</t>
  </si>
  <si>
    <t>房屋重置成新价评估结果通知单</t>
  </si>
  <si>
    <r>
      <rPr>
        <b/>
        <sz val="12"/>
        <rFont val="宋体"/>
        <family val="3"/>
        <charset val="134"/>
      </rPr>
      <t xml:space="preserve">                                                              房  屋  价  款                                     </t>
    </r>
    <r>
      <rPr>
        <sz val="10"/>
        <rFont val="宋体"/>
        <family val="3"/>
        <charset val="134"/>
      </rPr>
      <t>（面积单位:</t>
    </r>
    <r>
      <rPr>
        <sz val="11"/>
        <rFont val="宋体"/>
        <family val="3"/>
        <charset val="134"/>
      </rPr>
      <t>m</t>
    </r>
    <r>
      <rPr>
        <vertAlign val="superscript"/>
        <sz val="9"/>
        <rFont val="宋体"/>
        <family val="3"/>
        <charset val="134"/>
      </rPr>
      <t>2</t>
    </r>
    <r>
      <rPr>
        <sz val="10"/>
        <rFont val="宋体"/>
        <family val="3"/>
        <charset val="134"/>
      </rPr>
      <t>）</t>
    </r>
  </si>
  <si>
    <t>小计（1）</t>
  </si>
  <si>
    <t>小计（2）</t>
  </si>
  <si>
    <t>重置价合计</t>
  </si>
  <si>
    <t>附注：本表不含宅基地补偿价，再复印无效。</t>
  </si>
  <si>
    <t>塑钢、铝合金</t>
  </si>
  <si>
    <t>胶合板，包镶门</t>
  </si>
  <si>
    <t>单砖、碎砖、空心砖</t>
  </si>
  <si>
    <t>木龙骨纤维板隔断半玻璃门</t>
  </si>
  <si>
    <t>板条苇箔抹灰隔断</t>
  </si>
  <si>
    <t>彩钢板隔断双层</t>
  </si>
  <si>
    <t>彩钢板隔断单层</t>
  </si>
  <si>
    <t>丰台区长辛店镇（张郭庄）村棚户区改造和环境整治项目估价对象现场踏勘照片打印页</t>
  </si>
  <si>
    <t>报告号：</t>
  </si>
  <si>
    <t>现场踏勘人员：</t>
  </si>
  <si>
    <r>
      <rPr>
        <sz val="12"/>
        <rFont val="宋体"/>
        <family val="3"/>
        <charset val="134"/>
      </rPr>
      <t>现场勘验时间：</t>
    </r>
    <r>
      <rPr>
        <sz val="12"/>
        <color rgb="FFFF0000"/>
        <rFont val="宋体"/>
        <family val="3"/>
        <charset val="134"/>
      </rPr>
      <t>2016年10月10日</t>
    </r>
    <r>
      <rPr>
        <sz val="12"/>
        <rFont val="宋体"/>
        <family val="3"/>
        <charset val="134"/>
      </rPr>
      <t xml:space="preserve"> </t>
    </r>
  </si>
  <si>
    <r>
      <rPr>
        <b/>
        <sz val="12"/>
        <color indexed="8"/>
        <rFont val="宋体"/>
        <family val="3"/>
        <charset val="134"/>
      </rPr>
      <t>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面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宋体"/>
        <family val="3"/>
        <charset val="134"/>
      </rPr>
      <t>）</t>
    </r>
  </si>
  <si>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宋体"/>
        <family val="3"/>
        <charset val="134"/>
      </rPr>
      <t>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架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2</t>
    </r>
    <r>
      <rPr>
        <sz val="12"/>
        <color indexed="8"/>
        <rFont val="宋体"/>
        <family val="3"/>
        <charset val="134"/>
      </rPr>
      <t>）</t>
    </r>
  </si>
  <si>
    <r>
      <rPr>
        <b/>
        <sz val="12"/>
        <color indexed="8"/>
        <rFont val="宋体"/>
        <family val="3"/>
        <charset val="134"/>
      </rPr>
      <t>墙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身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宋体"/>
        <family val="3"/>
        <charset val="134"/>
      </rPr>
      <t>）</t>
    </r>
    <r>
      <rPr>
        <sz val="12"/>
        <color indexed="8"/>
        <rFont val="Times New Roman"/>
        <family val="1"/>
      </rPr>
      <t xml:space="preserve">                            </t>
    </r>
  </si>
  <si>
    <r>
      <rPr>
        <b/>
        <sz val="14"/>
        <color indexed="8"/>
        <rFont val="宋体"/>
        <family val="3"/>
        <charset val="134"/>
      </rPr>
      <t>门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窗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计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分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表</t>
    </r>
    <r>
      <rPr>
        <b/>
        <sz val="14"/>
        <color indexed="8"/>
        <rFont val="Times New Roman"/>
        <family val="1"/>
      </rPr>
      <t xml:space="preserve">     </t>
    </r>
    <r>
      <rPr>
        <sz val="14"/>
        <color indexed="8"/>
        <rFont val="宋体"/>
        <family val="3"/>
        <charset val="134"/>
      </rPr>
      <t>（表</t>
    </r>
    <r>
      <rPr>
        <sz val="14"/>
        <color indexed="8"/>
        <rFont val="Times New Roman"/>
        <family val="1"/>
      </rPr>
      <t>5</t>
    </r>
    <r>
      <rPr>
        <sz val="14"/>
        <color indexed="8"/>
        <rFont val="宋体"/>
        <family val="3"/>
        <charset val="134"/>
      </rPr>
      <t>）</t>
    </r>
  </si>
  <si>
    <r>
      <rPr>
        <b/>
        <sz val="14"/>
        <color indexed="8"/>
        <rFont val="宋体"/>
        <family val="3"/>
        <charset val="134"/>
      </rPr>
      <t>地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面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计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分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表</t>
    </r>
    <r>
      <rPr>
        <b/>
        <sz val="14"/>
        <color indexed="8"/>
        <rFont val="Times New Roman"/>
        <family val="1"/>
      </rPr>
      <t xml:space="preserve">     </t>
    </r>
    <r>
      <rPr>
        <b/>
        <sz val="12"/>
        <color indexed="8"/>
        <rFont val="宋体"/>
        <family val="3"/>
        <charset val="134"/>
      </rPr>
      <t>（表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）</t>
    </r>
  </si>
  <si>
    <r>
      <rPr>
        <b/>
        <sz val="12"/>
        <rFont val="宋体"/>
        <family val="3"/>
        <charset val="134"/>
      </rPr>
      <t>隔</t>
    </r>
    <r>
      <rPr>
        <b/>
        <sz val="12"/>
        <rFont val="Times New Roman"/>
        <family val="1"/>
      </rPr>
      <t xml:space="preserve">      </t>
    </r>
    <r>
      <rPr>
        <b/>
        <sz val="12"/>
        <rFont val="宋体"/>
        <family val="3"/>
        <charset val="134"/>
      </rPr>
      <t>断</t>
    </r>
  </si>
  <si>
    <t>成新折余率</t>
  </si>
  <si>
    <r>
      <rPr>
        <b/>
        <sz val="9"/>
        <color indexed="8"/>
        <rFont val="宋体"/>
        <family val="3"/>
        <charset val="134"/>
      </rPr>
      <t>项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目</t>
    </r>
  </si>
  <si>
    <r>
      <rPr>
        <b/>
        <sz val="9"/>
        <color indexed="8"/>
        <rFont val="宋体"/>
        <family val="3"/>
        <charset val="134"/>
      </rPr>
      <t>分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数</t>
    </r>
  </si>
  <si>
    <r>
      <rPr>
        <b/>
        <sz val="9"/>
        <color indexed="8"/>
        <rFont val="宋体"/>
        <family val="3"/>
        <charset val="134"/>
      </rPr>
      <t>说</t>
    </r>
    <r>
      <rPr>
        <b/>
        <sz val="9"/>
        <color indexed="8"/>
        <rFont val="Times New Roman"/>
        <family val="1"/>
      </rPr>
      <t xml:space="preserve">             </t>
    </r>
    <r>
      <rPr>
        <b/>
        <sz val="9"/>
        <color indexed="8"/>
        <rFont val="宋体"/>
        <family val="3"/>
        <charset val="134"/>
      </rPr>
      <t>明</t>
    </r>
  </si>
  <si>
    <r>
      <rPr>
        <b/>
        <sz val="9"/>
        <color indexed="8"/>
        <rFont val="宋体"/>
        <family val="3"/>
        <charset val="134"/>
      </rPr>
      <t>单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位</t>
    </r>
  </si>
  <si>
    <r>
      <rPr>
        <b/>
        <sz val="9"/>
        <color indexed="8"/>
        <rFont val="宋体"/>
        <family val="3"/>
        <charset val="134"/>
      </rPr>
      <t>说</t>
    </r>
    <r>
      <rPr>
        <b/>
        <sz val="9"/>
        <color indexed="8"/>
        <rFont val="Times New Roman"/>
        <family val="1"/>
      </rPr>
      <t xml:space="preserve">                     </t>
    </r>
    <r>
      <rPr>
        <b/>
        <sz val="9"/>
        <color indexed="8"/>
        <rFont val="宋体"/>
        <family val="3"/>
        <charset val="134"/>
      </rPr>
      <t>明</t>
    </r>
  </si>
  <si>
    <r>
      <rPr>
        <b/>
        <sz val="9"/>
        <color indexed="8"/>
        <rFont val="宋体"/>
        <family val="3"/>
        <charset val="134"/>
      </rPr>
      <t>简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称</t>
    </r>
  </si>
  <si>
    <r>
      <rPr>
        <b/>
        <sz val="9"/>
        <color indexed="8"/>
        <rFont val="宋体"/>
        <family val="3"/>
        <charset val="134"/>
      </rPr>
      <t>顶</t>
    </r>
    <r>
      <rPr>
        <b/>
        <sz val="9"/>
        <color indexed="8"/>
        <rFont val="Times New Roman"/>
        <family val="1"/>
      </rPr>
      <t xml:space="preserve">  </t>
    </r>
    <r>
      <rPr>
        <b/>
        <sz val="9"/>
        <color indexed="8"/>
        <rFont val="宋体"/>
        <family val="3"/>
        <charset val="134"/>
      </rPr>
      <t>面</t>
    </r>
  </si>
  <si>
    <r>
      <rPr>
        <b/>
        <sz val="9"/>
        <color indexed="8"/>
        <rFont val="宋体"/>
        <family val="3"/>
        <charset val="134"/>
      </rPr>
      <t xml:space="preserve">项   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目</t>
    </r>
  </si>
  <si>
    <t>项目</t>
  </si>
  <si>
    <t>说明</t>
  </si>
  <si>
    <r>
      <rPr>
        <b/>
        <sz val="9"/>
        <rFont val="宋体"/>
        <family val="3"/>
        <charset val="134"/>
      </rPr>
      <t>简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称</t>
    </r>
  </si>
  <si>
    <r>
      <rPr>
        <b/>
        <sz val="9"/>
        <rFont val="宋体"/>
        <family val="3"/>
        <charset val="134"/>
      </rPr>
      <t>分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数</t>
    </r>
  </si>
  <si>
    <t>瓦房折余率</t>
  </si>
  <si>
    <t>灰瓦房折余率</t>
  </si>
  <si>
    <t>灰房折余率</t>
  </si>
  <si>
    <t>瓦屋面</t>
  </si>
  <si>
    <t>琉璃瓦</t>
  </si>
  <si>
    <t>间</t>
  </si>
  <si>
    <t>中式七檩柁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</si>
  <si>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高级做法</t>
    </r>
  </si>
  <si>
    <t>细磨砖墙</t>
  </si>
  <si>
    <t>整个墙身外部细磨砖垒砌，兰整砖衬里</t>
  </si>
  <si>
    <t>磨</t>
  </si>
  <si>
    <t>中式门窗</t>
  </si>
  <si>
    <t>雕刻精细、带帘架、有心屉</t>
  </si>
  <si>
    <t>中1</t>
  </si>
  <si>
    <t>高级实木地板</t>
  </si>
  <si>
    <t>柚木、香脂木豆等高级实木地板</t>
  </si>
  <si>
    <t>板1</t>
  </si>
  <si>
    <t>隔1</t>
  </si>
  <si>
    <t>平方米</t>
  </si>
  <si>
    <t xml:space="preserve"> 合瓦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</si>
  <si>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普通做法，三间房两架跨空柁，两架排山柁</t>
    </r>
  </si>
  <si>
    <t>磨砖棋盘心</t>
  </si>
  <si>
    <t>山墙四框、坎墙、后檐下碱为细磨碎砖衬里</t>
  </si>
  <si>
    <t>磨棋</t>
  </si>
  <si>
    <t>部分雕刻或精细制作</t>
  </si>
  <si>
    <t>中2</t>
  </si>
  <si>
    <t>普通实木地板</t>
  </si>
  <si>
    <t>红木、榨木、水曲柳等各种硬木地板</t>
  </si>
  <si>
    <t>板2</t>
  </si>
  <si>
    <t>隔2</t>
  </si>
  <si>
    <t>筒瓦</t>
  </si>
  <si>
    <t>中</t>
  </si>
  <si>
    <t>普通做法，三间房两架跨空柁</t>
  </si>
  <si>
    <t>粗磨砖墙</t>
  </si>
  <si>
    <t>粗磨砖垒砌，兰整砖衬里</t>
  </si>
  <si>
    <t>粗磨</t>
  </si>
  <si>
    <t>木门窗</t>
  </si>
  <si>
    <t>满门窗，窗框宽不小于60mm，双玻或一玻一纱</t>
  </si>
  <si>
    <t>木1</t>
  </si>
  <si>
    <t>实木复合木地板</t>
  </si>
  <si>
    <t>多层实木复合木地板</t>
  </si>
  <si>
    <t>板3</t>
  </si>
  <si>
    <t>隔3</t>
  </si>
  <si>
    <t>石板瓦</t>
  </si>
  <si>
    <t>中式五檩柁</t>
  </si>
  <si>
    <t>整砖墙</t>
  </si>
  <si>
    <t>烧结标准砖墙，满门窗</t>
  </si>
  <si>
    <t>整1</t>
  </si>
  <si>
    <t>强化复合地板</t>
  </si>
  <si>
    <t>强化复合木地板</t>
  </si>
  <si>
    <t>板4</t>
  </si>
  <si>
    <t>隔4</t>
  </si>
  <si>
    <t>水泥瓦</t>
  </si>
  <si>
    <t>式</t>
  </si>
  <si>
    <t>烧结标准砖墙，一门一窗</t>
  </si>
  <si>
    <t>整2</t>
  </si>
  <si>
    <t>满门窗，单玻</t>
  </si>
  <si>
    <t>木2</t>
  </si>
  <si>
    <t>普通木地板</t>
  </si>
  <si>
    <t>其他普通木质的木地板</t>
  </si>
  <si>
    <t>板5</t>
  </si>
  <si>
    <t>隔5</t>
  </si>
  <si>
    <t>灰</t>
  </si>
  <si>
    <t>干碴瓦</t>
  </si>
  <si>
    <t>兰砖墙</t>
  </si>
  <si>
    <t>仿古兰机砖墙，满门窗</t>
  </si>
  <si>
    <t>兰1</t>
  </si>
  <si>
    <t>一门窗，窗框宽不小于60mm，双玻或一玻一纱</t>
  </si>
  <si>
    <t>木3</t>
  </si>
  <si>
    <t>大理石</t>
  </si>
  <si>
    <t>高级大理石、花岗岩、天然
、尺寸不小于60cm*60cm</t>
  </si>
  <si>
    <t>理1</t>
  </si>
  <si>
    <t>隔6</t>
  </si>
  <si>
    <t>瓦</t>
  </si>
  <si>
    <t>仰瓦灰梗</t>
  </si>
  <si>
    <t>屋</t>
  </si>
  <si>
    <t>中式平台柁</t>
  </si>
  <si>
    <t>高级做法</t>
  </si>
  <si>
    <t>仿古兰机砖墙，一门一窗</t>
  </si>
  <si>
    <t>兰2</t>
  </si>
  <si>
    <t>木、钢门窗</t>
  </si>
  <si>
    <t>一门窗，单玻</t>
  </si>
  <si>
    <t>钢木</t>
  </si>
  <si>
    <t>普通大理石、花岗岩、天然、
拼碎图案大理石</t>
  </si>
  <si>
    <t>理2</t>
  </si>
  <si>
    <t>隔7</t>
  </si>
  <si>
    <t>前合瓦后棋盘心</t>
  </si>
  <si>
    <t>普通做法，三间房两架跨空柁，两架排山柁</t>
  </si>
  <si>
    <t>半整砖墙</t>
  </si>
  <si>
    <t>半整机制红、兰砖、空斗砖</t>
  </si>
  <si>
    <t>半整</t>
  </si>
  <si>
    <t>普通材质，满门窗</t>
  </si>
  <si>
    <t>铝1</t>
  </si>
  <si>
    <t>天然、碎大理石</t>
  </si>
  <si>
    <t>理3</t>
  </si>
  <si>
    <t>隔8</t>
  </si>
  <si>
    <t>面</t>
  </si>
  <si>
    <t>前棋盘心后青灰</t>
  </si>
  <si>
    <t>架</t>
  </si>
  <si>
    <t>虎皮石墙</t>
  </si>
  <si>
    <t>虎皮石墙，水泥砂浆勾缝，满门窗</t>
  </si>
  <si>
    <t>虎1</t>
  </si>
  <si>
    <t>普通材质，一门窗</t>
  </si>
  <si>
    <t>铝2</t>
  </si>
  <si>
    <t>水磨石</t>
  </si>
  <si>
    <t>预制水磨石或现制水磨石、嵌条、美术</t>
  </si>
  <si>
    <t>隔9</t>
  </si>
  <si>
    <t>灰屋面</t>
  </si>
  <si>
    <t>青灰顶、麦壳灰、
泥顶</t>
  </si>
  <si>
    <t>硬山搁檩</t>
  </si>
  <si>
    <t>檩长≤3.3米</t>
  </si>
  <si>
    <t>虎皮石墙，水泥砂浆勾缝，一门一窗</t>
  </si>
  <si>
    <t>虎2</t>
  </si>
  <si>
    <t>马赛克</t>
  </si>
  <si>
    <t>普通马赛克，仿马赛克瓷砖</t>
  </si>
  <si>
    <t>赛</t>
  </si>
  <si>
    <t>隔10</t>
  </si>
  <si>
    <r>
      <rPr>
        <sz val="9"/>
        <color indexed="8"/>
        <rFont val="Times New Roman"/>
        <family val="1"/>
      </rPr>
      <t>3.3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米</t>
    </r>
  </si>
  <si>
    <t>彩钢板墙</t>
  </si>
  <si>
    <t>彩钢夹芯板墙</t>
  </si>
  <si>
    <t>彩钢1</t>
  </si>
  <si>
    <t>瓷砖</t>
  </si>
  <si>
    <t>高档瓷砖，尺寸不小于60cm*60cm</t>
  </si>
  <si>
    <t>瓷1</t>
  </si>
  <si>
    <t>混</t>
  </si>
  <si>
    <t>现浇板</t>
  </si>
  <si>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米＜跨</t>
    </r>
  </si>
  <si>
    <t>单层彩钢板墙</t>
  </si>
  <si>
    <t>彩钢2</t>
  </si>
  <si>
    <r>
      <rPr>
        <b/>
        <sz val="9"/>
        <color indexed="8"/>
        <rFont val="宋体"/>
        <family val="3"/>
        <charset val="134"/>
      </rPr>
      <t>顶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棚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计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分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表</t>
    </r>
    <r>
      <rPr>
        <b/>
        <sz val="9"/>
        <color indexed="8"/>
        <rFont val="Times New Roman"/>
        <family val="1"/>
      </rPr>
      <t xml:space="preserve">     </t>
    </r>
    <r>
      <rPr>
        <sz val="9"/>
        <color indexed="8"/>
        <rFont val="宋体"/>
        <family val="3"/>
        <charset val="134"/>
      </rPr>
      <t>（表</t>
    </r>
    <r>
      <rPr>
        <sz val="9"/>
        <color indexed="8"/>
        <rFont val="Times New Roman"/>
        <family val="1"/>
      </rPr>
      <t>6</t>
    </r>
    <r>
      <rPr>
        <sz val="9"/>
        <color indexed="8"/>
        <rFont val="宋体"/>
        <family val="3"/>
        <charset val="134"/>
      </rPr>
      <t>）</t>
    </r>
  </si>
  <si>
    <t>普通瓷砖、锦砖、防滑砖、花砖、玻化砖</t>
  </si>
  <si>
    <t>瓷2</t>
  </si>
  <si>
    <t>凝</t>
  </si>
  <si>
    <t>预制槽型板</t>
  </si>
  <si>
    <t>人</t>
  </si>
  <si>
    <t>人字屋架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</si>
  <si>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跨度≤</t>
    </r>
    <r>
      <rPr>
        <sz val="9"/>
        <color indexed="8"/>
        <rFont val="Times New Roman"/>
        <family val="1"/>
      </rPr>
      <t>6</t>
    </r>
    <r>
      <rPr>
        <sz val="9"/>
        <color indexed="8"/>
        <rFont val="宋体"/>
        <family val="3"/>
        <charset val="134"/>
      </rPr>
      <t>米</t>
    </r>
  </si>
  <si>
    <r>
      <rPr>
        <b/>
        <sz val="9"/>
        <color indexed="8"/>
        <rFont val="宋体"/>
        <family val="3"/>
        <charset val="134"/>
      </rPr>
      <t>项</t>
    </r>
    <r>
      <rPr>
        <b/>
        <sz val="9"/>
        <color indexed="8"/>
        <rFont val="Times New Roman"/>
        <family val="1"/>
      </rPr>
      <t xml:space="preserve">      </t>
    </r>
    <r>
      <rPr>
        <b/>
        <sz val="9"/>
        <color indexed="8"/>
        <rFont val="宋体"/>
        <family val="3"/>
        <charset val="134"/>
      </rPr>
      <t>目</t>
    </r>
  </si>
  <si>
    <t>塑料地砖</t>
  </si>
  <si>
    <t>塑</t>
  </si>
  <si>
    <t>土</t>
  </si>
  <si>
    <t>预制圆孔板、
预制加气板</t>
  </si>
  <si>
    <t>字</t>
  </si>
  <si>
    <r>
      <rPr>
        <sz val="9"/>
        <color indexed="8"/>
        <rFont val="Times New Roman"/>
        <family val="1"/>
      </rPr>
      <t xml:space="preserve"> 6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8</t>
    </r>
    <r>
      <rPr>
        <sz val="9"/>
        <color indexed="8"/>
        <rFont val="宋体"/>
        <family val="3"/>
        <charset val="134"/>
      </rPr>
      <t>米</t>
    </r>
  </si>
  <si>
    <t>钙塑板</t>
  </si>
  <si>
    <t>钙塑板、铝扣板</t>
  </si>
  <si>
    <t>钙塑</t>
  </si>
  <si>
    <t>方砖</t>
  </si>
  <si>
    <t>经砍磨加工的方砖</t>
  </si>
  <si>
    <t>方</t>
  </si>
  <si>
    <r>
      <rPr>
        <sz val="9"/>
        <color indexed="8"/>
        <rFont val="Times New Roman"/>
        <family val="1"/>
      </rPr>
      <t>8</t>
    </r>
    <r>
      <rPr>
        <sz val="9"/>
        <color indexed="8"/>
        <rFont val="宋体"/>
        <family val="3"/>
        <charset val="134"/>
      </rPr>
      <t>米＜跨度</t>
    </r>
  </si>
  <si>
    <t>台基修正系数</t>
  </si>
  <si>
    <t>饰面石膏板及纸面石膏板艺术造型</t>
  </si>
  <si>
    <t>石膏1</t>
  </si>
  <si>
    <t>水泥、条砖</t>
  </si>
  <si>
    <t>普通水泥、焦渣、条砖地面、是否分格不予区分</t>
  </si>
  <si>
    <t>泥</t>
  </si>
  <si>
    <t>木板油毡</t>
  </si>
  <si>
    <t>钢屋架</t>
  </si>
  <si>
    <r>
      <rPr>
        <sz val="9"/>
        <color indexed="8"/>
        <rFont val="宋体"/>
        <family val="3"/>
        <charset val="134"/>
      </rPr>
      <t>系数</t>
    </r>
    <r>
      <rPr>
        <sz val="9"/>
        <color indexed="8"/>
        <rFont val="Times New Roman"/>
        <family val="1"/>
      </rPr>
      <t>%</t>
    </r>
  </si>
  <si>
    <t>普通石膏板</t>
  </si>
  <si>
    <t>石膏2</t>
  </si>
  <si>
    <t>其</t>
  </si>
  <si>
    <t>石棉瓦</t>
  </si>
  <si>
    <t>钢</t>
  </si>
  <si>
    <r>
      <rPr>
        <sz val="9"/>
        <color indexed="8"/>
        <rFont val="Times New Roman"/>
        <family val="1"/>
      </rPr>
      <t xml:space="preserve"> 6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9</t>
    </r>
    <r>
      <rPr>
        <sz val="9"/>
        <color indexed="8"/>
        <rFont val="宋体"/>
        <family val="3"/>
        <charset val="134"/>
      </rPr>
      <t>米</t>
    </r>
  </si>
  <si>
    <t>胶合板</t>
  </si>
  <si>
    <t>胶合板带压条顶棚，刷清漆</t>
  </si>
  <si>
    <t>胶</t>
  </si>
  <si>
    <t>墙身调剂系数</t>
  </si>
  <si>
    <r>
      <rPr>
        <b/>
        <sz val="12"/>
        <color indexed="8"/>
        <rFont val="宋体"/>
        <family val="3"/>
        <charset val="134"/>
      </rPr>
      <t>拆迁容积率修正系数（</t>
    </r>
    <r>
      <rPr>
        <b/>
        <sz val="12"/>
        <color indexed="8"/>
        <rFont val="Times New Roman"/>
        <family val="1"/>
      </rPr>
      <t>K</t>
    </r>
    <r>
      <rPr>
        <b/>
        <sz val="12"/>
        <color indexed="8"/>
        <rFont val="宋体"/>
        <family val="3"/>
        <charset val="134"/>
      </rPr>
      <t>）</t>
    </r>
  </si>
  <si>
    <t>瓦楞铁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</si>
  <si>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米＜跨度，石棉瓦、彩钢板等轻质屋面</t>
    </r>
  </si>
  <si>
    <t>纤维板</t>
  </si>
  <si>
    <t>木丝板或纤维板顶棚，刷调和漆</t>
  </si>
  <si>
    <t>纤维</t>
  </si>
  <si>
    <t>组合间数</t>
  </si>
  <si>
    <t>调整系数</t>
  </si>
  <si>
    <t>隔断数量</t>
  </si>
  <si>
    <r>
      <rPr>
        <b/>
        <sz val="9"/>
        <color indexed="8"/>
        <rFont val="Times New Roman"/>
        <family val="1"/>
      </rPr>
      <t xml:space="preserve">R  </t>
    </r>
    <r>
      <rPr>
        <sz val="9"/>
        <color indexed="8"/>
        <rFont val="Times New Roman"/>
        <family val="1"/>
      </rPr>
      <t xml:space="preserve">          </t>
    </r>
    <r>
      <rPr>
        <b/>
        <sz val="9"/>
        <color indexed="8"/>
        <rFont val="Times New Roman"/>
        <family val="1"/>
      </rPr>
      <t>r'</t>
    </r>
  </si>
  <si>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1</t>
    </r>
  </si>
  <si>
    <r>
      <rPr>
        <sz val="9"/>
        <color indexed="8"/>
        <rFont val="Times New Roman"/>
        <family val="1"/>
      </rPr>
      <t>1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2</t>
    </r>
  </si>
  <si>
    <r>
      <rPr>
        <sz val="9"/>
        <color indexed="8"/>
        <rFont val="Times New Roman"/>
        <family val="1"/>
      </rPr>
      <t>2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3</t>
    </r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</si>
  <si>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4</t>
    </r>
  </si>
  <si>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</si>
  <si>
    <t>他</t>
  </si>
  <si>
    <t>干挂瓦水泥瓦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</si>
  <si>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米＜跨度，大型屋面版</t>
    </r>
  </si>
  <si>
    <t>矿棉吸音板</t>
  </si>
  <si>
    <t>吸音</t>
  </si>
  <si>
    <t>干挂瓦石棉瓦</t>
  </si>
  <si>
    <t>钢筋混凝土梁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</si>
  <si>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跨度≤</t>
    </r>
    <r>
      <rPr>
        <sz val="9"/>
        <color indexed="8"/>
        <rFont val="Times New Roman"/>
        <family val="1"/>
      </rPr>
      <t>9</t>
    </r>
    <r>
      <rPr>
        <sz val="9"/>
        <color indexed="8"/>
        <rFont val="宋体"/>
        <family val="3"/>
        <charset val="134"/>
      </rPr>
      <t>米</t>
    </r>
  </si>
  <si>
    <t>PVC</t>
  </si>
  <si>
    <t>干挂铅铁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</si>
  <si>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</t>
    </r>
  </si>
  <si>
    <t>抹灰</t>
  </si>
  <si>
    <t>玻璃钢</t>
  </si>
  <si>
    <t>纸</t>
  </si>
  <si>
    <t>彩钢板</t>
  </si>
  <si>
    <t>简易顶棚</t>
  </si>
  <si>
    <t>各种铁丝吊顶棚或未加工面层制作的顶棚</t>
  </si>
  <si>
    <t>简</t>
  </si>
  <si>
    <t>彩钢板（单层）</t>
  </si>
  <si>
    <t>混凝土板勾缝喷浆</t>
  </si>
  <si>
    <t>每增加一间</t>
  </si>
  <si>
    <r>
      <rPr>
        <sz val="9"/>
        <color indexed="8"/>
        <rFont val="宋体"/>
        <family val="3"/>
        <charset val="134"/>
      </rPr>
      <t>递减</t>
    </r>
    <r>
      <rPr>
        <sz val="9"/>
        <color indexed="8"/>
        <rFont val="Times New Roman"/>
        <family val="1"/>
      </rPr>
      <t>1%</t>
    </r>
  </si>
  <si>
    <t>附属物</t>
  </si>
  <si>
    <t>备注</t>
  </si>
  <si>
    <t>001号文标准</t>
  </si>
  <si>
    <t>土井</t>
  </si>
  <si>
    <t>座</t>
  </si>
  <si>
    <t>砖井</t>
  </si>
  <si>
    <t>米</t>
  </si>
  <si>
    <t>机井-深度小于50</t>
  </si>
  <si>
    <t>机井-深度大于150</t>
  </si>
  <si>
    <t>太阳能-简易</t>
  </si>
  <si>
    <t>个</t>
  </si>
  <si>
    <t>雨搭</t>
  </si>
  <si>
    <t>电表</t>
  </si>
  <si>
    <t>块</t>
  </si>
  <si>
    <t>插卡电表</t>
  </si>
  <si>
    <t>旗杆</t>
  </si>
  <si>
    <t>门楼1</t>
  </si>
  <si>
    <t>门楼2</t>
  </si>
  <si>
    <t>门楼3</t>
  </si>
  <si>
    <t>门楼4</t>
  </si>
  <si>
    <t>随墙门</t>
  </si>
  <si>
    <t>槽</t>
  </si>
  <si>
    <t>随墙门-单扇</t>
  </si>
  <si>
    <t>铁板门</t>
  </si>
  <si>
    <t>铁栅栏门</t>
  </si>
  <si>
    <t>院墙</t>
  </si>
  <si>
    <t>院墙-半整砖</t>
  </si>
  <si>
    <t>院墙-虎皮石</t>
  </si>
  <si>
    <t>院墙-铁艺墙</t>
  </si>
  <si>
    <t>院墙-铁艺墙-半截砖墙</t>
  </si>
  <si>
    <t>院地-大理石</t>
  </si>
  <si>
    <t>院地-条石</t>
  </si>
  <si>
    <t>院地-水磨石</t>
  </si>
  <si>
    <t>院地-瓷砖</t>
  </si>
  <si>
    <t>院地-拼大理石</t>
  </si>
  <si>
    <t>院地-拼水磨石</t>
  </si>
  <si>
    <t>院地-水泥格砖</t>
  </si>
  <si>
    <t>院地-方砖</t>
  </si>
  <si>
    <t>院地-水泥</t>
  </si>
  <si>
    <t>院地-草坪砖</t>
  </si>
  <si>
    <t>混凝土路面</t>
  </si>
  <si>
    <t>浴盆</t>
  </si>
  <si>
    <t>浴盆炕</t>
  </si>
  <si>
    <t>陶瓷池</t>
  </si>
  <si>
    <t>水磨石池</t>
  </si>
  <si>
    <t>不锈钢池</t>
  </si>
  <si>
    <t>水泥池</t>
  </si>
  <si>
    <t>坐式大便器</t>
  </si>
  <si>
    <t>蹲式大便器</t>
  </si>
  <si>
    <t>小便器</t>
  </si>
  <si>
    <t>地漏</t>
  </si>
  <si>
    <t>暖气-四柱铸铁</t>
  </si>
  <si>
    <t>室外上水管</t>
  </si>
  <si>
    <t>室外下水管</t>
  </si>
  <si>
    <t>自来水表井</t>
  </si>
  <si>
    <t>份</t>
  </si>
  <si>
    <t>化粪池</t>
  </si>
  <si>
    <t>渗井</t>
  </si>
  <si>
    <t>雨水口井</t>
  </si>
  <si>
    <t>水落管</t>
  </si>
  <si>
    <t xml:space="preserve">米 </t>
  </si>
  <si>
    <t>水漏斗</t>
  </si>
  <si>
    <t>檐沟</t>
  </si>
  <si>
    <t>塑钢</t>
  </si>
  <si>
    <t>大芯板隔断</t>
  </si>
  <si>
    <t>木龙骨半玻璃隔断</t>
  </si>
  <si>
    <t>石膏板隔断</t>
  </si>
  <si>
    <t>彩钢板双层隔断</t>
  </si>
  <si>
    <t>彩钢板单层隔断</t>
  </si>
  <si>
    <t>整砖24隔断</t>
  </si>
  <si>
    <t>单砖隔断</t>
  </si>
  <si>
    <t>护墙板</t>
  </si>
  <si>
    <t>墙面漆</t>
  </si>
  <si>
    <t>壁纸-高级</t>
  </si>
  <si>
    <t>壁纸</t>
  </si>
  <si>
    <t>普通</t>
  </si>
  <si>
    <t>软包</t>
  </si>
  <si>
    <t>暖气罩</t>
  </si>
  <si>
    <t>延米</t>
  </si>
  <si>
    <t>大理石贴面</t>
  </si>
  <si>
    <t>锦砖贴面-高级</t>
  </si>
  <si>
    <t>锦砖贴面</t>
  </si>
  <si>
    <t>水磨石贴面</t>
  </si>
  <si>
    <t>水刷石</t>
  </si>
  <si>
    <t>顶棚灯孔</t>
  </si>
  <si>
    <t>顶棚灯孔-金属</t>
  </si>
  <si>
    <t>顶棚灯槽</t>
  </si>
  <si>
    <t>窗帘盒</t>
  </si>
  <si>
    <t>窗帘杆</t>
  </si>
  <si>
    <t>窗帘杆-高级</t>
  </si>
  <si>
    <t>窗帘轨</t>
  </si>
  <si>
    <t>挂镜线-木质</t>
  </si>
  <si>
    <t>挂镜线</t>
  </si>
  <si>
    <t>石膏线</t>
  </si>
  <si>
    <t>包门、窗套-双面</t>
  </si>
  <si>
    <t>包门、窗套</t>
  </si>
  <si>
    <t>非标附属物</t>
  </si>
  <si>
    <t>实木门</t>
  </si>
  <si>
    <t>樘</t>
  </si>
  <si>
    <t>合金门</t>
  </si>
  <si>
    <t>简棚</t>
  </si>
  <si>
    <t>简易；较小</t>
  </si>
  <si>
    <t>棚</t>
  </si>
  <si>
    <t>较好</t>
  </si>
  <si>
    <t>棚房</t>
  </si>
  <si>
    <t>较大</t>
  </si>
  <si>
    <t>简易家禽窝</t>
  </si>
  <si>
    <t>较小、干砌、简易</t>
  </si>
  <si>
    <t>家禽窝</t>
  </si>
  <si>
    <t>大型家禽窝</t>
  </si>
  <si>
    <t>锅台</t>
  </si>
  <si>
    <t>较小、其他</t>
  </si>
  <si>
    <t>砖砌、贴砖，较大的</t>
  </si>
  <si>
    <t>太阳能</t>
  </si>
  <si>
    <t>小16（含）管以下</t>
  </si>
  <si>
    <t>板式太阳能（24）</t>
  </si>
  <si>
    <t>18-24（含）管</t>
  </si>
  <si>
    <t>板式太阳能（25）</t>
  </si>
  <si>
    <t>24管以上</t>
  </si>
  <si>
    <t>防盗门（铁栏）</t>
  </si>
  <si>
    <t>铁板、栅栏式</t>
  </si>
  <si>
    <t>防盗门</t>
  </si>
  <si>
    <t>单门</t>
  </si>
  <si>
    <t>防盗门（子母）</t>
  </si>
  <si>
    <t>子母门</t>
  </si>
  <si>
    <t>防盗门（双）</t>
  </si>
  <si>
    <t>双扇门、超规门</t>
  </si>
  <si>
    <t>铁丝网</t>
  </si>
  <si>
    <t>铁护窗</t>
  </si>
  <si>
    <t>铁片、铁筋及铁管</t>
  </si>
  <si>
    <t>不锈钢护窗</t>
  </si>
  <si>
    <t>不锈钢、铸铁铁艺</t>
  </si>
  <si>
    <t>卷帘门</t>
  </si>
  <si>
    <t>手动</t>
  </si>
  <si>
    <t>卷帘门（自动）</t>
  </si>
  <si>
    <t>自动、感应、遥控</t>
  </si>
  <si>
    <t>电动推拉门</t>
  </si>
  <si>
    <t>电动推拉门（高）</t>
  </si>
  <si>
    <t>高档</t>
  </si>
  <si>
    <t>铁梯</t>
  </si>
  <si>
    <t>普通直梯</t>
  </si>
  <si>
    <t>铁梯（含护栏）</t>
  </si>
  <si>
    <t>带护栏</t>
  </si>
  <si>
    <t>铁梯（平台）</t>
  </si>
  <si>
    <t>带护栏或有顶，有休息平台</t>
  </si>
  <si>
    <t>广告牌</t>
  </si>
  <si>
    <t xml:space="preserve">普通 </t>
  </si>
  <si>
    <t>广告牌(含支架)</t>
  </si>
  <si>
    <t>牌下支架或柱</t>
  </si>
  <si>
    <t>广告牌(灯箱）</t>
  </si>
  <si>
    <t>广告牌(支架灯箱）</t>
  </si>
  <si>
    <t>路灯（3m）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</si>
  <si>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米以下及庭院花灯</t>
    </r>
  </si>
  <si>
    <t>路灯（5m）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</si>
  <si>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3-5</t>
    </r>
    <r>
      <rPr>
        <sz val="10"/>
        <rFont val="宋体"/>
        <family val="3"/>
        <charset val="134"/>
      </rPr>
      <t>米</t>
    </r>
  </si>
  <si>
    <t>路灯（6m）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</si>
  <si>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米以上</t>
    </r>
  </si>
  <si>
    <t>油炸杆</t>
  </si>
  <si>
    <t>根</t>
  </si>
  <si>
    <t>水泥线杆</t>
  </si>
  <si>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米以下</t>
    </r>
  </si>
  <si>
    <t>水泥线杆（10m以上）</t>
  </si>
  <si>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米及以上</t>
    </r>
  </si>
  <si>
    <t>坐式大便器（品牌）</t>
  </si>
  <si>
    <t>套</t>
  </si>
  <si>
    <t>品牌</t>
  </si>
  <si>
    <t>镜子</t>
  </si>
  <si>
    <t>换装暖气</t>
  </si>
  <si>
    <t>晾衣杆</t>
  </si>
  <si>
    <t>晾衣杆（单杆）</t>
  </si>
  <si>
    <t>晾衣杆（双杆）</t>
  </si>
  <si>
    <t>楼梯（木制）</t>
  </si>
  <si>
    <t>楼梯扶手（木制）</t>
  </si>
  <si>
    <t>罗马柱</t>
  </si>
  <si>
    <t>配电箱</t>
  </si>
  <si>
    <t>家用</t>
  </si>
  <si>
    <t>橱柜</t>
  </si>
  <si>
    <t>不带吊柜</t>
  </si>
  <si>
    <t>整体橱柜</t>
  </si>
  <si>
    <t>整体橱柜（高）</t>
  </si>
  <si>
    <t>高档、品牌</t>
  </si>
  <si>
    <t>吊柜</t>
  </si>
  <si>
    <t>壁柜</t>
  </si>
  <si>
    <t>多宝格</t>
  </si>
  <si>
    <t>洗手盆</t>
  </si>
  <si>
    <t>整体浴室</t>
  </si>
  <si>
    <t>彩钢房</t>
  </si>
  <si>
    <t>遮阳网</t>
  </si>
  <si>
    <t>参照雨搭</t>
  </si>
  <si>
    <t>阳光板顶</t>
  </si>
  <si>
    <t>参照单彩</t>
  </si>
  <si>
    <t>橱窗宣传栏</t>
  </si>
  <si>
    <t>监控</t>
  </si>
  <si>
    <t>按监控摄像头数量计算</t>
  </si>
  <si>
    <t>石亭</t>
  </si>
  <si>
    <t>木亭</t>
  </si>
  <si>
    <t>护坡（浆砌）</t>
  </si>
  <si>
    <t>护坡（干砌）</t>
  </si>
  <si>
    <t>草坪</t>
  </si>
  <si>
    <t>地下室</t>
  </si>
  <si>
    <t>高度2m以下，仅限非住宅</t>
  </si>
  <si>
    <t>铁丝护网</t>
  </si>
  <si>
    <t>不锈钢栏杆</t>
  </si>
  <si>
    <t>铁栏杆</t>
  </si>
  <si>
    <t>硬木栏杆</t>
  </si>
  <si>
    <t>铜管栏杆</t>
  </si>
  <si>
    <t>钛金栏杆</t>
  </si>
  <si>
    <t>假山</t>
  </si>
  <si>
    <t>钛金字</t>
  </si>
  <si>
    <t>铜字</t>
  </si>
  <si>
    <t>广告字</t>
  </si>
  <si>
    <t>活动板房</t>
  </si>
  <si>
    <t>水泥方杆</t>
  </si>
  <si>
    <t>只有水泥方杆无网</t>
  </si>
  <si>
    <t>水泥方杆（含网）</t>
  </si>
  <si>
    <t>有网有水泥方杆</t>
  </si>
  <si>
    <t>材树幼苗</t>
  </si>
  <si>
    <t>24-40</t>
  </si>
  <si>
    <t>果树幼苗</t>
  </si>
  <si>
    <t>40-120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</si>
  <si>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60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</si>
  <si>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60" type="noConversion"/>
  </si>
  <si>
    <t>价值时点/估价期日</t>
    <phoneticPr fontId="60" type="noConversion"/>
  </si>
  <si>
    <t>价值类型</t>
  </si>
  <si>
    <t>总价（万元）</t>
  </si>
  <si>
    <t>楼面单价（元/平方米）</t>
  </si>
  <si>
    <t>地面单价（元/平方米）</t>
    <phoneticPr fontId="60" type="noConversion"/>
  </si>
  <si>
    <t>市场价值</t>
  </si>
  <si>
    <t>抵押价值</t>
  </si>
  <si>
    <t>抵押价值-已注销</t>
    <phoneticPr fontId="60" type="noConversion"/>
  </si>
  <si>
    <t>抵押净值</t>
  </si>
  <si>
    <t>总投</t>
    <phoneticPr fontId="60" type="noConversion"/>
  </si>
  <si>
    <t>租金</t>
    <phoneticPr fontId="60" type="noConversion"/>
  </si>
  <si>
    <t>重置成新价</t>
    <phoneticPr fontId="60" type="noConversion"/>
  </si>
  <si>
    <t>项目名称</t>
    <phoneticPr fontId="60" type="noConversion"/>
  </si>
  <si>
    <t>市场价值（万元）</t>
    <phoneticPr fontId="60" type="noConversion"/>
  </si>
  <si>
    <t>抵押价值（万元）</t>
    <phoneticPr fontId="60" type="noConversion"/>
  </si>
  <si>
    <t>抵押价值-已注销（万元）</t>
    <phoneticPr fontId="60" type="noConversion"/>
  </si>
  <si>
    <t>抵押净值（万元）</t>
    <phoneticPr fontId="60" type="noConversion"/>
  </si>
  <si>
    <t>估价对象1（本表）</t>
    <phoneticPr fontId="60" type="noConversion"/>
  </si>
  <si>
    <t>估价对象2</t>
    <phoneticPr fontId="60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</si>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</sst>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General&quot;元&quot;"/>
    <numFmt numFmtId="177" formatCode="0_ "/>
    <numFmt numFmtId="178" formatCode="0.000000_);[Red]\(0.000000\)"/>
    <numFmt numFmtId="179" formatCode="0.00_);[Red]\(0.00\)"/>
    <numFmt numFmtId="180" formatCode="0.0"/>
    <numFmt numFmtId="181" formatCode="[DBNum2][$-804]General&quot;元&quot;&quot;整&quot;"/>
    <numFmt numFmtId="182" formatCode="0.00_ "/>
    <numFmt numFmtId="183" formatCode="0.00&quot;&quot;&quot;㎡&quot;"/>
    <numFmt numFmtId="184" formatCode="0.00&quot;㎡&quot;"/>
    <numFmt numFmtId="185" formatCode="&quot;￥&quot;0"/>
    <numFmt numFmtId="186" formatCode="[DBNum2][$-804]General"/>
  </numFmts>
  <fonts count="62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b/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sz val="9"/>
      <name val="Times New Roman"/>
      <family val="1"/>
    </font>
    <font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0.5"/>
      <color theme="0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b/>
      <sz val="10.5"/>
      <name val="宋体"/>
      <family val="3"/>
      <charset val="134"/>
    </font>
    <font>
      <b/>
      <sz val="10.5"/>
      <color indexed="17"/>
      <name val="宋体"/>
      <family val="3"/>
      <charset val="134"/>
    </font>
    <font>
      <b/>
      <sz val="10.5"/>
      <color indexed="12"/>
      <name val="宋体"/>
      <family val="3"/>
      <charset val="134"/>
    </font>
    <font>
      <b/>
      <sz val="10.5"/>
      <color indexed="60"/>
      <name val="宋体"/>
      <family val="3"/>
      <charset val="134"/>
    </font>
    <font>
      <b/>
      <sz val="10.5"/>
      <color indexed="21"/>
      <name val="宋体"/>
      <family val="3"/>
      <charset val="134"/>
    </font>
    <font>
      <sz val="10.5"/>
      <color indexed="60"/>
      <name val="宋体"/>
      <family val="3"/>
      <charset val="134"/>
    </font>
    <font>
      <b/>
      <sz val="10.5"/>
      <color indexed="53"/>
      <name val="宋体"/>
      <family val="3"/>
      <charset val="134"/>
    </font>
    <font>
      <sz val="10.5"/>
      <color indexed="48"/>
      <name val="宋体"/>
      <family val="3"/>
      <charset val="134"/>
    </font>
    <font>
      <sz val="10.5"/>
      <color indexed="16"/>
      <name val="宋体"/>
      <family val="3"/>
      <charset val="134"/>
    </font>
    <font>
      <b/>
      <sz val="10.5"/>
      <color indexed="14"/>
      <name val="宋体"/>
      <family val="3"/>
      <charset val="134"/>
    </font>
    <font>
      <b/>
      <sz val="10.5"/>
      <name val="Times New Roman"/>
      <family val="1"/>
    </font>
    <font>
      <b/>
      <sz val="10.5"/>
      <color indexed="8"/>
      <name val="Times New Roman"/>
      <family val="1"/>
    </font>
    <font>
      <sz val="10.5"/>
      <color indexed="14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color theme="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0"/>
      <name val="MS Sans Serif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宋体"/>
      <family val="3"/>
      <charset val="134"/>
    </font>
    <font>
      <sz val="14"/>
      <color indexed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0.5"/>
      <color indexed="10"/>
      <name val="宋体"/>
      <family val="3"/>
      <charset val="134"/>
    </font>
    <font>
      <vertAlign val="superscript"/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indexed="12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FF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1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14"/>
      </bottom>
      <diagonal/>
    </border>
    <border>
      <left style="thin">
        <color indexed="12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41" fillId="22" borderId="0" applyNumberFormat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52" fillId="0" borderId="0"/>
    <xf numFmtId="0" fontId="1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56" fillId="0" borderId="0"/>
  </cellStyleXfs>
  <cellXfs count="5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2" fillId="4" borderId="2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0" fontId="2" fillId="2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177" fontId="2" fillId="7" borderId="1" xfId="0" applyNumberFormat="1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78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178" fontId="4" fillId="1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>
      <alignment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>
      <alignment horizontal="left" vertical="center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49" fontId="10" fillId="0" borderId="15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2" fontId="10" fillId="0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2" fontId="10" fillId="0" borderId="37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/>
    </xf>
    <xf numFmtId="2" fontId="10" fillId="0" borderId="16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2" fontId="10" fillId="0" borderId="30" xfId="0" applyNumberFormat="1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2" fontId="10" fillId="0" borderId="28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80" fontId="10" fillId="0" borderId="34" xfId="0" applyNumberFormat="1" applyFont="1" applyFill="1" applyBorder="1" applyAlignment="1" applyProtection="1">
      <alignment horizontal="center" wrapText="1"/>
    </xf>
    <xf numFmtId="0" fontId="10" fillId="0" borderId="33" xfId="0" applyFont="1" applyFill="1" applyBorder="1" applyAlignment="1" applyProtection="1">
      <alignment horizontal="center" wrapText="1"/>
    </xf>
    <xf numFmtId="180" fontId="10" fillId="0" borderId="28" xfId="0" applyNumberFormat="1" applyFont="1" applyFill="1" applyBorder="1" applyAlignment="1" applyProtection="1">
      <alignment horizontal="center" wrapText="1"/>
    </xf>
    <xf numFmtId="0" fontId="10" fillId="0" borderId="37" xfId="0" applyNumberFormat="1" applyFont="1" applyFill="1" applyBorder="1" applyAlignment="1" applyProtection="1">
      <alignment horizontal="center" wrapText="1"/>
    </xf>
    <xf numFmtId="180" fontId="10" fillId="0" borderId="15" xfId="0" applyNumberFormat="1" applyFont="1" applyFill="1" applyBorder="1" applyAlignment="1" applyProtection="1">
      <alignment horizontal="center" wrapText="1"/>
    </xf>
    <xf numFmtId="0" fontId="10" fillId="0" borderId="16" xfId="2" applyNumberFormat="1" applyFont="1" applyFill="1" applyBorder="1" applyAlignment="1" applyProtection="1">
      <alignment horizontal="center" wrapText="1"/>
    </xf>
    <xf numFmtId="180" fontId="10" fillId="0" borderId="29" xfId="0" applyNumberFormat="1" applyFont="1" applyFill="1" applyBorder="1" applyAlignment="1" applyProtection="1">
      <alignment horizontal="center" wrapText="1"/>
    </xf>
    <xf numFmtId="0" fontId="10" fillId="0" borderId="30" xfId="2" applyNumberFormat="1" applyFont="1" applyFill="1" applyBorder="1" applyAlignment="1" applyProtection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43" xfId="0" applyFill="1" applyBorder="1">
      <alignment vertical="center"/>
    </xf>
    <xf numFmtId="0" fontId="9" fillId="0" borderId="39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left" vertical="center"/>
    </xf>
    <xf numFmtId="2" fontId="10" fillId="0" borderId="15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 applyProtection="1">
      <alignment horizontal="center" wrapText="1"/>
    </xf>
    <xf numFmtId="0" fontId="10" fillId="0" borderId="28" xfId="0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/>
    </xf>
    <xf numFmtId="0" fontId="10" fillId="0" borderId="2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2" fontId="10" fillId="0" borderId="24" xfId="0" applyNumberFormat="1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2" fontId="10" fillId="0" borderId="29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 applyProtection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2" fontId="10" fillId="0" borderId="12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12" fillId="0" borderId="45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center" vertical="center" wrapText="1"/>
    </xf>
    <xf numFmtId="0" fontId="10" fillId="0" borderId="37" xfId="0" applyNumberFormat="1" applyFont="1" applyFill="1" applyBorder="1" applyAlignment="1" applyProtection="1">
      <alignment horizontal="center"/>
    </xf>
    <xf numFmtId="0" fontId="15" fillId="0" borderId="37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10" fillId="0" borderId="1" xfId="0" applyNumberFormat="1" applyFont="1" applyFill="1" applyBorder="1" applyAlignment="1" applyProtection="1">
      <alignment horizontal="center" wrapText="1"/>
    </xf>
    <xf numFmtId="0" fontId="10" fillId="0" borderId="16" xfId="0" applyNumberFormat="1" applyFont="1" applyFill="1" applyBorder="1" applyAlignment="1" applyProtection="1">
      <alignment horizontal="center"/>
    </xf>
    <xf numFmtId="0" fontId="15" fillId="0" borderId="16" xfId="0" applyFont="1" applyFill="1" applyBorder="1" applyAlignment="1" applyProtection="1">
      <alignment horizontal="center"/>
    </xf>
    <xf numFmtId="0" fontId="10" fillId="0" borderId="16" xfId="2" applyNumberFormat="1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30" xfId="0" applyFont="1" applyFill="1" applyBorder="1" applyAlignment="1" applyProtection="1">
      <alignment horizontal="center"/>
    </xf>
    <xf numFmtId="0" fontId="10" fillId="0" borderId="30" xfId="0" applyFont="1" applyFill="1" applyBorder="1" applyProtection="1">
      <alignment vertical="center"/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2" fillId="0" borderId="50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 applyProtection="1">
      <alignment horizontal="center" wrapText="1"/>
    </xf>
    <xf numFmtId="10" fontId="10" fillId="0" borderId="37" xfId="0" applyNumberFormat="1" applyFont="1" applyFill="1" applyBorder="1" applyAlignment="1" applyProtection="1">
      <alignment horizontal="center" wrapText="1"/>
    </xf>
    <xf numFmtId="0" fontId="10" fillId="0" borderId="35" xfId="0" applyFont="1" applyFill="1" applyBorder="1" applyAlignment="1" applyProtection="1">
      <alignment horizontal="center" wrapText="1"/>
    </xf>
    <xf numFmtId="10" fontId="10" fillId="0" borderId="28" xfId="0" applyNumberFormat="1" applyFont="1" applyFill="1" applyBorder="1" applyAlignment="1" applyProtection="1">
      <alignment horizontal="center" wrapText="1"/>
    </xf>
    <xf numFmtId="0" fontId="10" fillId="0" borderId="15" xfId="0" applyFont="1" applyFill="1" applyBorder="1" applyAlignment="1" applyProtection="1">
      <alignment horizontal="center" wrapText="1"/>
    </xf>
    <xf numFmtId="10" fontId="10" fillId="0" borderId="16" xfId="0" applyNumberFormat="1" applyFont="1" applyFill="1" applyBorder="1" applyAlignment="1" applyProtection="1">
      <alignment horizontal="center" wrapText="1"/>
    </xf>
    <xf numFmtId="0" fontId="9" fillId="0" borderId="18" xfId="0" applyNumberFormat="1" applyFont="1" applyFill="1" applyBorder="1" applyAlignment="1" applyProtection="1">
      <alignment horizontal="center" wrapText="1"/>
    </xf>
    <xf numFmtId="10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8" xfId="0" applyNumberFormat="1" applyFont="1" applyFill="1" applyBorder="1" applyAlignment="1" applyProtection="1">
      <alignment horizontal="center" wrapText="1"/>
    </xf>
    <xf numFmtId="10" fontId="10" fillId="0" borderId="13" xfId="0" applyNumberFormat="1" applyFont="1" applyFill="1" applyBorder="1" applyAlignment="1" applyProtection="1">
      <alignment horizontal="center"/>
    </xf>
    <xf numFmtId="10" fontId="10" fillId="0" borderId="13" xfId="2" applyNumberFormat="1" applyFont="1" applyFill="1" applyBorder="1" applyAlignment="1" applyProtection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2" fontId="2" fillId="0" borderId="29" xfId="0" applyNumberFormat="1" applyFont="1" applyFill="1" applyBorder="1" applyAlignment="1">
      <alignment horizontal="center" vertical="center" wrapText="1"/>
    </xf>
    <xf numFmtId="9" fontId="10" fillId="0" borderId="16" xfId="0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/>
    </xf>
    <xf numFmtId="0" fontId="17" fillId="0" borderId="0" xfId="0" applyFont="1" applyFill="1" applyAlignment="1" applyProtection="1">
      <alignment horizontal="center"/>
      <protection locked="0"/>
    </xf>
    <xf numFmtId="0" fontId="9" fillId="0" borderId="18" xfId="0" applyFont="1" applyFill="1" applyBorder="1" applyAlignment="1" applyProtection="1">
      <alignment horizontal="center" wrapText="1"/>
    </xf>
    <xf numFmtId="10" fontId="10" fillId="0" borderId="15" xfId="0" applyNumberFormat="1" applyFont="1" applyFill="1" applyBorder="1" applyAlignment="1" applyProtection="1">
      <alignment horizontal="center" wrapText="1"/>
    </xf>
    <xf numFmtId="0" fontId="10" fillId="0" borderId="17" xfId="0" applyFont="1" applyFill="1" applyBorder="1" applyAlignment="1" applyProtection="1">
      <alignment horizontal="center"/>
    </xf>
    <xf numFmtId="0" fontId="10" fillId="0" borderId="18" xfId="0" applyFont="1" applyFill="1" applyBorder="1" applyAlignment="1" applyProtection="1">
      <alignment horizontal="center" wrapText="1"/>
    </xf>
    <xf numFmtId="0" fontId="10" fillId="0" borderId="29" xfId="0" applyFont="1" applyFill="1" applyBorder="1" applyAlignment="1" applyProtection="1">
      <alignment horizontal="center" wrapText="1"/>
    </xf>
    <xf numFmtId="9" fontId="10" fillId="0" borderId="30" xfId="0" applyNumberFormat="1" applyFont="1" applyFill="1" applyBorder="1" applyAlignment="1" applyProtection="1">
      <alignment horizontal="center" wrapText="1"/>
    </xf>
    <xf numFmtId="0" fontId="10" fillId="0" borderId="0" xfId="0" applyFont="1" applyFill="1" applyProtection="1">
      <alignment vertical="center"/>
      <protection locked="0"/>
    </xf>
    <xf numFmtId="10" fontId="10" fillId="0" borderId="16" xfId="0" applyNumberFormat="1" applyFont="1" applyFill="1" applyBorder="1" applyAlignment="1" applyProtection="1">
      <alignment horizontal="center"/>
      <protection locked="0"/>
    </xf>
    <xf numFmtId="10" fontId="10" fillId="0" borderId="43" xfId="0" applyNumberFormat="1" applyFont="1" applyFill="1" applyBorder="1" applyAlignment="1" applyProtection="1">
      <alignment horizontal="center"/>
    </xf>
    <xf numFmtId="10" fontId="10" fillId="0" borderId="43" xfId="2" applyNumberFormat="1" applyFont="1" applyFill="1" applyBorder="1" applyAlignment="1" applyProtection="1">
      <alignment horizontal="center"/>
    </xf>
    <xf numFmtId="9" fontId="10" fillId="0" borderId="15" xfId="0" applyNumberFormat="1" applyFont="1" applyFill="1" applyBorder="1" applyAlignment="1" applyProtection="1">
      <alignment horizontal="center"/>
      <protection locked="0"/>
    </xf>
    <xf numFmtId="0" fontId="9" fillId="0" borderId="31" xfId="0" applyFont="1" applyFill="1" applyBorder="1" applyAlignment="1" applyProtection="1">
      <alignment horizontal="center" wrapText="1"/>
    </xf>
    <xf numFmtId="9" fontId="10" fillId="0" borderId="29" xfId="0" applyNumberFormat="1" applyFont="1" applyFill="1" applyBorder="1" applyAlignment="1" applyProtection="1">
      <alignment horizontal="center" wrapText="1"/>
    </xf>
    <xf numFmtId="0" fontId="52" fillId="0" borderId="0" xfId="12">
      <alignment vertical="center"/>
    </xf>
    <xf numFmtId="0" fontId="0" fillId="0" borderId="0" xfId="12" applyFont="1">
      <alignment vertical="center"/>
    </xf>
    <xf numFmtId="0" fontId="52" fillId="0" borderId="0" xfId="12" applyBorder="1" applyAlignment="1" applyProtection="1">
      <alignment vertical="center"/>
      <protection locked="0"/>
    </xf>
    <xf numFmtId="0" fontId="0" fillId="0" borderId="0" xfId="12" applyFont="1" applyBorder="1" applyAlignment="1" applyProtection="1">
      <alignment horizontal="right" vertical="center"/>
      <protection locked="0"/>
    </xf>
    <xf numFmtId="182" fontId="0" fillId="0" borderId="0" xfId="12" applyNumberFormat="1" applyFont="1" applyBorder="1" applyAlignment="1" applyProtection="1">
      <alignment horizontal="center" vertical="center"/>
      <protection locked="0"/>
    </xf>
    <xf numFmtId="0" fontId="0" fillId="0" borderId="0" xfId="12" applyFont="1" applyBorder="1" applyAlignment="1" applyProtection="1">
      <alignment horizontal="center" vertical="center"/>
      <protection locked="0"/>
    </xf>
    <xf numFmtId="0" fontId="0" fillId="0" borderId="0" xfId="12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41" xfId="0" applyFont="1" applyFill="1" applyBorder="1" applyAlignment="1" applyProtection="1">
      <alignment horizontal="left" vertical="center"/>
      <protection locked="0" hidden="1"/>
    </xf>
    <xf numFmtId="0" fontId="24" fillId="5" borderId="5" xfId="0" applyFont="1" applyFill="1" applyBorder="1" applyAlignment="1" applyProtection="1">
      <alignment horizontal="center" vertical="center"/>
      <protection locked="0" hidden="1"/>
    </xf>
    <xf numFmtId="182" fontId="20" fillId="5" borderId="55" xfId="0" applyNumberFormat="1" applyFont="1" applyFill="1" applyBorder="1" applyAlignment="1" applyProtection="1">
      <alignment horizontal="center" vertical="center"/>
      <protection locked="0" hidden="1"/>
    </xf>
    <xf numFmtId="177" fontId="24" fillId="5" borderId="7" xfId="0" applyNumberFormat="1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horizontal="left" vertical="center"/>
      <protection locked="0"/>
    </xf>
    <xf numFmtId="0" fontId="27" fillId="0" borderId="57" xfId="0" applyFont="1" applyFill="1" applyBorder="1" applyAlignment="1" applyProtection="1">
      <alignment horizontal="left" vertical="center"/>
      <protection locked="0"/>
    </xf>
    <xf numFmtId="49" fontId="24" fillId="0" borderId="58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1" fillId="9" borderId="0" xfId="0" applyFont="1" applyFill="1" applyAlignment="1" applyProtection="1">
      <alignment horizontal="left" vertical="center"/>
      <protection locked="0"/>
    </xf>
    <xf numFmtId="0" fontId="20" fillId="0" borderId="0" xfId="0" applyFont="1" applyFill="1" applyBorder="1" applyProtection="1">
      <alignment vertical="center"/>
      <protection locked="0"/>
    </xf>
    <xf numFmtId="0" fontId="20" fillId="0" borderId="0" xfId="0" applyFont="1" applyFill="1" applyBorder="1">
      <alignment vertical="center"/>
    </xf>
    <xf numFmtId="0" fontId="28" fillId="0" borderId="0" xfId="0" applyFont="1" applyFill="1" applyAlignment="1" applyProtection="1">
      <alignment horizontal="left" vertical="center"/>
      <protection locked="0"/>
    </xf>
    <xf numFmtId="0" fontId="26" fillId="0" borderId="0" xfId="0" applyFont="1" applyFill="1" applyAlignment="1" applyProtection="1">
      <alignment horizontal="lef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24" fillId="10" borderId="1" xfId="0" applyFont="1" applyFill="1" applyBorder="1" applyProtection="1">
      <alignment vertical="center"/>
      <protection locked="0"/>
    </xf>
    <xf numFmtId="0" fontId="25" fillId="0" borderId="0" xfId="0" applyFont="1" applyFill="1" applyAlignment="1" applyProtection="1">
      <alignment horizontal="left" vertical="center"/>
      <protection locked="0"/>
    </xf>
    <xf numFmtId="0" fontId="25" fillId="10" borderId="1" xfId="0" applyFont="1" applyFill="1" applyBorder="1" applyAlignment="1" applyProtection="1">
      <alignment horizontal="center" vertical="center"/>
      <protection locked="0"/>
    </xf>
    <xf numFmtId="0" fontId="20" fillId="0" borderId="59" xfId="0" applyFont="1" applyBorder="1" applyAlignment="1" applyProtection="1">
      <alignment horizontal="left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20" fillId="10" borderId="1" xfId="0" applyFont="1" applyFill="1" applyBorder="1" applyProtection="1">
      <alignment vertical="center"/>
      <protection locked="0"/>
    </xf>
    <xf numFmtId="0" fontId="24" fillId="14" borderId="1" xfId="0" applyFont="1" applyFill="1" applyBorder="1" applyAlignment="1" applyProtection="1">
      <alignment horizontal="left" vertical="center" wrapText="1"/>
      <protection locked="0"/>
    </xf>
    <xf numFmtId="0" fontId="21" fillId="0" borderId="60" xfId="0" applyFont="1" applyFill="1" applyBorder="1" applyAlignment="1" applyProtection="1">
      <alignment horizontal="center" vertical="center" shrinkToFit="1"/>
      <protection locked="0"/>
    </xf>
    <xf numFmtId="0" fontId="2" fillId="0" borderId="61" xfId="0" applyFont="1" applyFill="1" applyBorder="1" applyAlignment="1" applyProtection="1">
      <alignment horizontal="left" vertical="center"/>
      <protection locked="0"/>
    </xf>
    <xf numFmtId="0" fontId="2" fillId="0" borderId="62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31" fillId="0" borderId="0" xfId="0" applyFont="1" applyProtection="1">
      <alignment vertical="center"/>
      <protection locked="0"/>
    </xf>
    <xf numFmtId="0" fontId="24" fillId="0" borderId="0" xfId="0" applyFont="1" applyFill="1" applyAlignment="1" applyProtection="1">
      <alignment horizontal="left" vertical="center"/>
      <protection locked="0"/>
    </xf>
    <xf numFmtId="0" fontId="32" fillId="0" borderId="59" xfId="0" applyFont="1" applyBorder="1" applyAlignment="1" applyProtection="1">
      <alignment horizontal="left" vertical="center"/>
      <protection locked="0"/>
    </xf>
    <xf numFmtId="0" fontId="20" fillId="10" borderId="0" xfId="0" applyFont="1" applyFill="1" applyBorder="1" applyAlignment="1" applyProtection="1">
      <alignment horizontal="center" vertical="center"/>
      <protection locked="0"/>
    </xf>
    <xf numFmtId="0" fontId="29" fillId="10" borderId="63" xfId="0" applyFont="1" applyFill="1" applyBorder="1" applyProtection="1">
      <alignment vertical="center"/>
      <protection locked="0"/>
    </xf>
    <xf numFmtId="0" fontId="22" fillId="0" borderId="59" xfId="0" applyFont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2" fillId="15" borderId="1" xfId="0" applyFont="1" applyFill="1" applyBorder="1" applyAlignment="1" applyProtection="1">
      <alignment horizontal="left" vertical="center"/>
      <protection locked="0"/>
    </xf>
    <xf numFmtId="0" fontId="2" fillId="10" borderId="0" xfId="0" applyFont="1" applyFill="1" applyAlignment="1" applyProtection="1">
      <alignment horizontal="center" vertical="center"/>
      <protection locked="0"/>
    </xf>
    <xf numFmtId="0" fontId="21" fillId="0" borderId="59" xfId="0" applyFont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32" fillId="10" borderId="0" xfId="0" applyFont="1" applyFill="1" applyBorder="1" applyAlignment="1" applyProtection="1">
      <alignment horizontal="center" vertical="center"/>
      <protection locked="0"/>
    </xf>
    <xf numFmtId="0" fontId="31" fillId="10" borderId="63" xfId="0" applyFont="1" applyFill="1" applyBorder="1" applyProtection="1">
      <alignment vertical="center"/>
      <protection locked="0"/>
    </xf>
    <xf numFmtId="0" fontId="31" fillId="10" borderId="40" xfId="0" applyFont="1" applyFill="1" applyBorder="1" applyProtection="1">
      <alignment vertical="center"/>
      <protection locked="0"/>
    </xf>
    <xf numFmtId="0" fontId="31" fillId="0" borderId="0" xfId="0" applyFont="1" applyFill="1" applyBorder="1" applyProtection="1">
      <alignment vertical="center"/>
      <protection locked="0"/>
    </xf>
    <xf numFmtId="0" fontId="32" fillId="16" borderId="0" xfId="0" applyFont="1" applyFill="1" applyBorder="1" applyAlignment="1" applyProtection="1">
      <alignment horizontal="center" vertical="center"/>
      <protection locked="0"/>
    </xf>
    <xf numFmtId="0" fontId="31" fillId="16" borderId="0" xfId="0" applyFont="1" applyFill="1" applyBorder="1" applyProtection="1">
      <alignment vertical="center"/>
      <protection locked="0"/>
    </xf>
    <xf numFmtId="0" fontId="20" fillId="17" borderId="0" xfId="0" applyFont="1" applyFill="1" applyProtection="1">
      <alignment vertical="center"/>
      <protection locked="0"/>
    </xf>
    <xf numFmtId="0" fontId="20" fillId="10" borderId="1" xfId="0" applyFont="1" applyFill="1" applyBorder="1" applyAlignment="1" applyProtection="1">
      <alignment horizontal="center" vertical="center"/>
      <protection locked="0"/>
    </xf>
    <xf numFmtId="0" fontId="31" fillId="10" borderId="1" xfId="0" applyFont="1" applyFill="1" applyBorder="1" applyProtection="1">
      <alignment vertical="center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0" fontId="34" fillId="14" borderId="64" xfId="0" applyFont="1" applyFill="1" applyBorder="1" applyAlignment="1" applyProtection="1">
      <alignment horizontal="center" vertical="center"/>
      <protection locked="0"/>
    </xf>
    <xf numFmtId="0" fontId="20" fillId="14" borderId="65" xfId="0" applyFont="1" applyFill="1" applyBorder="1" applyProtection="1">
      <alignment vertical="center"/>
      <protection locked="0"/>
    </xf>
    <xf numFmtId="0" fontId="21" fillId="0" borderId="53" xfId="0" applyFont="1" applyFill="1" applyBorder="1" applyAlignment="1" applyProtection="1">
      <alignment horizontal="left" vertical="center"/>
      <protection locked="0"/>
    </xf>
    <xf numFmtId="0" fontId="35" fillId="18" borderId="23" xfId="0" applyFont="1" applyFill="1" applyBorder="1" applyAlignment="1" applyProtection="1">
      <alignment horizontal="center" vertical="center"/>
      <protection locked="0"/>
    </xf>
    <xf numFmtId="0" fontId="20" fillId="18" borderId="65" xfId="0" applyFont="1" applyFill="1" applyBorder="1" applyProtection="1">
      <alignment vertical="center"/>
      <protection locked="0"/>
    </xf>
    <xf numFmtId="0" fontId="26" fillId="0" borderId="5" xfId="0" applyFont="1" applyFill="1" applyBorder="1" applyAlignment="1" applyProtection="1">
      <alignment horizontal="left" vertical="center"/>
      <protection locked="0"/>
    </xf>
    <xf numFmtId="0" fontId="22" fillId="0" borderId="8" xfId="0" applyFont="1" applyFill="1" applyBorder="1" applyAlignment="1" applyProtection="1">
      <alignment horizontal="right" vertical="center"/>
      <protection locked="0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22" fillId="0" borderId="13" xfId="0" applyFont="1" applyFill="1" applyBorder="1" applyAlignment="1" applyProtection="1">
      <alignment horizontal="right" vertical="center"/>
    </xf>
    <xf numFmtId="0" fontId="36" fillId="0" borderId="13" xfId="0" applyFont="1" applyFill="1" applyBorder="1" applyAlignment="1" applyProtection="1">
      <alignment horizontal="left" vertical="center"/>
      <protection locked="0"/>
    </xf>
    <xf numFmtId="0" fontId="30" fillId="0" borderId="13" xfId="0" applyFont="1" applyFill="1" applyBorder="1" applyAlignment="1" applyProtection="1">
      <alignment horizontal="left" vertical="center"/>
      <protection locked="0"/>
    </xf>
    <xf numFmtId="0" fontId="22" fillId="0" borderId="20" xfId="0" applyFont="1" applyFill="1" applyBorder="1" applyAlignment="1" applyProtection="1">
      <alignment horizontal="right" vertical="center"/>
      <protection locked="0"/>
    </xf>
    <xf numFmtId="0" fontId="26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0" fillId="20" borderId="0" xfId="0" applyNumberFormat="1" applyFont="1" applyFill="1" applyAlignment="1">
      <alignment horizontal="center" vertical="center"/>
    </xf>
    <xf numFmtId="0" fontId="20" fillId="20" borderId="0" xfId="0" applyFont="1" applyFill="1">
      <alignment vertical="center"/>
    </xf>
    <xf numFmtId="0" fontId="20" fillId="20" borderId="0" xfId="0" applyFont="1" applyFill="1" applyAlignment="1">
      <alignment horizontal="center" vertical="center"/>
    </xf>
    <xf numFmtId="0" fontId="30" fillId="0" borderId="17" xfId="0" applyFont="1" applyFill="1" applyBorder="1" applyAlignment="1" applyProtection="1">
      <alignment horizontal="left" vertical="center"/>
      <protection locked="0"/>
    </xf>
    <xf numFmtId="0" fontId="33" fillId="0" borderId="9" xfId="0" applyFont="1" applyFill="1" applyBorder="1" applyAlignment="1" applyProtection="1">
      <alignment horizontal="left" vertical="center"/>
      <protection locked="0"/>
    </xf>
    <xf numFmtId="0" fontId="20" fillId="0" borderId="40" xfId="0" applyFont="1" applyFill="1" applyBorder="1" applyAlignment="1" applyProtection="1">
      <alignment horizontal="center" vertical="center"/>
      <protection locked="0" hidden="1"/>
    </xf>
    <xf numFmtId="0" fontId="25" fillId="0" borderId="9" xfId="0" applyFont="1" applyFill="1" applyBorder="1" applyAlignment="1" applyProtection="1">
      <alignment horizontal="center" vertical="center"/>
      <protection locked="0" hidden="1"/>
    </xf>
    <xf numFmtId="0" fontId="26" fillId="0" borderId="9" xfId="0" applyFont="1" applyFill="1" applyBorder="1" applyAlignment="1" applyProtection="1">
      <alignment horizontal="center" vertical="center"/>
      <protection locked="0" hidden="1"/>
    </xf>
    <xf numFmtId="0" fontId="20" fillId="0" borderId="56" xfId="0" applyFont="1" applyFill="1" applyBorder="1" applyAlignment="1" applyProtection="1">
      <alignment horizontal="center" vertical="center"/>
      <protection locked="0" hidden="1"/>
    </xf>
    <xf numFmtId="0" fontId="20" fillId="0" borderId="9" xfId="0" applyFont="1" applyFill="1" applyBorder="1" applyAlignment="1" applyProtection="1">
      <alignment horizontal="center" vertical="center"/>
      <protection locked="0" hidden="1"/>
    </xf>
    <xf numFmtId="0" fontId="20" fillId="0" borderId="32" xfId="0" applyFont="1" applyFill="1" applyBorder="1" applyAlignment="1" applyProtection="1">
      <alignment horizontal="center" vertical="center"/>
      <protection locked="0" hidden="1"/>
    </xf>
    <xf numFmtId="0" fontId="33" fillId="21" borderId="0" xfId="0" applyFont="1" applyFill="1" applyBorder="1" applyAlignment="1" applyProtection="1">
      <alignment horizontal="left" vertical="center"/>
      <protection locked="0"/>
    </xf>
    <xf numFmtId="0" fontId="20" fillId="21" borderId="0" xfId="0" applyFont="1" applyFill="1" applyBorder="1" applyAlignment="1" applyProtection="1">
      <alignment horizontal="center" vertical="center"/>
      <protection locked="0" hidden="1"/>
    </xf>
    <xf numFmtId="0" fontId="25" fillId="21" borderId="0" xfId="0" applyFont="1" applyFill="1" applyBorder="1" applyAlignment="1" applyProtection="1">
      <alignment horizontal="center" vertical="center"/>
      <protection locked="0" hidden="1"/>
    </xf>
    <xf numFmtId="0" fontId="20" fillId="21" borderId="0" xfId="0" applyFont="1" applyFill="1" applyBorder="1" applyAlignment="1" applyProtection="1">
      <alignment horizontal="right" vertical="center"/>
      <protection locked="0" hidden="1"/>
    </xf>
    <xf numFmtId="0" fontId="26" fillId="21" borderId="0" xfId="0" applyFont="1" applyFill="1" applyBorder="1" applyAlignment="1" applyProtection="1">
      <alignment horizontal="center" vertical="center"/>
      <protection locked="0" hidden="1"/>
    </xf>
    <xf numFmtId="0" fontId="38" fillId="0" borderId="1" xfId="0" applyFont="1" applyFill="1" applyBorder="1" applyAlignment="1" applyProtection="1">
      <alignment horizontal="center" vertical="center" wrapText="1"/>
      <protection locked="0" hidden="1"/>
    </xf>
    <xf numFmtId="0" fontId="38" fillId="0" borderId="49" xfId="0" applyFont="1" applyFill="1" applyBorder="1" applyAlignment="1" applyProtection="1">
      <alignment horizontal="center" vertical="center"/>
      <protection locked="0" hidden="1"/>
    </xf>
    <xf numFmtId="0" fontId="38" fillId="0" borderId="49" xfId="0" applyFont="1" applyFill="1" applyBorder="1" applyAlignment="1" applyProtection="1">
      <alignment horizontal="center" vertical="center" wrapText="1"/>
      <protection locked="0" hidden="1"/>
    </xf>
    <xf numFmtId="0" fontId="38" fillId="0" borderId="72" xfId="0" applyFont="1" applyFill="1" applyBorder="1" applyAlignment="1" applyProtection="1">
      <alignment horizontal="center" vertical="center" wrapText="1"/>
      <protection locked="0" hidden="1"/>
    </xf>
    <xf numFmtId="0" fontId="38" fillId="0" borderId="73" xfId="0" applyFont="1" applyFill="1" applyBorder="1" applyAlignment="1" applyProtection="1">
      <alignment horizontal="center" vertical="center" wrapText="1"/>
      <protection locked="0" hidden="1"/>
    </xf>
    <xf numFmtId="0" fontId="38" fillId="0" borderId="72" xfId="0" applyFont="1" applyFill="1" applyBorder="1" applyAlignment="1" applyProtection="1">
      <alignment horizontal="center" vertical="center"/>
      <protection locked="0" hidden="1"/>
    </xf>
    <xf numFmtId="0" fontId="38" fillId="0" borderId="75" xfId="0" applyFont="1" applyFill="1" applyBorder="1" applyAlignment="1" applyProtection="1">
      <alignment horizontal="center" vertical="center" wrapText="1"/>
      <protection locked="0" hidden="1"/>
    </xf>
    <xf numFmtId="0" fontId="20" fillId="0" borderId="76" xfId="0" applyNumberFormat="1" applyFont="1" applyFill="1" applyBorder="1" applyAlignment="1" applyProtection="1">
      <alignment horizontal="center" vertical="center" wrapText="1"/>
      <protection locked="0" hidden="1"/>
    </xf>
    <xf numFmtId="177" fontId="20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49" fontId="20" fillId="0" borderId="76" xfId="0" applyNumberFormat="1" applyFont="1" applyFill="1" applyBorder="1" applyAlignment="1" applyProtection="1">
      <alignment horizontal="center" vertical="center" wrapText="1"/>
      <protection locked="0" hidden="1"/>
    </xf>
    <xf numFmtId="177" fontId="20" fillId="0" borderId="79" xfId="0" applyNumberFormat="1" applyFont="1" applyFill="1" applyBorder="1" applyAlignment="1" applyProtection="1">
      <alignment horizontal="center" vertical="center"/>
      <protection locked="0" hidden="1"/>
    </xf>
    <xf numFmtId="49" fontId="20" fillId="0" borderId="76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77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76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76" xfId="0" applyFont="1" applyFill="1" applyBorder="1" applyAlignment="1" applyProtection="1">
      <alignment horizontal="center" vertical="center"/>
      <protection locked="0" hidden="1"/>
    </xf>
    <xf numFmtId="0" fontId="20" fillId="0" borderId="77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79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82" xfId="0" applyFont="1" applyFill="1" applyBorder="1" applyAlignment="1" applyProtection="1">
      <alignment horizontal="center" vertical="center"/>
      <protection locked="0" hidden="1"/>
    </xf>
    <xf numFmtId="179" fontId="20" fillId="0" borderId="76" xfId="0" applyNumberFormat="1" applyFont="1" applyFill="1" applyBorder="1" applyAlignment="1" applyProtection="1">
      <alignment horizontal="center" vertical="center" shrinkToFit="1"/>
    </xf>
    <xf numFmtId="177" fontId="20" fillId="0" borderId="83" xfId="0" applyNumberFormat="1" applyFont="1" applyFill="1" applyBorder="1" applyAlignment="1" applyProtection="1">
      <alignment horizontal="center" vertical="center"/>
    </xf>
    <xf numFmtId="177" fontId="20" fillId="0" borderId="79" xfId="0" applyNumberFormat="1" applyFont="1" applyFill="1" applyBorder="1" applyAlignment="1" applyProtection="1">
      <alignment horizontal="center" vertical="center"/>
    </xf>
    <xf numFmtId="179" fontId="20" fillId="0" borderId="76" xfId="0" applyNumberFormat="1" applyFont="1" applyFill="1" applyBorder="1" applyAlignment="1" applyProtection="1">
      <alignment horizontal="center" vertical="center" shrinkToFit="1"/>
      <protection locked="0" hidden="1"/>
    </xf>
    <xf numFmtId="177" fontId="20" fillId="0" borderId="83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78" xfId="0" applyNumberFormat="1" applyFont="1" applyFill="1" applyBorder="1" applyAlignment="1" applyProtection="1">
      <alignment horizontal="center" vertical="center"/>
    </xf>
    <xf numFmtId="179" fontId="20" fillId="0" borderId="84" xfId="0" applyNumberFormat="1" applyFont="1" applyFill="1" applyBorder="1" applyAlignment="1" applyProtection="1">
      <alignment horizontal="center" vertical="center" shrinkToFit="1"/>
      <protection locked="0" hidden="1"/>
    </xf>
    <xf numFmtId="179" fontId="20" fillId="0" borderId="85" xfId="0" applyNumberFormat="1" applyFont="1" applyFill="1" applyBorder="1" applyAlignment="1" applyProtection="1">
      <alignment horizontal="center" vertical="center" shrinkToFit="1"/>
      <protection locked="0" hidden="1"/>
    </xf>
    <xf numFmtId="177" fontId="20" fillId="0" borderId="86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87" xfId="0" applyNumberFormat="1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center" vertical="center"/>
    </xf>
    <xf numFmtId="177" fontId="20" fillId="0" borderId="76" xfId="0" applyNumberFormat="1" applyFont="1" applyFill="1" applyBorder="1" applyAlignment="1" applyProtection="1">
      <alignment horizontal="center" vertical="center"/>
    </xf>
    <xf numFmtId="177" fontId="20" fillId="0" borderId="76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89" xfId="0" applyNumberFormat="1" applyFont="1" applyFill="1" applyBorder="1" applyAlignment="1" applyProtection="1">
      <alignment horizontal="center" vertical="center"/>
    </xf>
    <xf numFmtId="177" fontId="20" fillId="0" borderId="86" xfId="0" applyNumberFormat="1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/>
      <protection locked="0" hidden="1"/>
    </xf>
    <xf numFmtId="186" fontId="38" fillId="17" borderId="49" xfId="0" applyNumberFormat="1" applyFont="1" applyFill="1" applyBorder="1" applyAlignment="1" applyProtection="1">
      <alignment horizontal="left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38" fillId="0" borderId="1" xfId="0" applyFont="1" applyFill="1" applyBorder="1" applyAlignment="1" applyProtection="1">
      <alignment horizontal="center" vertical="center"/>
      <protection locked="0" hidden="1"/>
    </xf>
    <xf numFmtId="177" fontId="20" fillId="0" borderId="76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0" borderId="95" xfId="0" applyFont="1" applyFill="1" applyBorder="1" applyAlignment="1" applyProtection="1">
      <alignment horizontal="center" vertical="center"/>
      <protection locked="0" hidden="1"/>
    </xf>
    <xf numFmtId="0" fontId="38" fillId="0" borderId="96" xfId="0" applyFont="1" applyFill="1" applyBorder="1" applyAlignment="1" applyProtection="1">
      <alignment horizontal="center" vertical="center"/>
      <protection locked="0" hidden="1"/>
    </xf>
    <xf numFmtId="0" fontId="38" fillId="0" borderId="97" xfId="0" applyFont="1" applyFill="1" applyBorder="1" applyAlignment="1" applyProtection="1">
      <alignment horizontal="center" vertical="center" wrapText="1"/>
      <protection locked="0" hidden="1"/>
    </xf>
    <xf numFmtId="179" fontId="38" fillId="0" borderId="72" xfId="0" applyNumberFormat="1" applyFont="1" applyFill="1" applyBorder="1" applyAlignment="1" applyProtection="1">
      <alignment horizontal="center" vertical="center" shrinkToFit="1"/>
      <protection locked="0" hidden="1"/>
    </xf>
    <xf numFmtId="177" fontId="38" fillId="0" borderId="75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6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7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20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2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1" xfId="0" applyFont="1" applyFill="1" applyBorder="1" applyAlignment="1" applyProtection="1">
      <alignment horizontal="center" vertical="center"/>
      <protection locked="0" hidden="1"/>
    </xf>
    <xf numFmtId="185" fontId="38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9" fillId="0" borderId="1" xfId="0" applyNumberFormat="1" applyFont="1" applyFill="1" applyBorder="1" applyAlignment="1" applyProtection="1">
      <alignment horizontal="center" vertical="center"/>
      <protection locked="0" hidden="1"/>
    </xf>
    <xf numFmtId="179" fontId="20" fillId="0" borderId="1" xfId="0" applyNumberFormat="1" applyFont="1" applyFill="1" applyBorder="1" applyAlignment="1" applyProtection="1">
      <alignment horizontal="center" vertical="center" shrinkToFit="1"/>
    </xf>
    <xf numFmtId="177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185" fontId="24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vertical="center"/>
      <protection locked="0" hidden="1"/>
    </xf>
    <xf numFmtId="186" fontId="39" fillId="0" borderId="1" xfId="0" applyNumberFormat="1" applyFont="1" applyFill="1" applyBorder="1" applyAlignment="1" applyProtection="1">
      <alignment horizontal="left" vertical="center"/>
    </xf>
    <xf numFmtId="177" fontId="24" fillId="0" borderId="1" xfId="0" applyNumberFormat="1" applyFont="1" applyFill="1" applyBorder="1" applyAlignment="1" applyProtection="1">
      <alignment horizontal="left" vertical="center"/>
    </xf>
    <xf numFmtId="185" fontId="39" fillId="0" borderId="1" xfId="0" applyNumberFormat="1" applyFont="1" applyFill="1" applyBorder="1" applyAlignment="1" applyProtection="1">
      <alignment horizontal="right" vertical="center"/>
      <protection locked="0" hidden="1"/>
    </xf>
    <xf numFmtId="0" fontId="20" fillId="0" borderId="21" xfId="0" applyFont="1" applyBorder="1" applyAlignment="1">
      <alignment horizontal="left" vertical="center"/>
    </xf>
    <xf numFmtId="0" fontId="32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24" fillId="9" borderId="0" xfId="0" applyFont="1" applyFill="1" applyAlignment="1">
      <alignment horizontal="center" vertical="center"/>
    </xf>
    <xf numFmtId="0" fontId="24" fillId="22" borderId="0" xfId="0" applyFont="1" applyFill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 hidden="1"/>
    </xf>
    <xf numFmtId="0" fontId="20" fillId="0" borderId="1" xfId="0" applyFont="1" applyFill="1" applyBorder="1" applyAlignment="1" applyProtection="1">
      <alignment horizontal="center" vertical="center"/>
      <protection locked="0" hidden="1"/>
    </xf>
    <xf numFmtId="49" fontId="38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1" xfId="0" applyFont="1" applyFill="1" applyBorder="1" applyAlignment="1" applyProtection="1">
      <alignment horizontal="center" vertical="center"/>
      <protection locked="0" hidden="1"/>
    </xf>
    <xf numFmtId="0" fontId="39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182" fontId="20" fillId="0" borderId="1" xfId="0" applyNumberFormat="1" applyFont="1" applyFill="1" applyBorder="1" applyAlignment="1" applyProtection="1">
      <alignment horizontal="center" vertical="center"/>
      <protection locked="0" hidden="1"/>
    </xf>
    <xf numFmtId="182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locked="0" hidden="1"/>
    </xf>
    <xf numFmtId="0" fontId="1" fillId="0" borderId="14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Fill="1" applyBorder="1" applyAlignment="1" applyProtection="1">
      <alignment horizontal="center" vertical="center"/>
      <protection locked="0" hidden="1"/>
    </xf>
    <xf numFmtId="0" fontId="38" fillId="17" borderId="1" xfId="0" applyFont="1" applyFill="1" applyBorder="1" applyAlignment="1" applyProtection="1">
      <alignment horizontal="center" vertical="center"/>
      <protection locked="0" hidden="1"/>
    </xf>
    <xf numFmtId="176" fontId="38" fillId="17" borderId="1" xfId="0" applyNumberFormat="1" applyFont="1" applyFill="1" applyBorder="1" applyAlignment="1" applyProtection="1">
      <alignment horizontal="center" vertical="center"/>
      <protection locked="0" hidden="1"/>
    </xf>
    <xf numFmtId="0" fontId="38" fillId="17" borderId="68" xfId="0" applyFont="1" applyFill="1" applyBorder="1" applyAlignment="1" applyProtection="1">
      <alignment horizontal="center" vertical="center"/>
      <protection locked="0" hidden="1"/>
    </xf>
    <xf numFmtId="176" fontId="38" fillId="17" borderId="68" xfId="0" applyNumberFormat="1" applyFont="1" applyFill="1" applyBorder="1" applyAlignment="1" applyProtection="1">
      <alignment horizontal="center" vertical="center"/>
      <protection locked="0" hidden="1"/>
    </xf>
    <xf numFmtId="177" fontId="5" fillId="0" borderId="61" xfId="0" applyNumberFormat="1" applyFont="1" applyBorder="1" applyAlignment="1">
      <alignment horizontal="center" vertical="center"/>
    </xf>
    <xf numFmtId="181" fontId="5" fillId="0" borderId="61" xfId="0" applyNumberFormat="1" applyFont="1" applyBorder="1" applyAlignment="1">
      <alignment horizontal="center" vertical="center"/>
    </xf>
    <xf numFmtId="0" fontId="37" fillId="0" borderId="0" xfId="0" applyFont="1" applyFill="1" applyBorder="1" applyAlignment="1" applyProtection="1">
      <alignment horizontal="center" vertical="center" wrapText="1"/>
      <protection locked="0" hidden="1"/>
    </xf>
    <xf numFmtId="0" fontId="40" fillId="0" borderId="36" xfId="0" applyFont="1" applyFill="1" applyBorder="1" applyAlignment="1" applyProtection="1">
      <alignment horizontal="right" vertical="center" wrapText="1"/>
      <protection locked="0" hidden="1"/>
    </xf>
    <xf numFmtId="0" fontId="20" fillId="0" borderId="77" xfId="0" applyFont="1" applyFill="1" applyBorder="1" applyAlignment="1" applyProtection="1">
      <alignment horizontal="center" vertical="center" wrapText="1"/>
      <protection locked="0" hidden="1"/>
    </xf>
    <xf numFmtId="0" fontId="20" fillId="0" borderId="78" xfId="0" applyFont="1" applyFill="1" applyBorder="1" applyAlignment="1" applyProtection="1">
      <alignment horizontal="center" vertical="center" wrapText="1"/>
      <protection locked="0" hidden="1"/>
    </xf>
    <xf numFmtId="0" fontId="20" fillId="0" borderId="80" xfId="0" applyFont="1" applyFill="1" applyBorder="1" applyAlignment="1" applyProtection="1">
      <alignment horizontal="center" vertical="center"/>
      <protection locked="0" hidden="1"/>
    </xf>
    <xf numFmtId="0" fontId="20" fillId="0" borderId="81" xfId="0" applyFont="1" applyFill="1" applyBorder="1" applyAlignment="1" applyProtection="1">
      <alignment horizontal="center" vertical="center"/>
      <protection locked="0" hidden="1"/>
    </xf>
    <xf numFmtId="184" fontId="38" fillId="17" borderId="1" xfId="0" applyNumberFormat="1" applyFont="1" applyFill="1" applyBorder="1" applyAlignment="1" applyProtection="1">
      <alignment horizontal="center" vertical="center"/>
      <protection locked="0" hidden="1"/>
    </xf>
    <xf numFmtId="176" fontId="39" fillId="17" borderId="1" xfId="0" applyNumberFormat="1" applyFont="1" applyFill="1" applyBorder="1" applyAlignment="1" applyProtection="1">
      <alignment horizontal="center" vertical="center"/>
      <protection locked="0" hidden="1"/>
    </xf>
    <xf numFmtId="179" fontId="20" fillId="0" borderId="84" xfId="0" applyNumberFormat="1" applyFont="1" applyFill="1" applyBorder="1" applyAlignment="1" applyProtection="1">
      <alignment horizontal="center" vertical="center"/>
      <protection locked="0" hidden="1"/>
    </xf>
    <xf numFmtId="179" fontId="20" fillId="0" borderId="94" xfId="0" applyNumberFormat="1" applyFont="1" applyFill="1" applyBorder="1" applyAlignment="1" applyProtection="1">
      <alignment horizontal="center" vertical="center"/>
      <protection locked="0" hidden="1"/>
    </xf>
    <xf numFmtId="179" fontId="20" fillId="0" borderId="84" xfId="0" applyNumberFormat="1" applyFont="1" applyFill="1" applyBorder="1" applyAlignment="1" applyProtection="1">
      <alignment horizontal="center" vertical="center" wrapText="1"/>
      <protection locked="0" hidden="1"/>
    </xf>
    <xf numFmtId="179" fontId="20" fillId="0" borderId="94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0" borderId="68" xfId="0" applyFont="1" applyFill="1" applyBorder="1" applyAlignment="1" applyProtection="1">
      <alignment horizontal="center" vertical="center"/>
      <protection locked="0" hidden="1"/>
    </xf>
    <xf numFmtId="177" fontId="39" fillId="0" borderId="68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92" xfId="0" applyFont="1" applyFill="1" applyBorder="1" applyAlignment="1" applyProtection="1">
      <alignment horizontal="center" vertical="center"/>
      <protection locked="0" hidden="1"/>
    </xf>
    <xf numFmtId="0" fontId="1" fillId="0" borderId="36" xfId="0" applyFont="1" applyFill="1" applyBorder="1" applyAlignment="1" applyProtection="1">
      <alignment horizontal="center" vertical="center"/>
      <protection locked="0" hidden="1"/>
    </xf>
    <xf numFmtId="0" fontId="1" fillId="0" borderId="93" xfId="0" applyFont="1" applyFill="1" applyBorder="1" applyAlignment="1" applyProtection="1">
      <alignment horizontal="center" vertical="center"/>
      <protection locked="0" hidden="1"/>
    </xf>
    <xf numFmtId="0" fontId="38" fillId="0" borderId="73" xfId="0" applyFont="1" applyFill="1" applyBorder="1" applyAlignment="1" applyProtection="1">
      <alignment horizontal="center" vertical="center" wrapText="1"/>
      <protection locked="0" hidden="1"/>
    </xf>
    <xf numFmtId="0" fontId="38" fillId="0" borderId="74" xfId="0" applyFont="1" applyFill="1" applyBorder="1" applyAlignment="1" applyProtection="1">
      <alignment horizontal="center" vertical="center" wrapText="1"/>
      <protection locked="0" hidden="1"/>
    </xf>
    <xf numFmtId="0" fontId="1" fillId="0" borderId="67" xfId="0" applyFont="1" applyFill="1" applyBorder="1" applyAlignment="1" applyProtection="1">
      <alignment horizontal="center" vertical="center"/>
      <protection locked="0" hidden="1"/>
    </xf>
    <xf numFmtId="0" fontId="5" fillId="0" borderId="1" xfId="0" applyFont="1" applyFill="1" applyBorder="1" applyAlignment="1" applyProtection="1">
      <alignment horizontal="center" vertical="center"/>
      <protection locked="0" hidden="1"/>
    </xf>
    <xf numFmtId="184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24" fillId="17" borderId="1" xfId="0" applyNumberFormat="1" applyFont="1" applyFill="1" applyBorder="1" applyAlignment="1" applyProtection="1">
      <alignment horizontal="center" vertical="center"/>
      <protection locked="0" hidden="1"/>
    </xf>
    <xf numFmtId="0" fontId="38" fillId="17" borderId="49" xfId="0" applyFont="1" applyFill="1" applyBorder="1" applyAlignment="1" applyProtection="1">
      <alignment horizontal="center" vertical="center" wrapText="1"/>
      <protection locked="0" hidden="1"/>
    </xf>
    <xf numFmtId="185" fontId="38" fillId="17" borderId="90" xfId="0" applyNumberFormat="1" applyFont="1" applyFill="1" applyBorder="1" applyAlignment="1" applyProtection="1">
      <alignment horizontal="right" vertical="center"/>
      <protection locked="0" hidden="1"/>
    </xf>
    <xf numFmtId="185" fontId="38" fillId="17" borderId="21" xfId="0" applyNumberFormat="1" applyFont="1" applyFill="1" applyBorder="1" applyAlignment="1" applyProtection="1">
      <alignment horizontal="right" vertical="center"/>
      <protection locked="0" hidden="1"/>
    </xf>
    <xf numFmtId="185" fontId="38" fillId="17" borderId="91" xfId="0" applyNumberFormat="1" applyFont="1" applyFill="1" applyBorder="1" applyAlignment="1" applyProtection="1">
      <alignment horizontal="right" vertical="center"/>
      <protection locked="0" hidden="1"/>
    </xf>
    <xf numFmtId="177" fontId="38" fillId="0" borderId="67" xfId="0" applyNumberFormat="1" applyFont="1" applyBorder="1" applyAlignment="1">
      <alignment horizontal="center" vertical="center"/>
    </xf>
    <xf numFmtId="181" fontId="38" fillId="0" borderId="69" xfId="0" applyNumberFormat="1" applyFont="1" applyBorder="1" applyAlignment="1">
      <alignment horizontal="center" vertical="center" shrinkToFit="1"/>
    </xf>
    <xf numFmtId="181" fontId="38" fillId="0" borderId="70" xfId="0" applyNumberFormat="1" applyFont="1" applyBorder="1" applyAlignment="1">
      <alignment horizontal="center" vertical="center" shrinkToFit="1"/>
    </xf>
    <xf numFmtId="181" fontId="38" fillId="0" borderId="71" xfId="0" applyNumberFormat="1" applyFont="1" applyBorder="1" applyAlignment="1">
      <alignment horizontal="center" vertical="center" shrinkToFit="1"/>
    </xf>
    <xf numFmtId="0" fontId="5" fillId="0" borderId="36" xfId="0" applyFont="1" applyFill="1" applyBorder="1" applyAlignment="1" applyProtection="1">
      <alignment horizontal="right" vertical="center" wrapText="1"/>
      <protection locked="0" hidden="1"/>
    </xf>
    <xf numFmtId="179" fontId="20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179" fontId="20" fillId="0" borderId="78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68" xfId="0" applyFont="1" applyFill="1" applyBorder="1" applyAlignment="1" applyProtection="1">
      <alignment horizontal="center" vertical="center" wrapText="1"/>
      <protection locked="0" hidden="1"/>
    </xf>
    <xf numFmtId="177" fontId="4" fillId="0" borderId="68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69" xfId="0" applyFont="1" applyFill="1" applyBorder="1" applyAlignment="1" applyProtection="1">
      <alignment horizontal="center" vertical="center"/>
      <protection locked="0" hidden="1"/>
    </xf>
    <xf numFmtId="0" fontId="1" fillId="0" borderId="70" xfId="0" applyFont="1" applyFill="1" applyBorder="1" applyAlignment="1" applyProtection="1">
      <alignment horizontal="center" vertical="center"/>
      <protection locked="0" hidden="1"/>
    </xf>
    <xf numFmtId="0" fontId="1" fillId="0" borderId="71" xfId="0" applyFont="1" applyFill="1" applyBorder="1" applyAlignment="1" applyProtection="1">
      <alignment horizontal="center" vertical="center"/>
      <protection locked="0" hidden="1"/>
    </xf>
    <xf numFmtId="1" fontId="39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183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52" xfId="0" applyFont="1" applyFill="1" applyBorder="1" applyAlignment="1" applyProtection="1">
      <alignment horizontal="center" vertical="center"/>
      <protection locked="0" hidden="1"/>
    </xf>
    <xf numFmtId="0" fontId="23" fillId="0" borderId="53" xfId="0" applyFont="1" applyFill="1" applyBorder="1" applyAlignment="1" applyProtection="1">
      <alignment horizontal="center" vertical="center"/>
      <protection locked="0" hidden="1"/>
    </xf>
    <xf numFmtId="0" fontId="23" fillId="0" borderId="54" xfId="0" applyFont="1" applyFill="1" applyBorder="1" applyAlignment="1" applyProtection="1">
      <alignment horizontal="center" vertical="center"/>
      <protection locked="0" hidden="1"/>
    </xf>
    <xf numFmtId="0" fontId="20" fillId="19" borderId="1" xfId="0" applyFont="1" applyFill="1" applyBorder="1" applyAlignment="1">
      <alignment horizontal="center" vertical="center"/>
    </xf>
    <xf numFmtId="0" fontId="21" fillId="0" borderId="56" xfId="0" applyFont="1" applyFill="1" applyBorder="1" applyAlignment="1" applyProtection="1">
      <alignment horizontal="center" vertical="center"/>
      <protection locked="0"/>
    </xf>
    <xf numFmtId="0" fontId="21" fillId="0" borderId="32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 hidden="1"/>
    </xf>
    <xf numFmtId="0" fontId="20" fillId="0" borderId="1" xfId="0" applyFont="1" applyFill="1" applyBorder="1" applyAlignment="1">
      <alignment horizontal="center" vertical="center"/>
    </xf>
    <xf numFmtId="0" fontId="1" fillId="0" borderId="0" xfId="12" applyFont="1" applyAlignment="1" applyProtection="1">
      <alignment horizontal="center" vertical="center"/>
      <protection hidden="1"/>
    </xf>
    <xf numFmtId="0" fontId="18" fillId="0" borderId="0" xfId="12" applyFont="1" applyAlignment="1" applyProtection="1">
      <alignment horizontal="center" vertical="center"/>
      <protection hidden="1"/>
    </xf>
    <xf numFmtId="0" fontId="0" fillId="0" borderId="0" xfId="12" applyFont="1" applyBorder="1" applyAlignment="1" applyProtection="1">
      <alignment horizontal="center" vertical="center"/>
      <protection locked="0"/>
    </xf>
    <xf numFmtId="0" fontId="52" fillId="0" borderId="0" xfId="12" applyBorder="1" applyAlignment="1" applyProtection="1">
      <alignment horizontal="center" vertical="center"/>
      <protection locked="0"/>
    </xf>
    <xf numFmtId="0" fontId="0" fillId="0" borderId="0" xfId="12" applyFont="1" applyAlignment="1">
      <alignment horizontal="center" vertical="center"/>
    </xf>
    <xf numFmtId="0" fontId="52" fillId="0" borderId="0" xfId="12" applyAlignment="1">
      <alignment horizontal="center" vertical="center"/>
    </xf>
    <xf numFmtId="0" fontId="52" fillId="13" borderId="0" xfId="12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9" xfId="0" quotePrefix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 applyProtection="1">
      <alignment horizontal="center" wrapText="1"/>
    </xf>
    <xf numFmtId="0" fontId="7" fillId="0" borderId="40" xfId="0" applyFont="1" applyFill="1" applyBorder="1" applyAlignment="1" applyProtection="1">
      <alignment horizontal="center" wrapText="1"/>
    </xf>
    <xf numFmtId="0" fontId="7" fillId="0" borderId="41" xfId="0" applyFont="1" applyFill="1" applyBorder="1" applyAlignment="1" applyProtection="1">
      <alignment horizontal="center"/>
    </xf>
    <xf numFmtId="0" fontId="7" fillId="0" borderId="46" xfId="0" applyFont="1" applyFill="1" applyBorder="1" applyAlignment="1" applyProtection="1">
      <alignment horizontal="center"/>
    </xf>
    <xf numFmtId="0" fontId="7" fillId="0" borderId="47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0" fontId="7" fillId="0" borderId="39" xfId="0" applyFont="1" applyFill="1" applyBorder="1" applyAlignment="1" applyProtection="1">
      <alignment horizontal="center"/>
    </xf>
    <xf numFmtId="0" fontId="7" fillId="0" borderId="4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5" xfId="0" quotePrefix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8" fillId="0" borderId="5" xfId="0" quotePrefix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32" xfId="0" quotePrefix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13" fillId="0" borderId="9" xfId="0" quotePrefix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9" xfId="0" quotePrefix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7" fillId="20" borderId="1" xfId="14" applyFont="1" applyFill="1" applyBorder="1" applyAlignment="1">
      <alignment horizontal="center" vertical="center" wrapText="1"/>
    </xf>
    <xf numFmtId="0" fontId="57" fillId="0" borderId="0" xfId="14" applyFont="1" applyBorder="1" applyAlignment="1">
      <alignment horizontal="left" vertical="center" wrapText="1"/>
    </xf>
    <xf numFmtId="0" fontId="56" fillId="0" borderId="0" xfId="14" applyBorder="1"/>
    <xf numFmtId="0" fontId="56" fillId="0" borderId="0" xfId="14"/>
    <xf numFmtId="14" fontId="57" fillId="20" borderId="1" xfId="14" applyNumberFormat="1" applyFont="1" applyFill="1" applyBorder="1" applyAlignment="1">
      <alignment horizontal="center" vertical="center" wrapText="1"/>
    </xf>
    <xf numFmtId="0" fontId="57" fillId="23" borderId="1" xfId="14" applyFont="1" applyFill="1" applyBorder="1" applyAlignment="1" applyProtection="1">
      <alignment horizontal="center" vertical="center" wrapText="1"/>
      <protection locked="0"/>
    </xf>
    <xf numFmtId="0" fontId="56" fillId="20" borderId="1" xfId="14" applyFill="1" applyBorder="1" applyAlignment="1">
      <alignment vertical="center"/>
    </xf>
    <xf numFmtId="0" fontId="57" fillId="20" borderId="49" xfId="14" applyFont="1" applyFill="1" applyBorder="1" applyAlignment="1">
      <alignment horizontal="center" vertical="center" wrapText="1"/>
    </xf>
    <xf numFmtId="0" fontId="61" fillId="20" borderId="1" xfId="14" applyFont="1" applyFill="1" applyBorder="1"/>
    <xf numFmtId="0" fontId="56" fillId="0" borderId="1" xfId="14" applyBorder="1" applyProtection="1">
      <protection locked="0"/>
    </xf>
    <xf numFmtId="0" fontId="57" fillId="0" borderId="1" xfId="14" applyFont="1" applyBorder="1" applyAlignment="1" applyProtection="1">
      <alignment horizontal="left" vertical="center" wrapText="1"/>
      <protection locked="0"/>
    </xf>
  </cellXfs>
  <cellStyles count="15">
    <cellStyle name="ColLevel_1" xfId="9"/>
    <cellStyle name="RowLevel_1" xfId="11"/>
    <cellStyle name="百分比" xfId="2" builtinId="5"/>
    <cellStyle name="差_复件 康正输机模板" xfId="6"/>
    <cellStyle name="差_康正输机模板" xfId="1"/>
    <cellStyle name="差_栗元庄输机表-11.20" xfId="5"/>
    <cellStyle name="差_王晓东修改后模板" xfId="7"/>
    <cellStyle name="常规" xfId="0" builtinId="0"/>
    <cellStyle name="常规 2" xfId="10"/>
    <cellStyle name="常规 3" xfId="12"/>
    <cellStyle name="常规 9" xfId="14"/>
    <cellStyle name="好_复件 康正输机模板" xfId="4"/>
    <cellStyle name="好_康正输机模板" xfId="3"/>
    <cellStyle name="好_栗元庄输机表-11.20" xfId="13"/>
    <cellStyle name="好_王晓东修改后模板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&#26700;&#38754;\&#19968;&#27425;&#35748;&#23450;&#20250;&#25104;&#26524;-&#26792;&#22253;&#26449;&#20108;&#32452;&#36755;&#26426;&#21450;&#27719;&#24635;\&#19996;&#27827;&#27839;&#21551;&#21160;\Documents%20and%20Settings\Administrator\&#26700;&#38754;\&#28525;&#26584;&#23546;\&#39318;&#21457;&#21333;&#29256;\1&#32452;\&#28525;&#26584;&#23546;&#36755;&#26426;&#34920;&#65288;1&#65289;&#324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&#25253;&#21578;+&#36755;&#26426;&#34920;&#27169;&#26495;(&#27719;&#24635;&#29256;&#65289;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1;&#35757;\&#20303;&#23429;&#36755;&#26426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1bu\&#20849;&#20139;&#25991;&#26723;\&#32508;&#21512;&#32452;&#8212;&#8212;2.&#27979;&#31639;+&#25253;&#21578;+&#38468;&#20214;\1.&#27979;&#31639;&#34920;\&#32508;&#21512;&#32452;&#30005;&#31639;&#34920;20170807\&#23545;&#20844;&#20107;&#19994;&#37096;&#8212;&#30005;&#31639;&#34920;-&#25151;&#22320;&#20135;-&#39033;&#30446;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附属物"/>
      <sheetName val="分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分值"/>
      <sheetName val="附属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预分汇总"/>
      <sheetName val="出报告汇总"/>
      <sheetName val="报告"/>
      <sheetName val="09"/>
      <sheetName val="照片"/>
      <sheetName val="报告签收单1"/>
      <sheetName val="报告签收单2"/>
      <sheetName val="据实估价表"/>
      <sheetName val="分值"/>
      <sheetName val="附属物"/>
      <sheetName val="汇总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L18" t="str">
            <v>台基高度</v>
          </cell>
          <cell r="M18" t="str">
            <v>系数%</v>
          </cell>
        </row>
        <row r="19">
          <cell r="L19">
            <v>0.2</v>
          </cell>
          <cell r="M19">
            <v>1</v>
          </cell>
        </row>
        <row r="20">
          <cell r="L20">
            <v>0.3</v>
          </cell>
          <cell r="M20">
            <v>1.1000000000000001</v>
          </cell>
        </row>
        <row r="21">
          <cell r="L21">
            <v>0.5</v>
          </cell>
          <cell r="M21">
            <v>1.2</v>
          </cell>
        </row>
        <row r="22">
          <cell r="L22">
            <v>0.8</v>
          </cell>
          <cell r="M22">
            <v>1.3</v>
          </cell>
        </row>
        <row r="23">
          <cell r="L23">
            <v>1</v>
          </cell>
          <cell r="M23">
            <v>1.4</v>
          </cell>
        </row>
        <row r="24">
          <cell r="L24">
            <v>1.3</v>
          </cell>
          <cell r="M24">
            <v>1.5</v>
          </cell>
        </row>
        <row r="25">
          <cell r="L25">
            <v>1.5</v>
          </cell>
          <cell r="M25">
            <v>1.6</v>
          </cell>
        </row>
        <row r="26">
          <cell r="L26">
            <v>1.8</v>
          </cell>
          <cell r="M26">
            <v>1.7</v>
          </cell>
        </row>
        <row r="27">
          <cell r="L27">
            <v>2</v>
          </cell>
          <cell r="M27">
            <v>1.8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D3" t="e">
            <v>#DIV/0!</v>
          </cell>
          <cell r="E3">
            <v>0</v>
          </cell>
        </row>
      </sheetData>
      <sheetData sheetId="14"/>
      <sheetData sheetId="15"/>
      <sheetData sheetId="16"/>
      <sheetData sheetId="17">
        <row r="122">
          <cell r="D122" t="e">
            <v>#REF!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V308"/>
  <sheetViews>
    <sheetView showZeros="0" workbookViewId="0">
      <pane xSplit="1" ySplit="3" topLeftCell="B40" activePane="bottomRight" state="frozen"/>
      <selection pane="topRight"/>
      <selection pane="bottomLeft"/>
      <selection pane="bottomRight" activeCell="B68" sqref="B68 C30"/>
    </sheetView>
  </sheetViews>
  <sheetFormatPr defaultColWidth="8.625" defaultRowHeight="12.75" outlineLevelRow="1"/>
  <cols>
    <col min="1" max="1" width="11.375" style="237" customWidth="1"/>
    <col min="2" max="2" width="9.875" style="237" customWidth="1"/>
    <col min="3" max="4" width="9" style="237" customWidth="1"/>
    <col min="5" max="5" width="9.625" style="237" customWidth="1"/>
    <col min="6" max="32" width="9" style="237" customWidth="1"/>
    <col min="33" max="16384" width="8.625" style="237"/>
  </cols>
  <sheetData>
    <row r="1" spans="1:22" ht="15" customHeight="1">
      <c r="A1" s="238" t="s">
        <v>0</v>
      </c>
      <c r="B1" s="461" t="s">
        <v>1</v>
      </c>
      <c r="C1" s="462"/>
      <c r="D1" s="463"/>
      <c r="E1" s="239" t="s">
        <v>2</v>
      </c>
      <c r="F1" s="240">
        <v>1</v>
      </c>
      <c r="G1" s="241">
        <v>295</v>
      </c>
      <c r="I1" s="385" t="s">
        <v>3</v>
      </c>
      <c r="J1" s="388"/>
      <c r="K1" s="388"/>
      <c r="L1" s="388"/>
      <c r="M1" s="389"/>
      <c r="N1" s="464" t="s">
        <v>4</v>
      </c>
      <c r="O1" s="464"/>
      <c r="P1" s="391" t="s">
        <v>5</v>
      </c>
      <c r="Q1" s="391"/>
      <c r="R1" s="387"/>
      <c r="S1" s="304" t="s">
        <v>6</v>
      </c>
      <c r="T1" s="305"/>
      <c r="U1" s="304" t="s">
        <v>7</v>
      </c>
      <c r="V1" s="305"/>
    </row>
    <row r="2" spans="1:22" ht="15" customHeight="1">
      <c r="A2" s="242" t="s">
        <v>8</v>
      </c>
      <c r="B2" s="465" t="s">
        <v>9</v>
      </c>
      <c r="C2" s="466"/>
      <c r="D2" s="466"/>
      <c r="E2" s="467" t="s">
        <v>10</v>
      </c>
      <c r="F2" s="467"/>
      <c r="G2" s="468"/>
      <c r="H2" s="468"/>
      <c r="I2" s="386"/>
      <c r="J2" s="386"/>
      <c r="K2" s="386"/>
      <c r="L2" s="386"/>
      <c r="M2" s="390"/>
      <c r="N2" s="469" t="s">
        <v>11</v>
      </c>
      <c r="O2" s="469"/>
      <c r="P2" s="391"/>
      <c r="Q2" s="391"/>
      <c r="R2" s="387"/>
      <c r="S2" s="306" t="s">
        <v>12</v>
      </c>
      <c r="T2" s="305"/>
      <c r="U2" s="304" t="s">
        <v>13</v>
      </c>
      <c r="V2" s="305"/>
    </row>
    <row r="3" spans="1:22">
      <c r="A3" s="243" t="s">
        <v>14</v>
      </c>
      <c r="B3" s="244"/>
      <c r="C3" s="244" t="s">
        <v>15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</row>
    <row r="4" spans="1:22" outlineLevel="1">
      <c r="A4" s="245" t="s">
        <v>16</v>
      </c>
      <c r="B4" s="246"/>
      <c r="C4" s="247">
        <v>13.7</v>
      </c>
      <c r="M4" s="247"/>
      <c r="N4" s="247"/>
      <c r="O4" s="247"/>
      <c r="P4" s="247"/>
      <c r="Q4" s="247"/>
      <c r="R4" s="247"/>
    </row>
    <row r="5" spans="1:22" outlineLevel="1">
      <c r="A5" s="245" t="s">
        <v>17</v>
      </c>
      <c r="B5" s="246"/>
      <c r="C5" s="247">
        <v>5.4</v>
      </c>
      <c r="M5" s="247"/>
      <c r="N5" s="247"/>
      <c r="O5" s="247"/>
      <c r="P5" s="247"/>
      <c r="Q5" s="247"/>
      <c r="R5" s="247"/>
    </row>
    <row r="6" spans="1:22" outlineLevel="1">
      <c r="A6" s="248" t="s">
        <v>18</v>
      </c>
      <c r="B6" s="246"/>
      <c r="C6" s="249"/>
      <c r="D6" s="250"/>
      <c r="E6" s="250"/>
      <c r="F6" s="250"/>
      <c r="G6" s="250"/>
      <c r="H6" s="250"/>
      <c r="I6" s="250"/>
      <c r="J6" s="250"/>
      <c r="K6" s="250"/>
      <c r="L6" s="250"/>
      <c r="M6" s="249"/>
      <c r="N6" s="249"/>
      <c r="O6" s="249"/>
      <c r="P6" s="249"/>
      <c r="Q6" s="249"/>
      <c r="R6" s="249"/>
      <c r="S6" s="250"/>
      <c r="T6" s="250"/>
      <c r="U6" s="250"/>
      <c r="V6" s="250"/>
    </row>
    <row r="7" spans="1:22">
      <c r="A7" s="251" t="s">
        <v>19</v>
      </c>
      <c r="B7" s="246"/>
      <c r="C7" s="247"/>
      <c r="M7" s="247"/>
      <c r="N7" s="247"/>
      <c r="O7" s="247"/>
      <c r="P7" s="247"/>
      <c r="Q7" s="247"/>
      <c r="R7" s="247"/>
    </row>
    <row r="8" spans="1:22">
      <c r="A8" s="252" t="s">
        <v>20</v>
      </c>
      <c r="B8" s="253">
        <f>SUM(C8:AN8)</f>
        <v>73.98</v>
      </c>
      <c r="C8" s="254">
        <f>ROUND(IF(C4*C5&gt;0,C4*C5,C7*1.33),2)</f>
        <v>73.98</v>
      </c>
      <c r="D8" s="254">
        <f t="shared" ref="D8:J8" si="0">ROUND(IF(D4*D5&gt;0,D4*D5,D7*1.33),2)</f>
        <v>0</v>
      </c>
      <c r="E8" s="254">
        <f t="shared" si="0"/>
        <v>0</v>
      </c>
      <c r="F8" s="254">
        <f t="shared" si="0"/>
        <v>0</v>
      </c>
      <c r="G8" s="254">
        <f t="shared" si="0"/>
        <v>0</v>
      </c>
      <c r="H8" s="254">
        <f t="shared" si="0"/>
        <v>0</v>
      </c>
      <c r="I8" s="254">
        <f t="shared" si="0"/>
        <v>0</v>
      </c>
      <c r="J8" s="254">
        <f t="shared" si="0"/>
        <v>0</v>
      </c>
      <c r="K8" s="254">
        <f t="shared" ref="K8:V8" si="1">ROUND(IF(K4*K5&gt;0,K4*K5,K7*1.33),2)</f>
        <v>0</v>
      </c>
      <c r="L8" s="254">
        <f t="shared" si="1"/>
        <v>0</v>
      </c>
      <c r="M8" s="254">
        <f t="shared" si="1"/>
        <v>0</v>
      </c>
      <c r="N8" s="254">
        <f t="shared" si="1"/>
        <v>0</v>
      </c>
      <c r="O8" s="254">
        <f t="shared" si="1"/>
        <v>0</v>
      </c>
      <c r="P8" s="254">
        <f t="shared" si="1"/>
        <v>0</v>
      </c>
      <c r="Q8" s="254">
        <f t="shared" si="1"/>
        <v>0</v>
      </c>
      <c r="R8" s="254">
        <f t="shared" si="1"/>
        <v>0</v>
      </c>
      <c r="S8" s="254">
        <f t="shared" si="1"/>
        <v>0</v>
      </c>
      <c r="T8" s="254">
        <f t="shared" si="1"/>
        <v>0</v>
      </c>
      <c r="U8" s="254">
        <f t="shared" si="1"/>
        <v>0</v>
      </c>
      <c r="V8" s="254">
        <f t="shared" si="1"/>
        <v>0</v>
      </c>
    </row>
    <row r="9" spans="1:22" ht="12" customHeight="1">
      <c r="A9" s="255" t="s">
        <v>21</v>
      </c>
      <c r="B9" s="256">
        <f>SUM(C9:AN9)</f>
        <v>38.200000000000003</v>
      </c>
      <c r="C9" s="254">
        <f>(C4+C5)*2-C6</f>
        <v>38.200000000000003</v>
      </c>
      <c r="D9" s="254">
        <f t="shared" ref="D9:J9" si="2">(D4+D5)*2-D6</f>
        <v>0</v>
      </c>
      <c r="E9" s="254">
        <f t="shared" si="2"/>
        <v>0</v>
      </c>
      <c r="F9" s="254">
        <f t="shared" si="2"/>
        <v>0</v>
      </c>
      <c r="G9" s="254">
        <f t="shared" si="2"/>
        <v>0</v>
      </c>
      <c r="H9" s="254">
        <f t="shared" si="2"/>
        <v>0</v>
      </c>
      <c r="I9" s="254">
        <f t="shared" si="2"/>
        <v>0</v>
      </c>
      <c r="J9" s="254">
        <f t="shared" si="2"/>
        <v>0</v>
      </c>
      <c r="K9" s="254">
        <f t="shared" ref="K9:V9" si="3">(K4+K5)*2-K6</f>
        <v>0</v>
      </c>
      <c r="L9" s="254">
        <f t="shared" si="3"/>
        <v>0</v>
      </c>
      <c r="M9" s="254">
        <f t="shared" si="3"/>
        <v>0</v>
      </c>
      <c r="N9" s="254">
        <f t="shared" si="3"/>
        <v>0</v>
      </c>
      <c r="O9" s="254">
        <f t="shared" si="3"/>
        <v>0</v>
      </c>
      <c r="P9" s="254">
        <f t="shared" si="3"/>
        <v>0</v>
      </c>
      <c r="Q9" s="254">
        <f t="shared" si="3"/>
        <v>0</v>
      </c>
      <c r="R9" s="254">
        <f t="shared" si="3"/>
        <v>0</v>
      </c>
      <c r="S9" s="254">
        <f t="shared" si="3"/>
        <v>0</v>
      </c>
      <c r="T9" s="254">
        <f t="shared" si="3"/>
        <v>0</v>
      </c>
      <c r="U9" s="254">
        <f t="shared" si="3"/>
        <v>0</v>
      </c>
      <c r="V9" s="254">
        <f t="shared" si="3"/>
        <v>0</v>
      </c>
    </row>
    <row r="10" spans="1:22" ht="12" customHeight="1">
      <c r="A10" s="255" t="s">
        <v>22</v>
      </c>
      <c r="B10" s="256"/>
      <c r="C10" s="254">
        <f t="shared" ref="C10:V10" si="4">C8/20</f>
        <v>3.6990000000000003</v>
      </c>
      <c r="D10" s="254">
        <f t="shared" ref="D10:J10" si="5">D8/20</f>
        <v>0</v>
      </c>
      <c r="E10" s="254">
        <f t="shared" si="5"/>
        <v>0</v>
      </c>
      <c r="F10" s="254">
        <f t="shared" si="5"/>
        <v>0</v>
      </c>
      <c r="G10" s="254">
        <f t="shared" si="5"/>
        <v>0</v>
      </c>
      <c r="H10" s="254">
        <f t="shared" si="5"/>
        <v>0</v>
      </c>
      <c r="I10" s="254">
        <f t="shared" si="5"/>
        <v>0</v>
      </c>
      <c r="J10" s="254">
        <f t="shared" si="5"/>
        <v>0</v>
      </c>
      <c r="K10" s="254">
        <f t="shared" si="4"/>
        <v>0</v>
      </c>
      <c r="L10" s="254">
        <f t="shared" si="4"/>
        <v>0</v>
      </c>
      <c r="M10" s="254">
        <f t="shared" si="4"/>
        <v>0</v>
      </c>
      <c r="N10" s="254">
        <f t="shared" si="4"/>
        <v>0</v>
      </c>
      <c r="O10" s="254">
        <f t="shared" si="4"/>
        <v>0</v>
      </c>
      <c r="P10" s="254">
        <f t="shared" si="4"/>
        <v>0</v>
      </c>
      <c r="Q10" s="254">
        <f t="shared" si="4"/>
        <v>0</v>
      </c>
      <c r="R10" s="254">
        <f t="shared" si="4"/>
        <v>0</v>
      </c>
      <c r="S10" s="254">
        <f t="shared" si="4"/>
        <v>0</v>
      </c>
      <c r="T10" s="254">
        <f t="shared" si="4"/>
        <v>0</v>
      </c>
      <c r="U10" s="254">
        <f t="shared" si="4"/>
        <v>0</v>
      </c>
      <c r="V10" s="254">
        <f t="shared" si="4"/>
        <v>0</v>
      </c>
    </row>
    <row r="11" spans="1:22" ht="12" customHeight="1">
      <c r="A11" s="257" t="s">
        <v>23</v>
      </c>
      <c r="B11" s="258" t="s">
        <v>24</v>
      </c>
      <c r="C11" s="259">
        <f t="shared" ref="C11:V11" si="6">1*IF(C5&gt;0,C5)</f>
        <v>5.4</v>
      </c>
      <c r="D11" s="259">
        <f t="shared" ref="D11:J11" si="7">1*IF(D5&gt;0,D5)</f>
        <v>0</v>
      </c>
      <c r="E11" s="259">
        <f t="shared" si="7"/>
        <v>0</v>
      </c>
      <c r="F11" s="259">
        <f t="shared" si="7"/>
        <v>0</v>
      </c>
      <c r="G11" s="259">
        <f t="shared" si="7"/>
        <v>0</v>
      </c>
      <c r="H11" s="259">
        <f t="shared" si="7"/>
        <v>0</v>
      </c>
      <c r="I11" s="259">
        <f t="shared" si="7"/>
        <v>0</v>
      </c>
      <c r="J11" s="259">
        <f t="shared" si="7"/>
        <v>0</v>
      </c>
      <c r="K11" s="259">
        <f t="shared" si="6"/>
        <v>0</v>
      </c>
      <c r="L11" s="259">
        <f t="shared" si="6"/>
        <v>0</v>
      </c>
      <c r="M11" s="259">
        <f t="shared" si="6"/>
        <v>0</v>
      </c>
      <c r="N11" s="259">
        <f t="shared" si="6"/>
        <v>0</v>
      </c>
      <c r="O11" s="259">
        <f t="shared" si="6"/>
        <v>0</v>
      </c>
      <c r="P11" s="259">
        <f t="shared" si="6"/>
        <v>0</v>
      </c>
      <c r="Q11" s="259">
        <f t="shared" si="6"/>
        <v>0</v>
      </c>
      <c r="R11" s="259">
        <f t="shared" si="6"/>
        <v>0</v>
      </c>
      <c r="S11" s="259">
        <f t="shared" si="6"/>
        <v>0</v>
      </c>
      <c r="T11" s="259">
        <f t="shared" si="6"/>
        <v>0</v>
      </c>
      <c r="U11" s="259">
        <f t="shared" si="6"/>
        <v>0</v>
      </c>
      <c r="V11" s="259">
        <f t="shared" si="6"/>
        <v>0</v>
      </c>
    </row>
    <row r="12" spans="1:22" ht="12" customHeight="1">
      <c r="A12" s="260" t="s">
        <v>25</v>
      </c>
      <c r="B12" s="261"/>
      <c r="C12" s="262" t="s">
        <v>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2"/>
      <c r="N12" s="262"/>
      <c r="O12" s="262"/>
      <c r="P12" s="262"/>
      <c r="Q12" s="262"/>
      <c r="R12" s="262"/>
      <c r="S12" s="262"/>
      <c r="T12" s="262"/>
      <c r="U12" s="262"/>
      <c r="V12" s="263"/>
    </row>
    <row r="13" spans="1:22" ht="12" customHeight="1">
      <c r="A13" s="264" t="s">
        <v>27</v>
      </c>
      <c r="B13" s="265"/>
      <c r="C13" s="247">
        <v>17.37</v>
      </c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</row>
    <row r="14" spans="1:22" ht="12" customHeight="1">
      <c r="A14" s="266" t="s">
        <v>28</v>
      </c>
      <c r="B14" s="267"/>
      <c r="C14" s="268">
        <v>10.41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</row>
    <row r="15" spans="1:22" ht="12" customHeight="1">
      <c r="A15" s="269" t="s">
        <v>29</v>
      </c>
      <c r="B15" s="267"/>
      <c r="C15" s="247">
        <v>5.28</v>
      </c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</row>
    <row r="16" spans="1:22" ht="12" customHeight="1">
      <c r="A16" s="269" t="s">
        <v>30</v>
      </c>
      <c r="B16" s="267"/>
      <c r="C16" s="247">
        <v>2.91</v>
      </c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</row>
    <row r="17" spans="1:22" ht="12" customHeight="1">
      <c r="A17" s="269" t="s">
        <v>31</v>
      </c>
      <c r="B17" s="267"/>
      <c r="C17" s="247">
        <v>40.1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</row>
    <row r="18" spans="1:22" ht="12" customHeight="1">
      <c r="A18" s="270" t="s">
        <v>32</v>
      </c>
      <c r="B18" s="271"/>
      <c r="C18" s="272">
        <f t="shared" ref="C18:V18" si="8">1.7647*C9/C8</f>
        <v>0.91121303054879699</v>
      </c>
      <c r="D18" s="272" t="e">
        <f t="shared" ref="D18:J18" si="9">1.7647*D9/D8</f>
        <v>#DIV/0!</v>
      </c>
      <c r="E18" s="272" t="e">
        <f t="shared" si="9"/>
        <v>#DIV/0!</v>
      </c>
      <c r="F18" s="272" t="e">
        <f t="shared" si="9"/>
        <v>#DIV/0!</v>
      </c>
      <c r="G18" s="272" t="e">
        <f t="shared" si="9"/>
        <v>#DIV/0!</v>
      </c>
      <c r="H18" s="272" t="e">
        <f t="shared" si="9"/>
        <v>#DIV/0!</v>
      </c>
      <c r="I18" s="272" t="e">
        <f t="shared" si="9"/>
        <v>#DIV/0!</v>
      </c>
      <c r="J18" s="272" t="e">
        <f t="shared" si="9"/>
        <v>#DIV/0!</v>
      </c>
      <c r="K18" s="272" t="e">
        <f t="shared" si="8"/>
        <v>#DIV/0!</v>
      </c>
      <c r="L18" s="272" t="e">
        <f t="shared" si="8"/>
        <v>#DIV/0!</v>
      </c>
      <c r="M18" s="272" t="e">
        <f t="shared" si="8"/>
        <v>#DIV/0!</v>
      </c>
      <c r="N18" s="272" t="e">
        <f t="shared" si="8"/>
        <v>#DIV/0!</v>
      </c>
      <c r="O18" s="272" t="e">
        <f t="shared" si="8"/>
        <v>#DIV/0!</v>
      </c>
      <c r="P18" s="272" t="e">
        <f t="shared" si="8"/>
        <v>#DIV/0!</v>
      </c>
      <c r="Q18" s="272" t="e">
        <f t="shared" si="8"/>
        <v>#DIV/0!</v>
      </c>
      <c r="R18" s="272" t="e">
        <f t="shared" si="8"/>
        <v>#DIV/0!</v>
      </c>
      <c r="S18" s="272" t="e">
        <f t="shared" si="8"/>
        <v>#DIV/0!</v>
      </c>
      <c r="T18" s="272" t="e">
        <f t="shared" si="8"/>
        <v>#DIV/0!</v>
      </c>
      <c r="U18" s="272" t="e">
        <f t="shared" si="8"/>
        <v>#DIV/0!</v>
      </c>
      <c r="V18" s="272" t="e">
        <f t="shared" si="8"/>
        <v>#DIV/0!</v>
      </c>
    </row>
    <row r="19" spans="1:22" ht="12" customHeight="1">
      <c r="A19" s="273" t="s">
        <v>33</v>
      </c>
      <c r="B19" s="274" t="s">
        <v>24</v>
      </c>
      <c r="C19" s="247">
        <v>0.3</v>
      </c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</row>
    <row r="20" spans="1:22" ht="12" customHeight="1">
      <c r="A20" s="275" t="s">
        <v>34</v>
      </c>
      <c r="B20" s="276"/>
      <c r="C20" s="259">
        <f>IF(C19&lt;0.3,1,VLOOKUP(C19,[3]分值!$L$18:$M$27,2,FALSE))</f>
        <v>1.1000000000000001</v>
      </c>
      <c r="D20" s="259">
        <f>IF(D19&lt;0.3,1,VLOOKUP(D19,[3]分值!$L$18:$M$27,2,FALSE))</f>
        <v>1</v>
      </c>
      <c r="E20" s="259">
        <f>IF(E19&lt;0.3,1,VLOOKUP(E19,[3]分值!$L$18:$M$27,2,FALSE))</f>
        <v>1</v>
      </c>
      <c r="F20" s="259">
        <f>IF(F19&lt;0.3,1,VLOOKUP(F19,[3]分值!$L$18:$M$27,2,FALSE))</f>
        <v>1</v>
      </c>
      <c r="G20" s="259">
        <f>IF(G19&lt;0.3,1,VLOOKUP(G19,[3]分值!$L$18:$M$27,2,FALSE))</f>
        <v>1</v>
      </c>
      <c r="H20" s="259">
        <f>IF(H19&lt;0.3,1,VLOOKUP(H19,[3]分值!$L$18:$M$27,2,FALSE))</f>
        <v>1</v>
      </c>
      <c r="I20" s="259">
        <f>IF(I19&lt;0.3,1,VLOOKUP(I19,[3]分值!$L$18:$M$27,2,FALSE))</f>
        <v>1</v>
      </c>
      <c r="J20" s="259">
        <f>IF(J19&lt;0.3,1,VLOOKUP(J19,[3]分值!$L$18:$M$27,2,FALSE))</f>
        <v>1</v>
      </c>
      <c r="K20" s="259">
        <f>IF(K19&lt;0.3,1,VLOOKUP(K19,[3]分值!$L$18:$M$27,2,FALSE))</f>
        <v>1</v>
      </c>
      <c r="L20" s="259">
        <f>IF(L19&lt;0.3,1,VLOOKUP(L19,[3]分值!$L$18:$M$27,2,FALSE))</f>
        <v>1</v>
      </c>
      <c r="M20" s="259">
        <f>IF(M19&lt;0.3,1,VLOOKUP(M19,[3]分值!$L$18:$M$27,2,FALSE))</f>
        <v>1</v>
      </c>
      <c r="N20" s="259">
        <f>IF(N19&lt;0.3,1,VLOOKUP(N19,[3]分值!$L$18:$M$27,2,FALSE))</f>
        <v>1</v>
      </c>
      <c r="O20" s="259">
        <f>IF(O19&lt;0.3,1,VLOOKUP(O19,[3]分值!$L$18:$M$27,2,FALSE))</f>
        <v>1</v>
      </c>
      <c r="P20" s="259">
        <f>IF(P19&lt;0.3,1,VLOOKUP(P19,[3]分值!$L$18:$M$27,2,FALSE))</f>
        <v>1</v>
      </c>
      <c r="Q20" s="259">
        <f>IF(Q19&lt;0.3,1,VLOOKUP(Q19,[3]分值!$L$18:$M$27,2,FALSE))</f>
        <v>1</v>
      </c>
      <c r="R20" s="259">
        <f>IF(R19&lt;0.3,1,VLOOKUP(R19,[3]分值!$L$18:$M$27,2,FALSE))</f>
        <v>1</v>
      </c>
      <c r="S20" s="259">
        <f>IF(S19&lt;0.3,1,VLOOKUP(S19,[3]分值!$L$18:$M$27,2,FALSE))</f>
        <v>1</v>
      </c>
      <c r="T20" s="259">
        <f>IF(T19&lt;0.3,1,VLOOKUP(T19,[3]分值!$L$18:$M$27,2,FALSE))</f>
        <v>1</v>
      </c>
      <c r="U20" s="259">
        <f>IF(U19&lt;0.3,1,VLOOKUP(U19,[3]分值!$L$18:$M$27,2,FALSE))</f>
        <v>1</v>
      </c>
      <c r="V20" s="259">
        <f>IF(V19&lt;0.3,1,VLOOKUP(V19,[3]分值!$L$18:$M$27,2,FALSE))</f>
        <v>1</v>
      </c>
    </row>
    <row r="21" spans="1:22" ht="12" customHeight="1">
      <c r="A21" s="275" t="s">
        <v>35</v>
      </c>
      <c r="B21" s="276"/>
      <c r="C21" s="259">
        <f t="shared" ref="C21:V21" si="10">C17*C18*C20</f>
        <v>40.193606777507441</v>
      </c>
      <c r="D21" s="259" t="e">
        <f t="shared" ref="D21:J21" si="11">D17*D18*D20</f>
        <v>#DIV/0!</v>
      </c>
      <c r="E21" s="259" t="e">
        <f t="shared" si="11"/>
        <v>#DIV/0!</v>
      </c>
      <c r="F21" s="259" t="e">
        <f t="shared" si="11"/>
        <v>#DIV/0!</v>
      </c>
      <c r="G21" s="259" t="e">
        <f t="shared" si="11"/>
        <v>#DIV/0!</v>
      </c>
      <c r="H21" s="259" t="e">
        <f t="shared" si="11"/>
        <v>#DIV/0!</v>
      </c>
      <c r="I21" s="259" t="e">
        <f t="shared" si="11"/>
        <v>#DIV/0!</v>
      </c>
      <c r="J21" s="259" t="e">
        <f t="shared" si="11"/>
        <v>#DIV/0!</v>
      </c>
      <c r="K21" s="259" t="e">
        <f t="shared" si="10"/>
        <v>#DIV/0!</v>
      </c>
      <c r="L21" s="259" t="e">
        <f t="shared" si="10"/>
        <v>#DIV/0!</v>
      </c>
      <c r="M21" s="259" t="e">
        <f t="shared" si="10"/>
        <v>#DIV/0!</v>
      </c>
      <c r="N21" s="259" t="e">
        <f t="shared" si="10"/>
        <v>#DIV/0!</v>
      </c>
      <c r="O21" s="259" t="e">
        <f t="shared" si="10"/>
        <v>#DIV/0!</v>
      </c>
      <c r="P21" s="259" t="e">
        <f t="shared" si="10"/>
        <v>#DIV/0!</v>
      </c>
      <c r="Q21" s="259" t="e">
        <f t="shared" si="10"/>
        <v>#DIV/0!</v>
      </c>
      <c r="R21" s="259" t="e">
        <f t="shared" si="10"/>
        <v>#DIV/0!</v>
      </c>
      <c r="S21" s="259" t="e">
        <f t="shared" si="10"/>
        <v>#DIV/0!</v>
      </c>
      <c r="T21" s="259" t="e">
        <f t="shared" si="10"/>
        <v>#DIV/0!</v>
      </c>
      <c r="U21" s="259" t="e">
        <f t="shared" si="10"/>
        <v>#DIV/0!</v>
      </c>
      <c r="V21" s="259" t="e">
        <f t="shared" si="10"/>
        <v>#DIV/0!</v>
      </c>
    </row>
    <row r="22" spans="1:22" ht="12" customHeight="1">
      <c r="A22" s="277" t="s">
        <v>36</v>
      </c>
      <c r="B22" s="278"/>
      <c r="C22" s="247">
        <v>5.8</v>
      </c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</row>
    <row r="23" spans="1:22" ht="12" customHeight="1">
      <c r="A23" s="273" t="s">
        <v>37</v>
      </c>
      <c r="B23" s="274" t="s">
        <v>24</v>
      </c>
      <c r="C23" s="247">
        <v>2.74</v>
      </c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</row>
    <row r="24" spans="1:22" ht="12" customHeight="1">
      <c r="A24" s="270" t="s">
        <v>38</v>
      </c>
      <c r="B24" s="279"/>
      <c r="C24" s="280">
        <f t="shared" ref="C24:V24" si="12">1*IF(AND(C23&gt;0,C23&lt;4.5),VLOOKUP(C23,ZG,2),IF(C23&gt;4.5,ROUND(200%+(C23-4.5)*9%,3)))</f>
        <v>0.871</v>
      </c>
      <c r="D24" s="281">
        <f t="shared" si="12"/>
        <v>0</v>
      </c>
      <c r="E24" s="281">
        <f t="shared" si="12"/>
        <v>0</v>
      </c>
      <c r="F24" s="281">
        <f t="shared" si="12"/>
        <v>0</v>
      </c>
      <c r="G24" s="281">
        <f t="shared" si="12"/>
        <v>0</v>
      </c>
      <c r="H24" s="281">
        <f t="shared" si="12"/>
        <v>0</v>
      </c>
      <c r="I24" s="281">
        <f t="shared" si="12"/>
        <v>0</v>
      </c>
      <c r="J24" s="281">
        <f t="shared" si="12"/>
        <v>0</v>
      </c>
      <c r="K24" s="281">
        <f t="shared" si="12"/>
        <v>0</v>
      </c>
      <c r="L24" s="281">
        <f t="shared" si="12"/>
        <v>0</v>
      </c>
      <c r="M24" s="280">
        <f t="shared" si="12"/>
        <v>0</v>
      </c>
      <c r="N24" s="280">
        <f t="shared" si="12"/>
        <v>0</v>
      </c>
      <c r="O24" s="280">
        <f t="shared" si="12"/>
        <v>0</v>
      </c>
      <c r="P24" s="280">
        <f t="shared" si="12"/>
        <v>0</v>
      </c>
      <c r="Q24" s="280">
        <f t="shared" si="12"/>
        <v>0</v>
      </c>
      <c r="R24" s="280">
        <f t="shared" si="12"/>
        <v>0</v>
      </c>
      <c r="S24" s="280">
        <f t="shared" si="12"/>
        <v>0</v>
      </c>
      <c r="T24" s="280">
        <f t="shared" si="12"/>
        <v>0</v>
      </c>
      <c r="U24" s="280">
        <f t="shared" si="12"/>
        <v>0</v>
      </c>
      <c r="V24" s="281">
        <f t="shared" si="12"/>
        <v>0</v>
      </c>
    </row>
    <row r="25" spans="1:22" ht="12" customHeight="1">
      <c r="A25" s="384" t="s">
        <v>39</v>
      </c>
      <c r="B25" s="278" t="s">
        <v>40</v>
      </c>
      <c r="C25" s="282" t="s">
        <v>41</v>
      </c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 t="s">
        <v>42</v>
      </c>
      <c r="T25" s="282" t="s">
        <v>43</v>
      </c>
      <c r="U25" s="282"/>
      <c r="V25" s="282"/>
    </row>
    <row r="26" spans="1:22" ht="12" customHeight="1">
      <c r="A26" s="384"/>
      <c r="B26" s="278" t="s">
        <v>44</v>
      </c>
      <c r="C26" s="282">
        <v>3</v>
      </c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</row>
    <row r="27" spans="1:22" ht="12" customHeight="1">
      <c r="A27" s="384"/>
      <c r="B27" s="283" t="s">
        <v>45</v>
      </c>
      <c r="C27" s="284">
        <f>IF(C25=0,0,VLOOKUP(C25,分值!$AD$3:$AH$12,5,FALSE))</f>
        <v>1.2</v>
      </c>
      <c r="D27" s="284"/>
      <c r="E27" s="284"/>
      <c r="F27" s="284"/>
      <c r="G27" s="284"/>
      <c r="H27" s="284"/>
      <c r="I27" s="284"/>
      <c r="J27" s="284"/>
      <c r="K27" s="284"/>
      <c r="L27" s="284"/>
      <c r="M27" s="284">
        <f>IF(M25=0,0,VLOOKUP(M25,分值!$AD$3:$AH$12,5,FALSE))</f>
        <v>0</v>
      </c>
      <c r="N27" s="284">
        <f>IF(N25=0,0,VLOOKUP(N25,分值!$AD$3:$AH$12,5,FALSE))</f>
        <v>0</v>
      </c>
      <c r="O27" s="284">
        <f>IF(O25=0,0,VLOOKUP(O25,分值!$AD$3:$AH$12,5,FALSE))</f>
        <v>0</v>
      </c>
      <c r="P27" s="284">
        <f>IF(P25=0,0,VLOOKUP(P25,分值!$AD$3:$AH$12,5,FALSE))</f>
        <v>0</v>
      </c>
      <c r="Q27" s="284">
        <f>IF(Q25=0,0,VLOOKUP(Q25,分值!$AD$3:$AH$12,5,FALSE))</f>
        <v>0</v>
      </c>
      <c r="R27" s="284">
        <f>IF(R25=0,0,VLOOKUP(R25,分值!$AD$3:$AH$12,5,FALSE))</f>
        <v>0</v>
      </c>
      <c r="S27" s="284">
        <f>IF(S25=0,0,VLOOKUP(S25,分值!$AD$3:$AH$12,5,FALSE))</f>
        <v>0.83</v>
      </c>
      <c r="T27" s="284">
        <f>IF(T25=0,0,VLOOKUP(T25,分值!$AD$3:$AH$12,5,FALSE))</f>
        <v>0.56000000000000005</v>
      </c>
      <c r="U27" s="284">
        <f>IF(U25=0,0,VLOOKUP(U25,分值!$AD$3:$AH$12,5,FALSE))</f>
        <v>0</v>
      </c>
      <c r="V27" s="284">
        <f>IF(V25=0,0,VLOOKUP(V25,分值!$AD$3:$AH$12,5,FALSE))</f>
        <v>0</v>
      </c>
    </row>
    <row r="28" spans="1:22" ht="12" customHeight="1">
      <c r="A28" s="266" t="s">
        <v>46</v>
      </c>
      <c r="B28" s="274" t="s">
        <v>47</v>
      </c>
      <c r="C28" s="285">
        <v>7.5</v>
      </c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</row>
    <row r="29" spans="1:22" ht="12" customHeight="1">
      <c r="A29" s="252" t="s">
        <v>48</v>
      </c>
      <c r="B29" s="286"/>
      <c r="C29" s="287">
        <f t="shared" ref="C29:V29" si="13">IF(OR(C12=0,C12="砼屋面"),C28/10,IF(C12="瓦房",VLOOKUP(C28,CX,2),IF(C12="灰瓦房(其他房)",VLOOKUP(C28,CX,3),IF(C12="灰房",VLOOKUP(C28,CX,4)))))</f>
        <v>0.76500000000000001</v>
      </c>
      <c r="D29" s="287">
        <f t="shared" si="13"/>
        <v>0</v>
      </c>
      <c r="E29" s="287">
        <f t="shared" si="13"/>
        <v>0</v>
      </c>
      <c r="F29" s="287">
        <f t="shared" si="13"/>
        <v>0</v>
      </c>
      <c r="G29" s="287">
        <f t="shared" si="13"/>
        <v>0</v>
      </c>
      <c r="H29" s="287">
        <f t="shared" si="13"/>
        <v>0</v>
      </c>
      <c r="I29" s="287">
        <f t="shared" si="13"/>
        <v>0</v>
      </c>
      <c r="J29" s="287">
        <f t="shared" si="13"/>
        <v>0</v>
      </c>
      <c r="K29" s="287">
        <f t="shared" si="13"/>
        <v>0</v>
      </c>
      <c r="L29" s="287">
        <f t="shared" si="13"/>
        <v>0</v>
      </c>
      <c r="M29" s="287">
        <f t="shared" si="13"/>
        <v>0</v>
      </c>
      <c r="N29" s="287">
        <f t="shared" si="13"/>
        <v>0</v>
      </c>
      <c r="O29" s="287">
        <f t="shared" si="13"/>
        <v>0</v>
      </c>
      <c r="P29" s="287">
        <f t="shared" si="13"/>
        <v>0</v>
      </c>
      <c r="Q29" s="287">
        <f t="shared" si="13"/>
        <v>0</v>
      </c>
      <c r="R29" s="287">
        <f t="shared" si="13"/>
        <v>0</v>
      </c>
      <c r="S29" s="287">
        <f t="shared" si="13"/>
        <v>0</v>
      </c>
      <c r="T29" s="287">
        <f t="shared" si="13"/>
        <v>0</v>
      </c>
      <c r="U29" s="287">
        <f t="shared" si="13"/>
        <v>0</v>
      </c>
      <c r="V29" s="287">
        <f t="shared" si="13"/>
        <v>0</v>
      </c>
    </row>
    <row r="30" spans="1:22" ht="12" customHeight="1">
      <c r="A30" s="288" t="s">
        <v>49</v>
      </c>
      <c r="B30" s="289">
        <f>SUM(C30:AN30)</f>
        <v>75489</v>
      </c>
      <c r="C30" s="290">
        <f t="shared" ref="C30:V30" si="14">ROUND(IF(C8=0,0,((C13+C14+C16+C15+(C21+C22)*C24)*C10*C29)*$F$1*$G$1+(C26*C5*C23)*$G$1*C27*C29),0)</f>
        <v>75489</v>
      </c>
      <c r="D30" s="290">
        <f t="shared" ref="D30:J30" si="15">ROUND(IF(D8=0,0,((D13+D14+D16+D15+(D21+D22)*D24)*D10*D29)*$F$1*$G$1+(D26*D5*D23)*$G$1*D27*D29),0)</f>
        <v>0</v>
      </c>
      <c r="E30" s="290">
        <f t="shared" si="15"/>
        <v>0</v>
      </c>
      <c r="F30" s="290">
        <f t="shared" si="15"/>
        <v>0</v>
      </c>
      <c r="G30" s="290">
        <f t="shared" si="15"/>
        <v>0</v>
      </c>
      <c r="H30" s="290">
        <f t="shared" si="15"/>
        <v>0</v>
      </c>
      <c r="I30" s="290">
        <f t="shared" si="15"/>
        <v>0</v>
      </c>
      <c r="J30" s="290">
        <f t="shared" si="15"/>
        <v>0</v>
      </c>
      <c r="K30" s="290">
        <f t="shared" si="14"/>
        <v>0</v>
      </c>
      <c r="L30" s="290">
        <f t="shared" si="14"/>
        <v>0</v>
      </c>
      <c r="M30" s="290">
        <f t="shared" si="14"/>
        <v>0</v>
      </c>
      <c r="N30" s="290">
        <f t="shared" si="14"/>
        <v>0</v>
      </c>
      <c r="O30" s="290">
        <f t="shared" si="14"/>
        <v>0</v>
      </c>
      <c r="P30" s="290">
        <f t="shared" si="14"/>
        <v>0</v>
      </c>
      <c r="Q30" s="290">
        <f t="shared" si="14"/>
        <v>0</v>
      </c>
      <c r="R30" s="290">
        <f t="shared" si="14"/>
        <v>0</v>
      </c>
      <c r="S30" s="290">
        <f t="shared" si="14"/>
        <v>0</v>
      </c>
      <c r="T30" s="290">
        <f t="shared" si="14"/>
        <v>0</v>
      </c>
      <c r="U30" s="290">
        <f t="shared" si="14"/>
        <v>0</v>
      </c>
      <c r="V30" s="290">
        <f t="shared" si="14"/>
        <v>0</v>
      </c>
    </row>
    <row r="31" spans="1:22" ht="12" customHeight="1">
      <c r="A31" s="291" t="s">
        <v>50</v>
      </c>
      <c r="B31" s="292">
        <f t="shared" ref="B31:V31" si="16">ROUND(B30/B8,2)</f>
        <v>1020.4</v>
      </c>
      <c r="C31" s="293">
        <f t="shared" si="16"/>
        <v>1020.4</v>
      </c>
      <c r="D31" s="293" t="e">
        <f t="shared" ref="D31:J31" si="17">ROUND(D30/D8,2)</f>
        <v>#DIV/0!</v>
      </c>
      <c r="E31" s="293" t="e">
        <f t="shared" si="17"/>
        <v>#DIV/0!</v>
      </c>
      <c r="F31" s="293" t="e">
        <f t="shared" si="17"/>
        <v>#DIV/0!</v>
      </c>
      <c r="G31" s="293" t="e">
        <f t="shared" si="17"/>
        <v>#DIV/0!</v>
      </c>
      <c r="H31" s="293" t="e">
        <f t="shared" si="17"/>
        <v>#DIV/0!</v>
      </c>
      <c r="I31" s="293" t="e">
        <f t="shared" si="17"/>
        <v>#DIV/0!</v>
      </c>
      <c r="J31" s="293" t="e">
        <f t="shared" si="17"/>
        <v>#DIV/0!</v>
      </c>
      <c r="K31" s="293" t="e">
        <f t="shared" si="16"/>
        <v>#DIV/0!</v>
      </c>
      <c r="L31" s="293" t="e">
        <f t="shared" si="16"/>
        <v>#DIV/0!</v>
      </c>
      <c r="M31" s="293" t="e">
        <f t="shared" si="16"/>
        <v>#DIV/0!</v>
      </c>
      <c r="N31" s="293" t="e">
        <f t="shared" si="16"/>
        <v>#DIV/0!</v>
      </c>
      <c r="O31" s="293" t="e">
        <f t="shared" si="16"/>
        <v>#DIV/0!</v>
      </c>
      <c r="P31" s="293" t="e">
        <f t="shared" si="16"/>
        <v>#DIV/0!</v>
      </c>
      <c r="Q31" s="293" t="e">
        <f t="shared" si="16"/>
        <v>#DIV/0!</v>
      </c>
      <c r="R31" s="293" t="e">
        <f t="shared" si="16"/>
        <v>#DIV/0!</v>
      </c>
      <c r="S31" s="293" t="e">
        <f t="shared" si="16"/>
        <v>#DIV/0!</v>
      </c>
      <c r="T31" s="293" t="e">
        <f t="shared" si="16"/>
        <v>#DIV/0!</v>
      </c>
      <c r="U31" s="293" t="e">
        <f t="shared" si="16"/>
        <v>#DIV/0!</v>
      </c>
      <c r="V31" s="293" t="e">
        <f t="shared" si="16"/>
        <v>#DIV/0!</v>
      </c>
    </row>
    <row r="32" spans="1:22">
      <c r="A32" s="294" t="s">
        <v>51</v>
      </c>
      <c r="B32" s="295" t="s">
        <v>52</v>
      </c>
      <c r="C32" s="295" t="s">
        <v>53</v>
      </c>
      <c r="D32" s="295" t="s">
        <v>54</v>
      </c>
      <c r="E32" s="295" t="s">
        <v>55</v>
      </c>
      <c r="F32" s="295"/>
      <c r="G32" s="295"/>
      <c r="H32" s="295"/>
      <c r="I32" s="295"/>
    </row>
    <row r="33" spans="1:12">
      <c r="A33" s="296" t="s">
        <v>56</v>
      </c>
      <c r="B33" s="297" t="str">
        <f t="shared" ref="B33:I33" si="18">IF(B32="","",VLOOKUP(B32,FSW,2,FALSE))</f>
        <v>份</v>
      </c>
      <c r="C33" s="297" t="str">
        <f t="shared" si="18"/>
        <v>平方米</v>
      </c>
      <c r="D33" s="297" t="str">
        <f t="shared" si="18"/>
        <v>平方米</v>
      </c>
      <c r="E33" s="297" t="str">
        <f t="shared" si="18"/>
        <v>个</v>
      </c>
      <c r="F33" s="297" t="str">
        <f t="shared" si="18"/>
        <v/>
      </c>
      <c r="G33" s="297" t="str">
        <f t="shared" si="18"/>
        <v/>
      </c>
      <c r="H33" s="297" t="str">
        <f t="shared" si="18"/>
        <v/>
      </c>
      <c r="I33" s="297" t="str">
        <f t="shared" si="18"/>
        <v/>
      </c>
    </row>
    <row r="34" spans="1:12">
      <c r="A34" s="296" t="s">
        <v>44</v>
      </c>
      <c r="B34" s="297">
        <v>5</v>
      </c>
      <c r="C34" s="297">
        <f>5.7*5.4</f>
        <v>30.780000000000005</v>
      </c>
      <c r="D34" s="297">
        <f>1.8*5.7</f>
        <v>10.26</v>
      </c>
      <c r="E34" s="297">
        <v>1</v>
      </c>
      <c r="F34" s="297"/>
      <c r="G34" s="297"/>
      <c r="H34" s="297"/>
      <c r="I34" s="297"/>
      <c r="L34" s="302"/>
    </row>
    <row r="35" spans="1:12">
      <c r="A35" s="298" t="s">
        <v>46</v>
      </c>
      <c r="B35" s="297">
        <f t="shared" ref="B35:I35" si="19">IF(B32="","",VLOOKUP(B32,FSW,3,FALSE))</f>
        <v>7.5</v>
      </c>
      <c r="C35" s="297">
        <f t="shared" si="19"/>
        <v>7.5</v>
      </c>
      <c r="D35" s="297">
        <f t="shared" si="19"/>
        <v>7.5</v>
      </c>
      <c r="E35" s="297">
        <f t="shared" si="19"/>
        <v>7.5</v>
      </c>
      <c r="F35" s="297" t="str">
        <f t="shared" si="19"/>
        <v/>
      </c>
      <c r="G35" s="297" t="str">
        <f t="shared" si="19"/>
        <v/>
      </c>
      <c r="H35" s="297" t="str">
        <f t="shared" si="19"/>
        <v/>
      </c>
      <c r="I35" s="297" t="str">
        <f t="shared" si="19"/>
        <v/>
      </c>
      <c r="L35" s="302"/>
    </row>
    <row r="36" spans="1:12">
      <c r="A36" s="296" t="s">
        <v>45</v>
      </c>
      <c r="B36" s="297">
        <f t="shared" ref="B36:I36" si="20">IF(B32="","",VLOOKUP(B32,FSW,4,FALSE))</f>
        <v>0.5</v>
      </c>
      <c r="C36" s="297">
        <f t="shared" si="20"/>
        <v>0.26</v>
      </c>
      <c r="D36" s="297">
        <f t="shared" si="20"/>
        <v>1.0169491525423728</v>
      </c>
      <c r="E36" s="297">
        <f t="shared" si="20"/>
        <v>1.3559319999999999</v>
      </c>
      <c r="F36" s="297" t="str">
        <f t="shared" si="20"/>
        <v/>
      </c>
      <c r="G36" s="297" t="str">
        <f t="shared" si="20"/>
        <v/>
      </c>
      <c r="H36" s="297" t="str">
        <f t="shared" si="20"/>
        <v/>
      </c>
      <c r="I36" s="297" t="str">
        <f t="shared" si="20"/>
        <v/>
      </c>
      <c r="L36" s="302"/>
    </row>
    <row r="37" spans="1:12">
      <c r="A37" s="299" t="s">
        <v>57</v>
      </c>
      <c r="B37" s="300">
        <f t="shared" ref="B37:I37" si="21">IF(B32=0,0,ROUND(B34*B36*B35/10*$G$1*$F$1,0))</f>
        <v>553</v>
      </c>
      <c r="C37" s="300">
        <f t="shared" si="21"/>
        <v>1771</v>
      </c>
      <c r="D37" s="300">
        <f t="shared" si="21"/>
        <v>2309</v>
      </c>
      <c r="E37" s="300">
        <f t="shared" si="21"/>
        <v>300</v>
      </c>
      <c r="F37" s="300">
        <f t="shared" si="21"/>
        <v>0</v>
      </c>
      <c r="G37" s="300">
        <f t="shared" si="21"/>
        <v>0</v>
      </c>
      <c r="H37" s="300">
        <f t="shared" si="21"/>
        <v>0</v>
      </c>
      <c r="I37" s="300">
        <f t="shared" si="21"/>
        <v>0</v>
      </c>
      <c r="L37" s="302"/>
    </row>
    <row r="38" spans="1:12">
      <c r="A38" s="301" t="s">
        <v>51</v>
      </c>
      <c r="B38" s="295"/>
      <c r="C38" s="295"/>
      <c r="D38" s="295"/>
      <c r="E38" s="295"/>
      <c r="F38" s="295"/>
      <c r="G38" s="295"/>
      <c r="H38" s="295"/>
      <c r="I38" s="295"/>
      <c r="L38" s="302"/>
    </row>
    <row r="39" spans="1:12">
      <c r="A39" s="296" t="s">
        <v>56</v>
      </c>
      <c r="B39" s="297" t="str">
        <f t="shared" ref="B39:I39" si="22">IF(B38="","",VLOOKUP(B38,FSW,2,FALSE))</f>
        <v/>
      </c>
      <c r="C39" s="297" t="str">
        <f t="shared" si="22"/>
        <v/>
      </c>
      <c r="D39" s="297" t="str">
        <f t="shared" si="22"/>
        <v/>
      </c>
      <c r="E39" s="297" t="str">
        <f t="shared" si="22"/>
        <v/>
      </c>
      <c r="F39" s="297" t="str">
        <f t="shared" si="22"/>
        <v/>
      </c>
      <c r="G39" s="297" t="str">
        <f t="shared" si="22"/>
        <v/>
      </c>
      <c r="H39" s="297" t="str">
        <f t="shared" si="22"/>
        <v/>
      </c>
      <c r="I39" s="297" t="str">
        <f t="shared" si="22"/>
        <v/>
      </c>
      <c r="L39" s="302"/>
    </row>
    <row r="40" spans="1:12">
      <c r="A40" s="296" t="s">
        <v>44</v>
      </c>
      <c r="B40" s="297"/>
      <c r="C40" s="297"/>
      <c r="D40" s="297"/>
      <c r="E40" s="297"/>
      <c r="F40" s="297"/>
      <c r="G40" s="297"/>
      <c r="H40" s="297"/>
      <c r="I40" s="297"/>
      <c r="L40" s="302"/>
    </row>
    <row r="41" spans="1:12">
      <c r="A41" s="298" t="s">
        <v>46</v>
      </c>
      <c r="B41" s="297" t="str">
        <f t="shared" ref="B41:I41" si="23">IF(B38="","",VLOOKUP(B38,FSW,3,FALSE))</f>
        <v/>
      </c>
      <c r="C41" s="297" t="str">
        <f t="shared" si="23"/>
        <v/>
      </c>
      <c r="D41" s="297" t="str">
        <f t="shared" si="23"/>
        <v/>
      </c>
      <c r="E41" s="297" t="str">
        <f t="shared" si="23"/>
        <v/>
      </c>
      <c r="F41" s="297" t="str">
        <f t="shared" si="23"/>
        <v/>
      </c>
      <c r="G41" s="297" t="str">
        <f t="shared" si="23"/>
        <v/>
      </c>
      <c r="H41" s="297" t="str">
        <f t="shared" si="23"/>
        <v/>
      </c>
      <c r="I41" s="297" t="str">
        <f t="shared" si="23"/>
        <v/>
      </c>
      <c r="L41" s="302"/>
    </row>
    <row r="42" spans="1:12">
      <c r="A42" s="296" t="s">
        <v>45</v>
      </c>
      <c r="B42" s="297" t="str">
        <f t="shared" ref="B42:I42" si="24">IF(B38="","",VLOOKUP(B38,FSW,4,FALSE))</f>
        <v/>
      </c>
      <c r="C42" s="297" t="str">
        <f t="shared" si="24"/>
        <v/>
      </c>
      <c r="D42" s="297" t="str">
        <f t="shared" si="24"/>
        <v/>
      </c>
      <c r="E42" s="297" t="str">
        <f t="shared" si="24"/>
        <v/>
      </c>
      <c r="F42" s="297" t="str">
        <f t="shared" si="24"/>
        <v/>
      </c>
      <c r="G42" s="297" t="str">
        <f t="shared" si="24"/>
        <v/>
      </c>
      <c r="H42" s="297" t="str">
        <f t="shared" si="24"/>
        <v/>
      </c>
      <c r="I42" s="297" t="str">
        <f t="shared" si="24"/>
        <v/>
      </c>
      <c r="L42" s="303"/>
    </row>
    <row r="43" spans="1:12">
      <c r="A43" s="299" t="s">
        <v>57</v>
      </c>
      <c r="B43" s="300">
        <f t="shared" ref="B43:I43" si="25">IF(B38=0,0,ROUND(B40*B42*B41/10*$G$1*$F$1,0))</f>
        <v>0</v>
      </c>
      <c r="C43" s="300">
        <f t="shared" si="25"/>
        <v>0</v>
      </c>
      <c r="D43" s="300">
        <f t="shared" si="25"/>
        <v>0</v>
      </c>
      <c r="E43" s="300">
        <f t="shared" si="25"/>
        <v>0</v>
      </c>
      <c r="F43" s="300">
        <f t="shared" si="25"/>
        <v>0</v>
      </c>
      <c r="G43" s="300">
        <f t="shared" si="25"/>
        <v>0</v>
      </c>
      <c r="H43" s="300">
        <f t="shared" si="25"/>
        <v>0</v>
      </c>
      <c r="I43" s="300">
        <f t="shared" si="25"/>
        <v>0</v>
      </c>
      <c r="L43" s="303"/>
    </row>
    <row r="44" spans="1:12">
      <c r="A44" s="301" t="s">
        <v>51</v>
      </c>
      <c r="B44" s="295"/>
      <c r="C44" s="295"/>
      <c r="D44" s="295"/>
      <c r="E44" s="295"/>
      <c r="F44" s="295"/>
      <c r="G44" s="295"/>
      <c r="H44" s="295"/>
      <c r="I44" s="295"/>
    </row>
    <row r="45" spans="1:12">
      <c r="A45" s="296" t="s">
        <v>56</v>
      </c>
      <c r="B45" s="297" t="str">
        <f t="shared" ref="B45:I45" si="26">IF(B44="","",VLOOKUP(B44,FSW,2,FALSE))</f>
        <v/>
      </c>
      <c r="C45" s="297" t="str">
        <f t="shared" si="26"/>
        <v/>
      </c>
      <c r="D45" s="297" t="str">
        <f t="shared" si="26"/>
        <v/>
      </c>
      <c r="E45" s="297" t="str">
        <f t="shared" si="26"/>
        <v/>
      </c>
      <c r="F45" s="297" t="str">
        <f t="shared" si="26"/>
        <v/>
      </c>
      <c r="G45" s="297" t="str">
        <f t="shared" si="26"/>
        <v/>
      </c>
      <c r="H45" s="297" t="str">
        <f t="shared" si="26"/>
        <v/>
      </c>
      <c r="I45" s="297" t="str">
        <f t="shared" si="26"/>
        <v/>
      </c>
    </row>
    <row r="46" spans="1:12">
      <c r="A46" s="296" t="s">
        <v>44</v>
      </c>
      <c r="B46" s="297"/>
      <c r="C46" s="297"/>
      <c r="D46" s="297"/>
      <c r="E46" s="297"/>
      <c r="F46" s="297"/>
      <c r="G46" s="297"/>
      <c r="H46" s="297"/>
      <c r="I46" s="297"/>
    </row>
    <row r="47" spans="1:12">
      <c r="A47" s="298" t="s">
        <v>46</v>
      </c>
      <c r="B47" s="297" t="str">
        <f t="shared" ref="B47:I47" si="27">IF(B44="","",VLOOKUP(B44,FSW,3,FALSE))</f>
        <v/>
      </c>
      <c r="C47" s="297" t="str">
        <f t="shared" si="27"/>
        <v/>
      </c>
      <c r="D47" s="297" t="str">
        <f t="shared" si="27"/>
        <v/>
      </c>
      <c r="E47" s="297" t="str">
        <f t="shared" si="27"/>
        <v/>
      </c>
      <c r="F47" s="297" t="str">
        <f t="shared" si="27"/>
        <v/>
      </c>
      <c r="G47" s="297" t="str">
        <f t="shared" si="27"/>
        <v/>
      </c>
      <c r="H47" s="297" t="str">
        <f t="shared" si="27"/>
        <v/>
      </c>
      <c r="I47" s="297" t="str">
        <f t="shared" si="27"/>
        <v/>
      </c>
    </row>
    <row r="48" spans="1:12">
      <c r="A48" s="296" t="s">
        <v>45</v>
      </c>
      <c r="B48" s="297" t="str">
        <f t="shared" ref="B48:I48" si="28">IF(B44="","",VLOOKUP(B44,FSW,4,FALSE))</f>
        <v/>
      </c>
      <c r="C48" s="297" t="str">
        <f t="shared" si="28"/>
        <v/>
      </c>
      <c r="D48" s="297" t="str">
        <f t="shared" si="28"/>
        <v/>
      </c>
      <c r="E48" s="297" t="str">
        <f t="shared" si="28"/>
        <v/>
      </c>
      <c r="F48" s="297" t="str">
        <f t="shared" si="28"/>
        <v/>
      </c>
      <c r="G48" s="297" t="str">
        <f t="shared" si="28"/>
        <v/>
      </c>
      <c r="H48" s="297" t="str">
        <f t="shared" si="28"/>
        <v/>
      </c>
      <c r="I48" s="297" t="str">
        <f t="shared" si="28"/>
        <v/>
      </c>
    </row>
    <row r="49" spans="1:9">
      <c r="A49" s="299" t="s">
        <v>57</v>
      </c>
      <c r="B49" s="300">
        <f t="shared" ref="B49:I49" si="29">IF(B44=0,0,ROUND(B46*B48*B47/10*$G$1*$F$1,0))</f>
        <v>0</v>
      </c>
      <c r="C49" s="300">
        <f t="shared" si="29"/>
        <v>0</v>
      </c>
      <c r="D49" s="300">
        <f t="shared" si="29"/>
        <v>0</v>
      </c>
      <c r="E49" s="300">
        <f t="shared" si="29"/>
        <v>0</v>
      </c>
      <c r="F49" s="300">
        <f t="shared" si="29"/>
        <v>0</v>
      </c>
      <c r="G49" s="300">
        <f t="shared" si="29"/>
        <v>0</v>
      </c>
      <c r="H49" s="300">
        <f t="shared" si="29"/>
        <v>0</v>
      </c>
      <c r="I49" s="300">
        <f t="shared" si="29"/>
        <v>0</v>
      </c>
    </row>
    <row r="50" spans="1:9">
      <c r="A50" s="301" t="s">
        <v>51</v>
      </c>
      <c r="B50" s="295"/>
      <c r="C50" s="295"/>
      <c r="D50" s="295"/>
      <c r="E50" s="295"/>
      <c r="F50" s="295"/>
      <c r="G50" s="295"/>
      <c r="H50" s="295"/>
      <c r="I50" s="295"/>
    </row>
    <row r="51" spans="1:9" outlineLevel="1">
      <c r="A51" s="296" t="s">
        <v>56</v>
      </c>
      <c r="B51" s="297" t="str">
        <f t="shared" ref="B51:I51" si="30">IF(B50="","",VLOOKUP(B50,FSW,2,FALSE))</f>
        <v/>
      </c>
      <c r="C51" s="297" t="str">
        <f t="shared" si="30"/>
        <v/>
      </c>
      <c r="D51" s="297" t="str">
        <f t="shared" si="30"/>
        <v/>
      </c>
      <c r="E51" s="297" t="str">
        <f t="shared" si="30"/>
        <v/>
      </c>
      <c r="F51" s="297" t="str">
        <f t="shared" si="30"/>
        <v/>
      </c>
      <c r="G51" s="297" t="str">
        <f t="shared" si="30"/>
        <v/>
      </c>
      <c r="H51" s="297" t="str">
        <f t="shared" si="30"/>
        <v/>
      </c>
      <c r="I51" s="297" t="str">
        <f t="shared" si="30"/>
        <v/>
      </c>
    </row>
    <row r="52" spans="1:9" outlineLevel="1">
      <c r="A52" s="296" t="s">
        <v>44</v>
      </c>
      <c r="B52" s="297"/>
      <c r="C52" s="297"/>
      <c r="D52" s="297"/>
      <c r="E52" s="297"/>
      <c r="F52" s="297"/>
      <c r="G52" s="297"/>
      <c r="H52" s="297"/>
      <c r="I52" s="297"/>
    </row>
    <row r="53" spans="1:9" outlineLevel="1">
      <c r="A53" s="298" t="s">
        <v>46</v>
      </c>
      <c r="B53" s="297" t="str">
        <f t="shared" ref="B53:I53" si="31">IF(B50="","",VLOOKUP(B50,FSW,3,FALSE))</f>
        <v/>
      </c>
      <c r="C53" s="297" t="str">
        <f t="shared" si="31"/>
        <v/>
      </c>
      <c r="D53" s="297" t="str">
        <f t="shared" si="31"/>
        <v/>
      </c>
      <c r="E53" s="297" t="str">
        <f t="shared" si="31"/>
        <v/>
      </c>
      <c r="F53" s="297" t="str">
        <f t="shared" si="31"/>
        <v/>
      </c>
      <c r="G53" s="297" t="str">
        <f t="shared" si="31"/>
        <v/>
      </c>
      <c r="H53" s="297" t="str">
        <f t="shared" si="31"/>
        <v/>
      </c>
      <c r="I53" s="297" t="str">
        <f t="shared" si="31"/>
        <v/>
      </c>
    </row>
    <row r="54" spans="1:9" outlineLevel="1">
      <c r="A54" s="296" t="s">
        <v>45</v>
      </c>
      <c r="B54" s="297" t="str">
        <f t="shared" ref="B54:I54" si="32">IF(B50="","",VLOOKUP(B50,FSW,4,FALSE))</f>
        <v/>
      </c>
      <c r="C54" s="297" t="str">
        <f t="shared" si="32"/>
        <v/>
      </c>
      <c r="D54" s="297" t="str">
        <f t="shared" si="32"/>
        <v/>
      </c>
      <c r="E54" s="297" t="str">
        <f t="shared" si="32"/>
        <v/>
      </c>
      <c r="F54" s="297" t="str">
        <f t="shared" si="32"/>
        <v/>
      </c>
      <c r="G54" s="297" t="str">
        <f t="shared" si="32"/>
        <v/>
      </c>
      <c r="H54" s="297" t="str">
        <f t="shared" si="32"/>
        <v/>
      </c>
      <c r="I54" s="297" t="str">
        <f t="shared" si="32"/>
        <v/>
      </c>
    </row>
    <row r="55" spans="1:9" outlineLevel="1">
      <c r="A55" s="299" t="s">
        <v>57</v>
      </c>
      <c r="B55" s="300">
        <f t="shared" ref="B55:I55" si="33">IF(B50=0,0,ROUND(B52*B54*B53/10*$G$1*$F$1,0))</f>
        <v>0</v>
      </c>
      <c r="C55" s="300">
        <f t="shared" si="33"/>
        <v>0</v>
      </c>
      <c r="D55" s="300">
        <f t="shared" si="33"/>
        <v>0</v>
      </c>
      <c r="E55" s="300">
        <f t="shared" si="33"/>
        <v>0</v>
      </c>
      <c r="F55" s="300">
        <f t="shared" si="33"/>
        <v>0</v>
      </c>
      <c r="G55" s="300">
        <f t="shared" si="33"/>
        <v>0</v>
      </c>
      <c r="H55" s="300">
        <f t="shared" si="33"/>
        <v>0</v>
      </c>
      <c r="I55" s="300">
        <f t="shared" si="33"/>
        <v>0</v>
      </c>
    </row>
    <row r="56" spans="1:9" ht="13.5" customHeight="1">
      <c r="A56" s="301" t="s">
        <v>51</v>
      </c>
      <c r="B56" s="295"/>
      <c r="C56" s="295"/>
      <c r="D56" s="295"/>
      <c r="E56" s="295"/>
      <c r="F56" s="295"/>
      <c r="G56" s="295"/>
      <c r="H56" s="295"/>
      <c r="I56" s="295"/>
    </row>
    <row r="57" spans="1:9" outlineLevel="1">
      <c r="A57" s="296" t="s">
        <v>56</v>
      </c>
      <c r="B57" s="297" t="str">
        <f t="shared" ref="B57:I57" si="34">IF(B56="","",VLOOKUP(B56,FSW,2,FALSE))</f>
        <v/>
      </c>
      <c r="C57" s="297" t="str">
        <f t="shared" si="34"/>
        <v/>
      </c>
      <c r="D57" s="297" t="str">
        <f t="shared" si="34"/>
        <v/>
      </c>
      <c r="E57" s="297" t="str">
        <f t="shared" si="34"/>
        <v/>
      </c>
      <c r="F57" s="297" t="str">
        <f t="shared" si="34"/>
        <v/>
      </c>
      <c r="G57" s="297" t="str">
        <f t="shared" si="34"/>
        <v/>
      </c>
      <c r="H57" s="297" t="str">
        <f t="shared" si="34"/>
        <v/>
      </c>
      <c r="I57" s="297" t="str">
        <f t="shared" si="34"/>
        <v/>
      </c>
    </row>
    <row r="58" spans="1:9" outlineLevel="1">
      <c r="A58" s="296" t="s">
        <v>44</v>
      </c>
      <c r="B58" s="297"/>
      <c r="C58" s="297"/>
      <c r="D58" s="297"/>
      <c r="E58" s="297"/>
      <c r="F58" s="297"/>
      <c r="G58" s="297"/>
      <c r="H58" s="297"/>
      <c r="I58" s="297"/>
    </row>
    <row r="59" spans="1:9" outlineLevel="1">
      <c r="A59" s="298" t="s">
        <v>46</v>
      </c>
      <c r="B59" s="297" t="str">
        <f t="shared" ref="B59:I59" si="35">IF(B56="","",VLOOKUP(B56,FSW,3,FALSE))</f>
        <v/>
      </c>
      <c r="C59" s="297" t="str">
        <f t="shared" si="35"/>
        <v/>
      </c>
      <c r="D59" s="297" t="str">
        <f t="shared" si="35"/>
        <v/>
      </c>
      <c r="E59" s="297" t="str">
        <f t="shared" si="35"/>
        <v/>
      </c>
      <c r="F59" s="297" t="str">
        <f t="shared" si="35"/>
        <v/>
      </c>
      <c r="G59" s="297" t="str">
        <f t="shared" si="35"/>
        <v/>
      </c>
      <c r="H59" s="297" t="str">
        <f t="shared" si="35"/>
        <v/>
      </c>
      <c r="I59" s="297" t="str">
        <f t="shared" si="35"/>
        <v/>
      </c>
    </row>
    <row r="60" spans="1:9" outlineLevel="1">
      <c r="A60" s="296" t="s">
        <v>45</v>
      </c>
      <c r="B60" s="297" t="str">
        <f t="shared" ref="B60:I60" si="36">IF(B56="","",VLOOKUP(B56,FSW,4,FALSE))</f>
        <v/>
      </c>
      <c r="C60" s="297" t="str">
        <f t="shared" si="36"/>
        <v/>
      </c>
      <c r="D60" s="297" t="str">
        <f t="shared" si="36"/>
        <v/>
      </c>
      <c r="E60" s="297" t="str">
        <f t="shared" si="36"/>
        <v/>
      </c>
      <c r="F60" s="297" t="str">
        <f t="shared" si="36"/>
        <v/>
      </c>
      <c r="G60" s="297" t="str">
        <f t="shared" si="36"/>
        <v/>
      </c>
      <c r="H60" s="297" t="str">
        <f t="shared" si="36"/>
        <v/>
      </c>
      <c r="I60" s="297" t="str">
        <f t="shared" si="36"/>
        <v/>
      </c>
    </row>
    <row r="61" spans="1:9" outlineLevel="1">
      <c r="A61" s="299" t="s">
        <v>57</v>
      </c>
      <c r="B61" s="300">
        <f t="shared" ref="B61:I61" si="37">IF(B56=0,0,ROUND(B58*B60*B59/10*$G$1*$F$1,0))</f>
        <v>0</v>
      </c>
      <c r="C61" s="300">
        <f t="shared" si="37"/>
        <v>0</v>
      </c>
      <c r="D61" s="300">
        <f t="shared" si="37"/>
        <v>0</v>
      </c>
      <c r="E61" s="300">
        <f t="shared" si="37"/>
        <v>0</v>
      </c>
      <c r="F61" s="300">
        <f t="shared" si="37"/>
        <v>0</v>
      </c>
      <c r="G61" s="300">
        <f t="shared" si="37"/>
        <v>0</v>
      </c>
      <c r="H61" s="300">
        <f t="shared" si="37"/>
        <v>0</v>
      </c>
      <c r="I61" s="300">
        <f t="shared" si="37"/>
        <v>0</v>
      </c>
    </row>
    <row r="62" spans="1:9">
      <c r="A62" s="301" t="s">
        <v>51</v>
      </c>
      <c r="B62" s="295"/>
      <c r="C62" s="295"/>
      <c r="D62" s="295"/>
      <c r="E62" s="295"/>
      <c r="F62" s="295"/>
      <c r="G62" s="295"/>
      <c r="H62" s="295"/>
      <c r="I62" s="295"/>
    </row>
    <row r="63" spans="1:9" ht="13.5" customHeight="1" outlineLevel="1">
      <c r="A63" s="296" t="s">
        <v>56</v>
      </c>
      <c r="B63" s="297" t="str">
        <f t="shared" ref="B63:I63" si="38">IF(B62="","",VLOOKUP(B62,FSW,2,FALSE))</f>
        <v/>
      </c>
      <c r="C63" s="297" t="str">
        <f t="shared" si="38"/>
        <v/>
      </c>
      <c r="D63" s="297" t="str">
        <f t="shared" si="38"/>
        <v/>
      </c>
      <c r="E63" s="297" t="str">
        <f t="shared" si="38"/>
        <v/>
      </c>
      <c r="F63" s="297" t="str">
        <f t="shared" si="38"/>
        <v/>
      </c>
      <c r="G63" s="297" t="str">
        <f t="shared" si="38"/>
        <v/>
      </c>
      <c r="H63" s="297" t="str">
        <f t="shared" si="38"/>
        <v/>
      </c>
      <c r="I63" s="297" t="str">
        <f t="shared" si="38"/>
        <v/>
      </c>
    </row>
    <row r="64" spans="1:9" outlineLevel="1">
      <c r="A64" s="296" t="s">
        <v>44</v>
      </c>
      <c r="B64" s="297"/>
      <c r="C64" s="297"/>
      <c r="D64" s="297"/>
      <c r="E64" s="297"/>
      <c r="F64" s="297"/>
      <c r="G64" s="297"/>
      <c r="H64" s="297"/>
      <c r="I64" s="297"/>
    </row>
    <row r="65" spans="1:9" outlineLevel="1">
      <c r="A65" s="298" t="s">
        <v>46</v>
      </c>
      <c r="B65" s="297" t="str">
        <f t="shared" ref="B65:I65" si="39">IF(B62="","",VLOOKUP(B62,FSW,3,FALSE))</f>
        <v/>
      </c>
      <c r="C65" s="297" t="str">
        <f t="shared" si="39"/>
        <v/>
      </c>
      <c r="D65" s="297" t="str">
        <f t="shared" si="39"/>
        <v/>
      </c>
      <c r="E65" s="297" t="str">
        <f t="shared" si="39"/>
        <v/>
      </c>
      <c r="F65" s="297" t="str">
        <f t="shared" si="39"/>
        <v/>
      </c>
      <c r="G65" s="297" t="str">
        <f t="shared" si="39"/>
        <v/>
      </c>
      <c r="H65" s="297" t="str">
        <f t="shared" si="39"/>
        <v/>
      </c>
      <c r="I65" s="297" t="str">
        <f t="shared" si="39"/>
        <v/>
      </c>
    </row>
    <row r="66" spans="1:9" outlineLevel="1">
      <c r="A66" s="296" t="s">
        <v>45</v>
      </c>
      <c r="B66" s="297" t="str">
        <f t="shared" ref="B66:I66" si="40">IF(B62="","",VLOOKUP(B62,FSW,4,FALSE))</f>
        <v/>
      </c>
      <c r="C66" s="297" t="str">
        <f t="shared" si="40"/>
        <v/>
      </c>
      <c r="D66" s="297" t="str">
        <f t="shared" si="40"/>
        <v/>
      </c>
      <c r="E66" s="297" t="str">
        <f t="shared" si="40"/>
        <v/>
      </c>
      <c r="F66" s="297" t="str">
        <f t="shared" si="40"/>
        <v/>
      </c>
      <c r="G66" s="297" t="str">
        <f t="shared" si="40"/>
        <v/>
      </c>
      <c r="H66" s="297" t="str">
        <f t="shared" si="40"/>
        <v/>
      </c>
      <c r="I66" s="297" t="str">
        <f t="shared" si="40"/>
        <v/>
      </c>
    </row>
    <row r="67" spans="1:9" outlineLevel="1">
      <c r="A67" s="307" t="s">
        <v>57</v>
      </c>
      <c r="B67" s="300">
        <f t="shared" ref="B67:I67" si="41">IF(B62=0,0,ROUND(B64*B66*B65/10*$G$1*$F$1,0))</f>
        <v>0</v>
      </c>
      <c r="C67" s="300">
        <f t="shared" si="41"/>
        <v>0</v>
      </c>
      <c r="D67" s="300">
        <f t="shared" si="41"/>
        <v>0</v>
      </c>
      <c r="E67" s="300">
        <f t="shared" si="41"/>
        <v>0</v>
      </c>
      <c r="F67" s="300">
        <f t="shared" si="41"/>
        <v>0</v>
      </c>
      <c r="G67" s="300">
        <f t="shared" si="41"/>
        <v>0</v>
      </c>
      <c r="H67" s="300">
        <f t="shared" si="41"/>
        <v>0</v>
      </c>
      <c r="I67" s="300">
        <f t="shared" si="41"/>
        <v>0</v>
      </c>
    </row>
    <row r="68" spans="1:9">
      <c r="A68" s="308" t="s">
        <v>58</v>
      </c>
      <c r="B68" s="309">
        <f>SUM(B37:I37,B43:I43,B49:I49,B55:I55,B61:I61,B67:I67)</f>
        <v>4933</v>
      </c>
      <c r="C68" s="310" t="s">
        <v>59</v>
      </c>
      <c r="D68" s="309">
        <f>B30+B68</f>
        <v>80422</v>
      </c>
      <c r="E68" s="311" t="s">
        <v>60</v>
      </c>
      <c r="F68" s="312">
        <f>ROUND(D68/B8,2)</f>
        <v>1087.08</v>
      </c>
      <c r="G68" s="313"/>
      <c r="H68" s="314"/>
      <c r="I68" s="353"/>
    </row>
    <row r="69" spans="1:9" ht="10.5" customHeight="1">
      <c r="A69" s="315"/>
      <c r="B69" s="316"/>
      <c r="C69" s="317"/>
      <c r="D69" s="318"/>
      <c r="E69" s="319"/>
      <c r="F69" s="316"/>
      <c r="G69" s="316"/>
      <c r="H69" s="316"/>
    </row>
    <row r="70" spans="1:9" ht="10.5" customHeight="1">
      <c r="A70" s="315"/>
      <c r="B70" s="316"/>
      <c r="C70" s="317"/>
      <c r="D70" s="318"/>
      <c r="E70" s="319"/>
      <c r="F70" s="316"/>
      <c r="G70" s="316"/>
      <c r="H70" s="316"/>
    </row>
    <row r="71" spans="1:9" ht="10.5" customHeight="1">
      <c r="A71" s="392" t="s">
        <v>61</v>
      </c>
      <c r="B71" s="392"/>
      <c r="C71" s="392"/>
      <c r="D71" s="392"/>
      <c r="E71" s="392"/>
      <c r="F71" s="392"/>
      <c r="G71" s="392"/>
      <c r="H71" s="392"/>
    </row>
    <row r="72" spans="1:9" ht="10.5" customHeight="1">
      <c r="A72" s="392"/>
      <c r="B72" s="392"/>
      <c r="C72" s="392"/>
      <c r="D72" s="392"/>
      <c r="E72" s="392"/>
      <c r="F72" s="392"/>
      <c r="G72" s="392"/>
      <c r="H72" s="392"/>
    </row>
    <row r="73" spans="1:9" ht="24" customHeight="1">
      <c r="A73" s="415" t="s">
        <v>62</v>
      </c>
      <c r="B73" s="415"/>
      <c r="C73" s="415"/>
      <c r="D73" s="415"/>
      <c r="E73" s="415"/>
      <c r="F73" s="415"/>
      <c r="G73" s="415"/>
      <c r="H73" s="415"/>
    </row>
    <row r="74" spans="1:9" ht="24" customHeight="1">
      <c r="A74" s="451"/>
      <c r="B74" s="451"/>
      <c r="C74" s="451"/>
      <c r="D74" s="451"/>
      <c r="E74" s="451"/>
      <c r="F74" s="451"/>
      <c r="G74" s="451"/>
      <c r="H74" s="451"/>
    </row>
    <row r="75" spans="1:9" ht="28.5" customHeight="1">
      <c r="A75" s="320" t="s">
        <v>63</v>
      </c>
      <c r="B75" s="403">
        <f>J1</f>
        <v>0</v>
      </c>
      <c r="C75" s="403"/>
      <c r="D75" s="403"/>
      <c r="E75" s="403"/>
      <c r="F75" s="403"/>
      <c r="G75" s="403"/>
      <c r="H75" s="403"/>
    </row>
    <row r="76" spans="1:9" ht="28.5" customHeight="1">
      <c r="A76" s="321" t="s">
        <v>8</v>
      </c>
      <c r="B76" s="459" t="str">
        <f>B2</f>
        <v>潘庆生</v>
      </c>
      <c r="C76" s="459"/>
      <c r="D76" s="459"/>
      <c r="E76" s="322" t="s">
        <v>0</v>
      </c>
      <c r="F76" s="459" t="str">
        <f>B1</f>
        <v>北京市延庆区延庆镇双营村9号</v>
      </c>
      <c r="G76" s="459"/>
      <c r="H76" s="459"/>
    </row>
    <row r="77" spans="1:9" ht="18" customHeight="1">
      <c r="A77" s="434" t="s">
        <v>64</v>
      </c>
      <c r="B77" s="434"/>
      <c r="C77" s="434"/>
      <c r="D77" s="434"/>
      <c r="E77" s="434"/>
      <c r="F77" s="434"/>
      <c r="G77" s="434"/>
      <c r="H77" s="434"/>
    </row>
    <row r="78" spans="1:9" ht="27" customHeight="1">
      <c r="A78" s="435" t="s">
        <v>65</v>
      </c>
      <c r="B78" s="435"/>
      <c r="C78" s="460">
        <f>ROUND(G2,2)</f>
        <v>0</v>
      </c>
      <c r="D78" s="460"/>
      <c r="E78" s="435" t="s">
        <v>66</v>
      </c>
      <c r="F78" s="435"/>
      <c r="G78" s="460">
        <f>IF(N2=0,0,IF(N2="1982年之前",267,200))</f>
        <v>200</v>
      </c>
      <c r="H78" s="460"/>
    </row>
    <row r="79" spans="1:9" ht="27" customHeight="1">
      <c r="A79" s="438" t="s">
        <v>67</v>
      </c>
      <c r="B79" s="435"/>
      <c r="C79" s="439">
        <f>IF(C78=0,0,IF(G78=267,IF(C78&lt;200,200*6000,IF(C78&lt;267,C78*6000,267*6000)),IF(C78&lt;200,200*6000,200*6000)))</f>
        <v>0</v>
      </c>
      <c r="D79" s="439"/>
      <c r="E79" s="440" t="s">
        <v>68</v>
      </c>
      <c r="F79" s="440"/>
      <c r="G79" s="441">
        <f>IF(C78=0,0,IF(G78=267,IF(C78&lt;200,200*6000,IF(C78&lt;267,C78*6000,267*6000+(C78-267)*6000*0.5)),IF(C78&lt;200,200*6000,200*6000+(C78-200)*6000*0.3)))-C79</f>
        <v>0</v>
      </c>
      <c r="H79" s="441"/>
    </row>
    <row r="80" spans="1:9" ht="27" customHeight="1">
      <c r="A80" s="454" t="s">
        <v>69</v>
      </c>
      <c r="B80" s="454"/>
      <c r="C80" s="454"/>
      <c r="D80" s="455">
        <f>C79+G79</f>
        <v>0</v>
      </c>
      <c r="E80" s="455"/>
      <c r="F80" s="455"/>
      <c r="G80" s="455"/>
      <c r="H80" s="455"/>
    </row>
    <row r="81" spans="1:8" ht="18" customHeight="1">
      <c r="A81" s="456" t="s">
        <v>70</v>
      </c>
      <c r="B81" s="457"/>
      <c r="C81" s="457"/>
      <c r="D81" s="457"/>
      <c r="E81" s="457"/>
      <c r="F81" s="457"/>
      <c r="G81" s="457"/>
      <c r="H81" s="458"/>
    </row>
    <row r="82" spans="1:8" ht="16.5" customHeight="1">
      <c r="A82" s="323" t="s">
        <v>71</v>
      </c>
      <c r="B82" s="432" t="s">
        <v>72</v>
      </c>
      <c r="C82" s="433"/>
      <c r="D82" s="324" t="s">
        <v>73</v>
      </c>
      <c r="E82" s="325" t="s">
        <v>71</v>
      </c>
      <c r="F82" s="432" t="s">
        <v>72</v>
      </c>
      <c r="G82" s="433"/>
      <c r="H82" s="326" t="s">
        <v>73</v>
      </c>
    </row>
    <row r="83" spans="1:8" ht="15" customHeight="1">
      <c r="A83" s="327" t="str">
        <f>$C$3</f>
        <v>1</v>
      </c>
      <c r="B83" s="452">
        <f>C8</f>
        <v>73.98</v>
      </c>
      <c r="C83" s="453"/>
      <c r="D83" s="328">
        <f>C30</f>
        <v>75489</v>
      </c>
      <c r="E83" s="329">
        <f>$D$3</f>
        <v>0</v>
      </c>
      <c r="F83" s="452">
        <f>D8</f>
        <v>0</v>
      </c>
      <c r="G83" s="453"/>
      <c r="H83" s="330">
        <f>D30</f>
        <v>0</v>
      </c>
    </row>
    <row r="84" spans="1:8" ht="15" customHeight="1">
      <c r="A84" s="327">
        <f>$E$3</f>
        <v>0</v>
      </c>
      <c r="B84" s="452">
        <f>E8</f>
        <v>0</v>
      </c>
      <c r="C84" s="453"/>
      <c r="D84" s="328">
        <f>E30</f>
        <v>0</v>
      </c>
      <c r="E84" s="331">
        <f>$F$3</f>
        <v>0</v>
      </c>
      <c r="F84" s="452">
        <f>F8</f>
        <v>0</v>
      </c>
      <c r="G84" s="453"/>
      <c r="H84" s="330">
        <f>F30</f>
        <v>0</v>
      </c>
    </row>
    <row r="85" spans="1:8" ht="15" customHeight="1">
      <c r="A85" s="327">
        <f>$G$3</f>
        <v>0</v>
      </c>
      <c r="B85" s="452">
        <f>G8</f>
        <v>0</v>
      </c>
      <c r="C85" s="453"/>
      <c r="D85" s="332">
        <f>G30</f>
        <v>0</v>
      </c>
      <c r="E85" s="331">
        <f>$H$3</f>
        <v>0</v>
      </c>
      <c r="F85" s="452">
        <f>H8</f>
        <v>0</v>
      </c>
      <c r="G85" s="453"/>
      <c r="H85" s="330">
        <f>H30</f>
        <v>0</v>
      </c>
    </row>
    <row r="86" spans="1:8" ht="15" customHeight="1">
      <c r="A86" s="327">
        <f>$I$3</f>
        <v>0</v>
      </c>
      <c r="B86" s="452">
        <f>I8</f>
        <v>0</v>
      </c>
      <c r="C86" s="453"/>
      <c r="D86" s="332">
        <f>I30</f>
        <v>0</v>
      </c>
      <c r="E86" s="331">
        <f>$J$3</f>
        <v>0</v>
      </c>
      <c r="F86" s="452">
        <f>J8</f>
        <v>0</v>
      </c>
      <c r="G86" s="453"/>
      <c r="H86" s="330">
        <f>J30</f>
        <v>0</v>
      </c>
    </row>
    <row r="87" spans="1:8" ht="15" customHeight="1">
      <c r="A87" s="327">
        <f>$K$3</f>
        <v>0</v>
      </c>
      <c r="B87" s="452">
        <f>K8</f>
        <v>0</v>
      </c>
      <c r="C87" s="453"/>
      <c r="D87" s="332">
        <f>K30</f>
        <v>0</v>
      </c>
      <c r="E87" s="331">
        <f>$L$3</f>
        <v>0</v>
      </c>
      <c r="F87" s="452">
        <f>L8</f>
        <v>0</v>
      </c>
      <c r="G87" s="453"/>
      <c r="H87" s="330">
        <f>L30</f>
        <v>0</v>
      </c>
    </row>
    <row r="88" spans="1:8" ht="15" customHeight="1">
      <c r="A88" s="333">
        <f>$M$3</f>
        <v>0</v>
      </c>
      <c r="B88" s="452">
        <f>M8</f>
        <v>0</v>
      </c>
      <c r="C88" s="453"/>
      <c r="D88" s="332">
        <f>M30</f>
        <v>0</v>
      </c>
      <c r="E88" s="331">
        <f>$N$3</f>
        <v>0</v>
      </c>
      <c r="F88" s="452">
        <f>N8</f>
        <v>0</v>
      </c>
      <c r="G88" s="453"/>
      <c r="H88" s="330">
        <f>N30</f>
        <v>0</v>
      </c>
    </row>
    <row r="89" spans="1:8" ht="15" customHeight="1">
      <c r="A89" s="333">
        <f>$O$3</f>
        <v>0</v>
      </c>
      <c r="B89" s="452">
        <f>O8</f>
        <v>0</v>
      </c>
      <c r="C89" s="453"/>
      <c r="D89" s="332">
        <f>O30</f>
        <v>0</v>
      </c>
      <c r="E89" s="331">
        <f>$P$3</f>
        <v>0</v>
      </c>
      <c r="F89" s="452">
        <f>P8</f>
        <v>0</v>
      </c>
      <c r="G89" s="453"/>
      <c r="H89" s="330">
        <f>P30</f>
        <v>0</v>
      </c>
    </row>
    <row r="90" spans="1:8" ht="15" hidden="1" customHeight="1">
      <c r="A90" s="333">
        <f>$Q$3</f>
        <v>0</v>
      </c>
      <c r="B90" s="452">
        <f>Q8</f>
        <v>0</v>
      </c>
      <c r="C90" s="453"/>
      <c r="D90" s="332">
        <f>Q30</f>
        <v>0</v>
      </c>
      <c r="E90" s="331">
        <f>$R$3</f>
        <v>0</v>
      </c>
      <c r="F90" s="452">
        <f>R8</f>
        <v>0</v>
      </c>
      <c r="G90" s="453"/>
      <c r="H90" s="330">
        <f>R30</f>
        <v>0</v>
      </c>
    </row>
    <row r="91" spans="1:8" ht="15" hidden="1" customHeight="1">
      <c r="A91" s="333">
        <f>$S$3</f>
        <v>0</v>
      </c>
      <c r="B91" s="452">
        <f>S8</f>
        <v>0</v>
      </c>
      <c r="C91" s="453"/>
      <c r="D91" s="332">
        <f>S30</f>
        <v>0</v>
      </c>
      <c r="E91" s="331">
        <f>$T$3</f>
        <v>0</v>
      </c>
      <c r="F91" s="452">
        <f>T8</f>
        <v>0</v>
      </c>
      <c r="G91" s="453"/>
      <c r="H91" s="330">
        <f>T30</f>
        <v>0</v>
      </c>
    </row>
    <row r="92" spans="1:8" ht="15" hidden="1" customHeight="1" collapsed="1">
      <c r="A92" s="333">
        <f>$U$3</f>
        <v>0</v>
      </c>
      <c r="B92" s="452">
        <f>U8</f>
        <v>0</v>
      </c>
      <c r="C92" s="453"/>
      <c r="D92" s="332">
        <f>U30</f>
        <v>0</v>
      </c>
      <c r="E92" s="331">
        <f>$V$3</f>
        <v>0</v>
      </c>
      <c r="F92" s="452">
        <f>V8</f>
        <v>0</v>
      </c>
      <c r="G92" s="453"/>
      <c r="H92" s="330">
        <f>V30</f>
        <v>0</v>
      </c>
    </row>
    <row r="93" spans="1:8" ht="14.25" hidden="1" customHeight="1" outlineLevel="1">
      <c r="A93" s="334"/>
      <c r="B93" s="417"/>
      <c r="C93" s="418"/>
      <c r="D93" s="335"/>
      <c r="E93" s="334"/>
      <c r="F93" s="417"/>
      <c r="G93" s="418"/>
      <c r="H93" s="336"/>
    </row>
    <row r="94" spans="1:8" ht="14.25" hidden="1" customHeight="1" outlineLevel="1">
      <c r="A94" s="334"/>
      <c r="B94" s="417"/>
      <c r="C94" s="418"/>
      <c r="D94" s="335"/>
      <c r="E94" s="334"/>
      <c r="F94" s="417"/>
      <c r="G94" s="418"/>
      <c r="H94" s="336"/>
    </row>
    <row r="95" spans="1:8" ht="14.25" hidden="1" customHeight="1" outlineLevel="1">
      <c r="A95" s="334"/>
      <c r="B95" s="417"/>
      <c r="C95" s="418"/>
      <c r="D95" s="335"/>
      <c r="E95" s="334"/>
      <c r="F95" s="417"/>
      <c r="G95" s="418"/>
      <c r="H95" s="336"/>
    </row>
    <row r="96" spans="1:8" ht="14.25" hidden="1" customHeight="1" outlineLevel="1">
      <c r="A96" s="334"/>
      <c r="B96" s="417"/>
      <c r="C96" s="418"/>
      <c r="D96" s="335"/>
      <c r="E96" s="334"/>
      <c r="F96" s="417"/>
      <c r="G96" s="418"/>
      <c r="H96" s="336"/>
    </row>
    <row r="97" spans="1:8" ht="14.25" hidden="1" customHeight="1" outlineLevel="1">
      <c r="A97" s="334"/>
      <c r="B97" s="417"/>
      <c r="C97" s="418"/>
      <c r="D97" s="335"/>
      <c r="E97" s="334"/>
      <c r="F97" s="417"/>
      <c r="G97" s="418"/>
      <c r="H97" s="336"/>
    </row>
    <row r="98" spans="1:8" ht="14.25" hidden="1" customHeight="1" outlineLevel="1">
      <c r="A98" s="334"/>
      <c r="B98" s="417"/>
      <c r="C98" s="418"/>
      <c r="D98" s="335"/>
      <c r="E98" s="334"/>
      <c r="F98" s="417"/>
      <c r="G98" s="418"/>
      <c r="H98" s="336"/>
    </row>
    <row r="99" spans="1:8" ht="14.25" hidden="1" customHeight="1" outlineLevel="1">
      <c r="A99" s="334"/>
      <c r="B99" s="417"/>
      <c r="C99" s="418"/>
      <c r="D99" s="335"/>
      <c r="E99" s="334"/>
      <c r="F99" s="417"/>
      <c r="G99" s="418"/>
      <c r="H99" s="336"/>
    </row>
    <row r="100" spans="1:8" ht="14.25" hidden="1" customHeight="1" outlineLevel="1">
      <c r="A100" s="334"/>
      <c r="B100" s="417"/>
      <c r="C100" s="418"/>
      <c r="D100" s="335"/>
      <c r="E100" s="334"/>
      <c r="F100" s="417"/>
      <c r="G100" s="418"/>
      <c r="H100" s="336"/>
    </row>
    <row r="101" spans="1:8" ht="14.25" hidden="1" customHeight="1" outlineLevel="1">
      <c r="A101" s="334"/>
      <c r="B101" s="419"/>
      <c r="C101" s="420"/>
      <c r="D101" s="335"/>
      <c r="E101" s="334"/>
      <c r="F101" s="419"/>
      <c r="G101" s="420"/>
      <c r="H101" s="336"/>
    </row>
    <row r="102" spans="1:8" ht="16.5" customHeight="1">
      <c r="A102" s="409" t="s">
        <v>74</v>
      </c>
      <c r="B102" s="409"/>
      <c r="C102" s="421">
        <f>ROUND(SUM(B83:C92,F83:G92),2)</f>
        <v>73.98</v>
      </c>
      <c r="D102" s="421"/>
      <c r="E102" s="409" t="s">
        <v>75</v>
      </c>
      <c r="F102" s="409"/>
      <c r="G102" s="410">
        <f>ROUND(SUM(D83:D92,H83:H92),0)</f>
        <v>75489</v>
      </c>
      <c r="H102" s="410"/>
    </row>
    <row r="103" spans="1:8" ht="18" customHeight="1">
      <c r="A103" s="406" t="s">
        <v>76</v>
      </c>
      <c r="B103" s="407"/>
      <c r="C103" s="407"/>
      <c r="D103" s="407"/>
      <c r="E103" s="407"/>
      <c r="F103" s="407"/>
      <c r="G103" s="407"/>
      <c r="H103" s="408"/>
    </row>
    <row r="104" spans="1:8" ht="16.5" customHeight="1">
      <c r="A104" s="325" t="s">
        <v>77</v>
      </c>
      <c r="B104" s="337" t="s">
        <v>78</v>
      </c>
      <c r="C104" s="337" t="s">
        <v>79</v>
      </c>
      <c r="D104" s="326" t="s">
        <v>73</v>
      </c>
      <c r="E104" s="325" t="s">
        <v>77</v>
      </c>
      <c r="F104" s="337" t="s">
        <v>78</v>
      </c>
      <c r="G104" s="337" t="s">
        <v>79</v>
      </c>
      <c r="H104" s="326" t="s">
        <v>73</v>
      </c>
    </row>
    <row r="105" spans="1:8" ht="15" customHeight="1">
      <c r="A105" s="338" t="str">
        <f>$B$32</f>
        <v>普通灯</v>
      </c>
      <c r="B105" s="339" t="str">
        <f>B33</f>
        <v>份</v>
      </c>
      <c r="C105" s="339">
        <f>B34</f>
        <v>5</v>
      </c>
      <c r="D105" s="340">
        <f>B37</f>
        <v>553</v>
      </c>
      <c r="E105" s="341" t="str">
        <f>$C$32</f>
        <v>暖气</v>
      </c>
      <c r="F105" s="342" t="str">
        <f>C33</f>
        <v>平方米</v>
      </c>
      <c r="G105" s="339">
        <f>C34</f>
        <v>30.780000000000005</v>
      </c>
      <c r="H105" s="340">
        <f>C37</f>
        <v>1771</v>
      </c>
    </row>
    <row r="106" spans="1:8" ht="15" customHeight="1">
      <c r="A106" s="338" t="str">
        <f>$D$32</f>
        <v>火炕</v>
      </c>
      <c r="B106" s="339" t="str">
        <f>D33</f>
        <v>平方米</v>
      </c>
      <c r="C106" s="339">
        <f>D34</f>
        <v>10.26</v>
      </c>
      <c r="D106" s="340">
        <f>D37</f>
        <v>2309</v>
      </c>
      <c r="E106" s="341" t="str">
        <f>$E$32</f>
        <v>大锅台</v>
      </c>
      <c r="F106" s="342" t="str">
        <f>E33</f>
        <v>个</v>
      </c>
      <c r="G106" s="339">
        <f>E34</f>
        <v>1</v>
      </c>
      <c r="H106" s="340">
        <f>E37</f>
        <v>300</v>
      </c>
    </row>
    <row r="107" spans="1:8" ht="15" customHeight="1">
      <c r="A107" s="338">
        <f>$F$32</f>
        <v>0</v>
      </c>
      <c r="B107" s="339" t="str">
        <f>F33</f>
        <v/>
      </c>
      <c r="C107" s="339">
        <f>F34</f>
        <v>0</v>
      </c>
      <c r="D107" s="340">
        <f>F37</f>
        <v>0</v>
      </c>
      <c r="E107" s="341">
        <f>$G$32</f>
        <v>0</v>
      </c>
      <c r="F107" s="342" t="str">
        <f>G33</f>
        <v/>
      </c>
      <c r="G107" s="339">
        <f>G34</f>
        <v>0</v>
      </c>
      <c r="H107" s="340">
        <f>G37</f>
        <v>0</v>
      </c>
    </row>
    <row r="108" spans="1:8" ht="15" customHeight="1">
      <c r="A108" s="338">
        <f>$H$32</f>
        <v>0</v>
      </c>
      <c r="B108" s="339" t="str">
        <f>H33</f>
        <v/>
      </c>
      <c r="C108" s="339">
        <f>H34</f>
        <v>0</v>
      </c>
      <c r="D108" s="340">
        <f>H37</f>
        <v>0</v>
      </c>
      <c r="E108" s="341">
        <f>$I$32</f>
        <v>0</v>
      </c>
      <c r="F108" s="342" t="str">
        <f>I33</f>
        <v/>
      </c>
      <c r="G108" s="339">
        <f>I34</f>
        <v>0</v>
      </c>
      <c r="H108" s="340">
        <f>I37</f>
        <v>0</v>
      </c>
    </row>
    <row r="109" spans="1:8" ht="15" customHeight="1">
      <c r="A109" s="338">
        <f>$B$38</f>
        <v>0</v>
      </c>
      <c r="B109" s="339" t="str">
        <f>B39</f>
        <v/>
      </c>
      <c r="C109" s="339">
        <f>B40</f>
        <v>0</v>
      </c>
      <c r="D109" s="340">
        <f>B43</f>
        <v>0</v>
      </c>
      <c r="E109" s="341">
        <f>$C$38</f>
        <v>0</v>
      </c>
      <c r="F109" s="342" t="str">
        <f>C39</f>
        <v/>
      </c>
      <c r="G109" s="343">
        <f>C40</f>
        <v>0</v>
      </c>
      <c r="H109" s="340">
        <f>C43</f>
        <v>0</v>
      </c>
    </row>
    <row r="110" spans="1:8" ht="15" customHeight="1">
      <c r="A110" s="338">
        <f>$D$38</f>
        <v>0</v>
      </c>
      <c r="B110" s="339" t="str">
        <f>D39</f>
        <v/>
      </c>
      <c r="C110" s="339">
        <f>D40</f>
        <v>0</v>
      </c>
      <c r="D110" s="340">
        <f>D43</f>
        <v>0</v>
      </c>
      <c r="E110" s="341">
        <f>$E$38</f>
        <v>0</v>
      </c>
      <c r="F110" s="342" t="str">
        <f>E39</f>
        <v/>
      </c>
      <c r="G110" s="339">
        <f>E40</f>
        <v>0</v>
      </c>
      <c r="H110" s="340">
        <f>E43</f>
        <v>0</v>
      </c>
    </row>
    <row r="111" spans="1:8" ht="15" customHeight="1">
      <c r="A111" s="338">
        <f>$F$38</f>
        <v>0</v>
      </c>
      <c r="B111" s="339" t="str">
        <f>F39</f>
        <v/>
      </c>
      <c r="C111" s="339">
        <f>F40</f>
        <v>0</v>
      </c>
      <c r="D111" s="340">
        <f>F43</f>
        <v>0</v>
      </c>
      <c r="E111" s="341">
        <f>$G$38</f>
        <v>0</v>
      </c>
      <c r="F111" s="342" t="str">
        <f>G39</f>
        <v/>
      </c>
      <c r="G111" s="339">
        <f>G40</f>
        <v>0</v>
      </c>
      <c r="H111" s="340">
        <f>G43</f>
        <v>0</v>
      </c>
    </row>
    <row r="112" spans="1:8" ht="15" customHeight="1">
      <c r="A112" s="338">
        <f>$H$38</f>
        <v>0</v>
      </c>
      <c r="B112" s="339" t="str">
        <f>H39</f>
        <v/>
      </c>
      <c r="C112" s="339">
        <f>H40</f>
        <v>0</v>
      </c>
      <c r="D112" s="340">
        <f>H43</f>
        <v>0</v>
      </c>
      <c r="E112" s="341">
        <f>$I$38</f>
        <v>0</v>
      </c>
      <c r="F112" s="342" t="str">
        <f>I39</f>
        <v/>
      </c>
      <c r="G112" s="339">
        <f>I40</f>
        <v>0</v>
      </c>
      <c r="H112" s="340">
        <f>I43</f>
        <v>0</v>
      </c>
    </row>
    <row r="113" spans="1:8" ht="15" customHeight="1">
      <c r="A113" s="338">
        <f>$B$44</f>
        <v>0</v>
      </c>
      <c r="B113" s="339" t="str">
        <f>B45</f>
        <v/>
      </c>
      <c r="C113" s="339">
        <f>B46</f>
        <v>0</v>
      </c>
      <c r="D113" s="340">
        <f>B49</f>
        <v>0</v>
      </c>
      <c r="E113" s="341">
        <f>$C$44</f>
        <v>0</v>
      </c>
      <c r="F113" s="342" t="str">
        <f>C45</f>
        <v/>
      </c>
      <c r="G113" s="339">
        <f>C46</f>
        <v>0</v>
      </c>
      <c r="H113" s="340">
        <f>C49</f>
        <v>0</v>
      </c>
    </row>
    <row r="114" spans="1:8" ht="15" customHeight="1">
      <c r="A114" s="338">
        <f>$D$44</f>
        <v>0</v>
      </c>
      <c r="B114" s="339" t="str">
        <f>D45</f>
        <v/>
      </c>
      <c r="C114" s="339">
        <f>D46</f>
        <v>0</v>
      </c>
      <c r="D114" s="340">
        <f>D49</f>
        <v>0</v>
      </c>
      <c r="E114" s="341">
        <f>$E$44</f>
        <v>0</v>
      </c>
      <c r="F114" s="342" t="str">
        <f>E45</f>
        <v/>
      </c>
      <c r="G114" s="343">
        <f>E46</f>
        <v>0</v>
      </c>
      <c r="H114" s="340">
        <f>E49</f>
        <v>0</v>
      </c>
    </row>
    <row r="115" spans="1:8" ht="15" customHeight="1">
      <c r="A115" s="338">
        <f>$F$44</f>
        <v>0</v>
      </c>
      <c r="B115" s="339" t="str">
        <f>F45</f>
        <v/>
      </c>
      <c r="C115" s="339">
        <f>F46</f>
        <v>0</v>
      </c>
      <c r="D115" s="340">
        <f>F49</f>
        <v>0</v>
      </c>
      <c r="E115" s="344">
        <f>$G$44</f>
        <v>0</v>
      </c>
      <c r="F115" s="342" t="str">
        <f>G45</f>
        <v/>
      </c>
      <c r="G115" s="343">
        <f>G46</f>
        <v>0</v>
      </c>
      <c r="H115" s="340">
        <f>G49</f>
        <v>0</v>
      </c>
    </row>
    <row r="116" spans="1:8" ht="15" customHeight="1">
      <c r="A116" s="338">
        <f>$H$44</f>
        <v>0</v>
      </c>
      <c r="B116" s="339" t="str">
        <f>H45</f>
        <v/>
      </c>
      <c r="C116" s="339">
        <f>H46</f>
        <v>0</v>
      </c>
      <c r="D116" s="340">
        <f>H49</f>
        <v>0</v>
      </c>
      <c r="E116" s="344">
        <f>$I$44</f>
        <v>0</v>
      </c>
      <c r="F116" s="342" t="str">
        <f>I45</f>
        <v/>
      </c>
      <c r="G116" s="343">
        <f>I46</f>
        <v>0</v>
      </c>
      <c r="H116" s="340">
        <f>I49</f>
        <v>0</v>
      </c>
    </row>
    <row r="117" spans="1:8" ht="15" customHeight="1">
      <c r="A117" s="338">
        <f>$B$50</f>
        <v>0</v>
      </c>
      <c r="B117" s="339" t="str">
        <f>B51</f>
        <v/>
      </c>
      <c r="C117" s="339">
        <f>B52</f>
        <v>0</v>
      </c>
      <c r="D117" s="340">
        <f>B55</f>
        <v>0</v>
      </c>
      <c r="E117" s="344">
        <f>$C$50</f>
        <v>0</v>
      </c>
      <c r="F117" s="342" t="str">
        <f>C51</f>
        <v/>
      </c>
      <c r="G117" s="343">
        <f>C52</f>
        <v>0</v>
      </c>
      <c r="H117" s="340">
        <f>C55</f>
        <v>0</v>
      </c>
    </row>
    <row r="118" spans="1:8" ht="15" customHeight="1">
      <c r="A118" s="338">
        <f>$D$50</f>
        <v>0</v>
      </c>
      <c r="B118" s="339" t="str">
        <f>D51</f>
        <v/>
      </c>
      <c r="C118" s="339">
        <f>D52</f>
        <v>0</v>
      </c>
      <c r="D118" s="340">
        <f>D55</f>
        <v>0</v>
      </c>
      <c r="E118" s="344">
        <f>$E$50</f>
        <v>0</v>
      </c>
      <c r="F118" s="342" t="str">
        <f>E51</f>
        <v/>
      </c>
      <c r="G118" s="343">
        <f>E52</f>
        <v>0</v>
      </c>
      <c r="H118" s="340">
        <f>E55</f>
        <v>0</v>
      </c>
    </row>
    <row r="119" spans="1:8" outlineLevel="1">
      <c r="A119" s="338">
        <f>F50</f>
        <v>0</v>
      </c>
      <c r="B119" s="339" t="str">
        <f>F51</f>
        <v/>
      </c>
      <c r="C119" s="339">
        <f>F52</f>
        <v>0</v>
      </c>
      <c r="D119" s="340">
        <f>F55</f>
        <v>0</v>
      </c>
      <c r="E119" s="345">
        <f>G50</f>
        <v>0</v>
      </c>
      <c r="F119" s="346" t="str">
        <f>G51</f>
        <v/>
      </c>
      <c r="G119" s="347">
        <f>G52</f>
        <v>0</v>
      </c>
      <c r="H119" s="348">
        <f>G55</f>
        <v>0</v>
      </c>
    </row>
    <row r="120" spans="1:8" outlineLevel="1">
      <c r="A120" s="344">
        <f>H50</f>
        <v>0</v>
      </c>
      <c r="B120" s="342" t="str">
        <f>H51</f>
        <v/>
      </c>
      <c r="C120" s="339">
        <f>H52</f>
        <v>0</v>
      </c>
      <c r="D120" s="340">
        <f>H55</f>
        <v>0</v>
      </c>
      <c r="E120" s="345">
        <f>I50</f>
        <v>0</v>
      </c>
      <c r="F120" s="346" t="str">
        <f>I51</f>
        <v/>
      </c>
      <c r="G120" s="347">
        <f>I52</f>
        <v>0</v>
      </c>
      <c r="H120" s="348">
        <f>I55</f>
        <v>0</v>
      </c>
    </row>
    <row r="121" spans="1:8" outlineLevel="1">
      <c r="A121" s="338">
        <f>B56</f>
        <v>0</v>
      </c>
      <c r="B121" s="339" t="str">
        <f>B57</f>
        <v/>
      </c>
      <c r="C121" s="339">
        <f>B58</f>
        <v>0</v>
      </c>
      <c r="D121" s="340">
        <f>B61</f>
        <v>0</v>
      </c>
      <c r="E121" s="344">
        <f>C56</f>
        <v>0</v>
      </c>
      <c r="F121" s="342" t="str">
        <f>C57</f>
        <v/>
      </c>
      <c r="G121" s="339">
        <f>C58</f>
        <v>0</v>
      </c>
      <c r="H121" s="340">
        <f>C61</f>
        <v>0</v>
      </c>
    </row>
    <row r="122" spans="1:8" outlineLevel="1">
      <c r="A122" s="338">
        <f>D56</f>
        <v>0</v>
      </c>
      <c r="B122" s="339" t="str">
        <f>D57</f>
        <v/>
      </c>
      <c r="C122" s="339">
        <f>D58</f>
        <v>0</v>
      </c>
      <c r="D122" s="340">
        <f>D61</f>
        <v>0</v>
      </c>
      <c r="E122" s="341">
        <f>E56</f>
        <v>0</v>
      </c>
      <c r="F122" s="342" t="str">
        <f>E57</f>
        <v/>
      </c>
      <c r="G122" s="339">
        <f>E58</f>
        <v>0</v>
      </c>
      <c r="H122" s="340">
        <f>E61</f>
        <v>0</v>
      </c>
    </row>
    <row r="123" spans="1:8" outlineLevel="1">
      <c r="A123" s="341">
        <f>F56</f>
        <v>0</v>
      </c>
      <c r="B123" s="342" t="str">
        <f>F57</f>
        <v/>
      </c>
      <c r="C123" s="339">
        <f>F58</f>
        <v>0</v>
      </c>
      <c r="D123" s="340">
        <f>F61</f>
        <v>0</v>
      </c>
      <c r="E123" s="341">
        <f>G56</f>
        <v>0</v>
      </c>
      <c r="F123" s="342" t="str">
        <f>G57</f>
        <v/>
      </c>
      <c r="G123" s="339">
        <f>G58</f>
        <v>0</v>
      </c>
      <c r="H123" s="340">
        <f>G61</f>
        <v>0</v>
      </c>
    </row>
    <row r="124" spans="1:8" outlineLevel="1">
      <c r="A124" s="341">
        <f>H56</f>
        <v>0</v>
      </c>
      <c r="B124" s="342" t="str">
        <f>H57</f>
        <v/>
      </c>
      <c r="C124" s="339">
        <f>H58</f>
        <v>0</v>
      </c>
      <c r="D124" s="340">
        <f>H61</f>
        <v>0</v>
      </c>
      <c r="E124" s="341">
        <f>I56</f>
        <v>0</v>
      </c>
      <c r="F124" s="342" t="str">
        <f>I57</f>
        <v/>
      </c>
      <c r="G124" s="339">
        <f>I58</f>
        <v>0</v>
      </c>
      <c r="H124" s="340">
        <f>I61</f>
        <v>0</v>
      </c>
    </row>
    <row r="125" spans="1:8" hidden="1" outlineLevel="1">
      <c r="A125" s="349">
        <f>B62</f>
        <v>0</v>
      </c>
      <c r="B125" s="339" t="str">
        <f>B63</f>
        <v/>
      </c>
      <c r="C125" s="339">
        <f>B64</f>
        <v>0</v>
      </c>
      <c r="D125" s="340">
        <f>B67</f>
        <v>0</v>
      </c>
      <c r="E125" s="350">
        <f>C62</f>
        <v>0</v>
      </c>
      <c r="F125" s="342" t="str">
        <f>C63</f>
        <v/>
      </c>
      <c r="G125" s="339">
        <f>C64</f>
        <v>0</v>
      </c>
      <c r="H125" s="340">
        <f>C67</f>
        <v>0</v>
      </c>
    </row>
    <row r="126" spans="1:8" hidden="1" outlineLevel="1">
      <c r="A126" s="349">
        <f>D62</f>
        <v>0</v>
      </c>
      <c r="B126" s="339" t="str">
        <f>D63</f>
        <v/>
      </c>
      <c r="C126" s="339">
        <f>D64</f>
        <v>0</v>
      </c>
      <c r="D126" s="340">
        <f>D67</f>
        <v>0</v>
      </c>
      <c r="E126" s="350">
        <f>E62</f>
        <v>0</v>
      </c>
      <c r="F126" s="342" t="str">
        <f>E63</f>
        <v/>
      </c>
      <c r="G126" s="339">
        <f>E64</f>
        <v>0</v>
      </c>
      <c r="H126" s="340">
        <f>E67</f>
        <v>0</v>
      </c>
    </row>
    <row r="127" spans="1:8" hidden="1" outlineLevel="1">
      <c r="A127" s="349">
        <f>F62</f>
        <v>0</v>
      </c>
      <c r="B127" s="339" t="str">
        <f>F63</f>
        <v/>
      </c>
      <c r="C127" s="339">
        <f>F64</f>
        <v>0</v>
      </c>
      <c r="D127" s="340">
        <f>F67</f>
        <v>0</v>
      </c>
      <c r="E127" s="350">
        <f>G62</f>
        <v>0</v>
      </c>
      <c r="F127" s="342" t="str">
        <f>G63</f>
        <v/>
      </c>
      <c r="G127" s="339">
        <f>G64</f>
        <v>0</v>
      </c>
      <c r="H127" s="340">
        <f>G67</f>
        <v>0</v>
      </c>
    </row>
    <row r="128" spans="1:8" hidden="1" outlineLevel="1">
      <c r="A128" s="351">
        <f>H62</f>
        <v>0</v>
      </c>
      <c r="B128" s="352" t="str">
        <f>H63</f>
        <v/>
      </c>
      <c r="C128" s="352">
        <f>H64</f>
        <v>0</v>
      </c>
      <c r="D128" s="348">
        <f>H67</f>
        <v>0</v>
      </c>
      <c r="E128" s="351">
        <f>I62</f>
        <v>0</v>
      </c>
      <c r="F128" s="352" t="str">
        <f>I63</f>
        <v/>
      </c>
      <c r="G128" s="352">
        <f>I64</f>
        <v>0</v>
      </c>
      <c r="H128" s="348">
        <f>I67</f>
        <v>0</v>
      </c>
    </row>
    <row r="129" spans="1:8" ht="16.5" customHeight="1">
      <c r="A129" s="409" t="s">
        <v>80</v>
      </c>
      <c r="B129" s="409"/>
      <c r="C129" s="409"/>
      <c r="D129" s="409"/>
      <c r="E129" s="442">
        <f>ROUND(SUM(D105:D128,H105:H128),0)</f>
        <v>4933</v>
      </c>
      <c r="F129" s="442"/>
      <c r="G129" s="442"/>
      <c r="H129" s="442"/>
    </row>
    <row r="130" spans="1:8" ht="18" customHeight="1">
      <c r="A130" s="443" t="s">
        <v>81</v>
      </c>
      <c r="B130" s="443"/>
      <c r="C130" s="443"/>
      <c r="D130" s="443"/>
      <c r="E130" s="444">
        <f>E129+G102</f>
        <v>80422</v>
      </c>
      <c r="F130" s="445"/>
      <c r="G130" s="446"/>
      <c r="H130" s="354" t="s">
        <v>82</v>
      </c>
    </row>
    <row r="131" spans="1:8" ht="41.1" customHeight="1">
      <c r="A131" s="355" t="s">
        <v>83</v>
      </c>
      <c r="B131" s="447">
        <f>D80+G102+E129</f>
        <v>80422</v>
      </c>
      <c r="C131" s="447"/>
      <c r="D131" s="447"/>
      <c r="E131" s="356" t="s">
        <v>84</v>
      </c>
      <c r="F131" s="448">
        <f>B131</f>
        <v>80422</v>
      </c>
      <c r="G131" s="449"/>
      <c r="H131" s="450"/>
    </row>
    <row r="134" spans="1:8">
      <c r="A134" s="393" t="s">
        <v>85</v>
      </c>
      <c r="B134" s="393"/>
      <c r="C134" s="393"/>
      <c r="D134" s="393"/>
      <c r="E134" s="393"/>
      <c r="F134" s="393"/>
      <c r="G134" s="393"/>
      <c r="H134" s="393"/>
    </row>
    <row r="135" spans="1:8">
      <c r="A135" s="393"/>
      <c r="B135" s="393"/>
      <c r="C135" s="393"/>
      <c r="D135" s="393"/>
      <c r="E135" s="393"/>
      <c r="F135" s="393"/>
      <c r="G135" s="393"/>
      <c r="H135" s="393"/>
    </row>
    <row r="136" spans="1:8" ht="24" customHeight="1">
      <c r="A136" s="415" t="s">
        <v>86</v>
      </c>
      <c r="B136" s="415"/>
      <c r="C136" s="415"/>
      <c r="D136" s="415"/>
      <c r="E136" s="415"/>
      <c r="F136" s="415"/>
      <c r="G136" s="415"/>
      <c r="H136" s="415"/>
    </row>
    <row r="137" spans="1:8" ht="24" customHeight="1">
      <c r="A137" s="451"/>
      <c r="B137" s="451"/>
      <c r="C137" s="451"/>
      <c r="D137" s="451"/>
      <c r="E137" s="451"/>
      <c r="F137" s="451"/>
      <c r="G137" s="451"/>
      <c r="H137" s="451"/>
    </row>
    <row r="138" spans="1:8" ht="28.5" customHeight="1">
      <c r="A138" s="320" t="s">
        <v>63</v>
      </c>
      <c r="B138" s="403">
        <f>J1</f>
        <v>0</v>
      </c>
      <c r="C138" s="403"/>
      <c r="D138" s="403"/>
      <c r="E138" s="403"/>
      <c r="F138" s="403"/>
      <c r="G138" s="403"/>
      <c r="H138" s="403"/>
    </row>
    <row r="139" spans="1:8" ht="28.5" customHeight="1">
      <c r="A139" s="357" t="s">
        <v>8</v>
      </c>
      <c r="B139" s="404" t="str">
        <f>B2</f>
        <v>潘庆生</v>
      </c>
      <c r="C139" s="404"/>
      <c r="D139" s="404"/>
      <c r="E139" s="320" t="s">
        <v>0</v>
      </c>
      <c r="F139" s="404" t="str">
        <f>B1</f>
        <v>北京市延庆区延庆镇双营村9号</v>
      </c>
      <c r="G139" s="404"/>
      <c r="H139" s="404"/>
    </row>
    <row r="140" spans="1:8" ht="18" customHeight="1">
      <c r="A140" s="434" t="s">
        <v>87</v>
      </c>
      <c r="B140" s="434"/>
      <c r="C140" s="434"/>
      <c r="D140" s="434"/>
      <c r="E140" s="434"/>
      <c r="F140" s="434"/>
      <c r="G140" s="434"/>
      <c r="H140" s="434"/>
    </row>
    <row r="141" spans="1:8" ht="27" customHeight="1">
      <c r="A141" s="435" t="s">
        <v>65</v>
      </c>
      <c r="B141" s="435"/>
      <c r="C141" s="436">
        <f>G2</f>
        <v>0</v>
      </c>
      <c r="D141" s="436"/>
      <c r="E141" s="437" t="s">
        <v>66</v>
      </c>
      <c r="F141" s="437"/>
      <c r="G141" s="436">
        <f>IF(N2=0,0,IF(N2="1982年之前",267,200))</f>
        <v>200</v>
      </c>
      <c r="H141" s="436"/>
    </row>
    <row r="142" spans="1:8" ht="27" customHeight="1">
      <c r="A142" s="438" t="s">
        <v>88</v>
      </c>
      <c r="B142" s="435"/>
      <c r="C142" s="439">
        <f>ROUND(IF(C141=0,0,IF(G141=267,IF(C141&lt;200,200*26588,IF(C141&lt;267,C141*26588,267*26588)),IF(C141&lt;200,200*26588,200*26588))),0)</f>
        <v>0</v>
      </c>
      <c r="D142" s="439"/>
      <c r="E142" s="440" t="s">
        <v>89</v>
      </c>
      <c r="F142" s="440"/>
      <c r="G142" s="441">
        <f>ROUND(IF(C141=0,0,IF(G141=267,IF(C141&lt;200,200*26588,IF(C141&lt;267,C141*26588,267*26588+(C141-267)*26588*0.5)),IF(C141&lt;200,200*26588,200*26588+(C141-200)*26588*0.3)))-C142,0)</f>
        <v>0</v>
      </c>
      <c r="H142" s="441"/>
    </row>
    <row r="143" spans="1:8" ht="27" customHeight="1">
      <c r="A143" s="427" t="s">
        <v>90</v>
      </c>
      <c r="B143" s="427"/>
      <c r="C143" s="427"/>
      <c r="D143" s="428">
        <f>C142+G142</f>
        <v>0</v>
      </c>
      <c r="E143" s="428"/>
      <c r="F143" s="428"/>
      <c r="G143" s="428"/>
      <c r="H143" s="428"/>
    </row>
    <row r="144" spans="1:8" ht="19.5" customHeight="1">
      <c r="A144" s="429" t="s">
        <v>91</v>
      </c>
      <c r="B144" s="430"/>
      <c r="C144" s="430"/>
      <c r="D144" s="430"/>
      <c r="E144" s="430"/>
      <c r="F144" s="430"/>
      <c r="G144" s="430"/>
      <c r="H144" s="431"/>
    </row>
    <row r="145" spans="1:8" ht="16.5" customHeight="1">
      <c r="A145" s="323" t="s">
        <v>71</v>
      </c>
      <c r="B145" s="432" t="s">
        <v>72</v>
      </c>
      <c r="C145" s="433"/>
      <c r="D145" s="324" t="s">
        <v>73</v>
      </c>
      <c r="E145" s="325" t="s">
        <v>71</v>
      </c>
      <c r="F145" s="432" t="s">
        <v>72</v>
      </c>
      <c r="G145" s="433"/>
      <c r="H145" s="326" t="s">
        <v>73</v>
      </c>
    </row>
    <row r="146" spans="1:8" ht="15" customHeight="1">
      <c r="A146" s="327" t="str">
        <f>$C$3</f>
        <v>1</v>
      </c>
      <c r="B146" s="425">
        <f>$C$8</f>
        <v>73.98</v>
      </c>
      <c r="C146" s="426"/>
      <c r="D146" s="358">
        <f>$C$30</f>
        <v>75489</v>
      </c>
      <c r="E146" s="329">
        <f>$D$3</f>
        <v>0</v>
      </c>
      <c r="F146" s="425">
        <f>$D$8</f>
        <v>0</v>
      </c>
      <c r="G146" s="426"/>
      <c r="H146" s="358">
        <f>$D$30</f>
        <v>0</v>
      </c>
    </row>
    <row r="147" spans="1:8" ht="15" customHeight="1">
      <c r="A147" s="327">
        <f>$E$3</f>
        <v>0</v>
      </c>
      <c r="B147" s="425">
        <f>$E$8</f>
        <v>0</v>
      </c>
      <c r="C147" s="426"/>
      <c r="D147" s="358">
        <f>$E$30</f>
        <v>0</v>
      </c>
      <c r="E147" s="331">
        <f>$F$3</f>
        <v>0</v>
      </c>
      <c r="F147" s="423">
        <f>$F$8</f>
        <v>0</v>
      </c>
      <c r="G147" s="424"/>
      <c r="H147" s="350">
        <f>$F$30</f>
        <v>0</v>
      </c>
    </row>
    <row r="148" spans="1:8" ht="15" customHeight="1">
      <c r="A148" s="327">
        <f>$G$3</f>
        <v>0</v>
      </c>
      <c r="B148" s="425">
        <f>$G$8</f>
        <v>0</v>
      </c>
      <c r="C148" s="426"/>
      <c r="D148" s="358">
        <f>$G$30</f>
        <v>0</v>
      </c>
      <c r="E148" s="331">
        <f>$H$3</f>
        <v>0</v>
      </c>
      <c r="F148" s="423">
        <f>$H$8</f>
        <v>0</v>
      </c>
      <c r="G148" s="424"/>
      <c r="H148" s="350">
        <f>$H$30</f>
        <v>0</v>
      </c>
    </row>
    <row r="149" spans="1:8" ht="15" customHeight="1">
      <c r="A149" s="327">
        <f>$I$3</f>
        <v>0</v>
      </c>
      <c r="B149" s="425">
        <f>$I$8</f>
        <v>0</v>
      </c>
      <c r="C149" s="426"/>
      <c r="D149" s="358">
        <f>$I$30</f>
        <v>0</v>
      </c>
      <c r="E149" s="331">
        <f>$J$3</f>
        <v>0</v>
      </c>
      <c r="F149" s="423">
        <f>$J$8</f>
        <v>0</v>
      </c>
      <c r="G149" s="424"/>
      <c r="H149" s="350">
        <f>$J$30</f>
        <v>0</v>
      </c>
    </row>
    <row r="150" spans="1:8" ht="15" customHeight="1">
      <c r="A150" s="327">
        <f>$K$3</f>
        <v>0</v>
      </c>
      <c r="B150" s="425">
        <f>$K$8</f>
        <v>0</v>
      </c>
      <c r="C150" s="426"/>
      <c r="D150" s="358">
        <f>$K$30</f>
        <v>0</v>
      </c>
      <c r="E150" s="331">
        <f>$L$3</f>
        <v>0</v>
      </c>
      <c r="F150" s="423">
        <f>$L$8</f>
        <v>0</v>
      </c>
      <c r="G150" s="424"/>
      <c r="H150" s="350">
        <f>$L$30</f>
        <v>0</v>
      </c>
    </row>
    <row r="151" spans="1:8" ht="15" customHeight="1">
      <c r="A151" s="333">
        <f>$M$3</f>
        <v>0</v>
      </c>
      <c r="B151" s="423">
        <f>$M$8</f>
        <v>0</v>
      </c>
      <c r="C151" s="424"/>
      <c r="D151" s="350">
        <f>$M$30</f>
        <v>0</v>
      </c>
      <c r="E151" s="331">
        <f>$N$3</f>
        <v>0</v>
      </c>
      <c r="F151" s="423">
        <f>$N$8</f>
        <v>0</v>
      </c>
      <c r="G151" s="424"/>
      <c r="H151" s="350">
        <f>$N$30</f>
        <v>0</v>
      </c>
    </row>
    <row r="152" spans="1:8" ht="15" customHeight="1">
      <c r="A152" s="333">
        <f>$O$3</f>
        <v>0</v>
      </c>
      <c r="B152" s="423">
        <f>$O$8</f>
        <v>0</v>
      </c>
      <c r="C152" s="424"/>
      <c r="D152" s="350">
        <f>$O$30</f>
        <v>0</v>
      </c>
      <c r="E152" s="331">
        <f>$P$3</f>
        <v>0</v>
      </c>
      <c r="F152" s="423">
        <f>$P$8</f>
        <v>0</v>
      </c>
      <c r="G152" s="424"/>
      <c r="H152" s="350">
        <f>$P$30</f>
        <v>0</v>
      </c>
    </row>
    <row r="153" spans="1:8" ht="15" customHeight="1">
      <c r="A153" s="333">
        <f>$Q$3</f>
        <v>0</v>
      </c>
      <c r="B153" s="423">
        <f>$Q$8</f>
        <v>0</v>
      </c>
      <c r="C153" s="424"/>
      <c r="D153" s="350">
        <f>$Q$30</f>
        <v>0</v>
      </c>
      <c r="E153" s="331">
        <f>$R$3</f>
        <v>0</v>
      </c>
      <c r="F153" s="423">
        <f>$R$8</f>
        <v>0</v>
      </c>
      <c r="G153" s="424"/>
      <c r="H153" s="350">
        <f>$R$30</f>
        <v>0</v>
      </c>
    </row>
    <row r="154" spans="1:8" ht="15" customHeight="1">
      <c r="A154" s="333">
        <f>$S$3</f>
        <v>0</v>
      </c>
      <c r="B154" s="423">
        <f>$S$8</f>
        <v>0</v>
      </c>
      <c r="C154" s="424"/>
      <c r="D154" s="350">
        <f>$S$30</f>
        <v>0</v>
      </c>
      <c r="E154" s="331">
        <f>$T$3</f>
        <v>0</v>
      </c>
      <c r="F154" s="423">
        <f>$T$8</f>
        <v>0</v>
      </c>
      <c r="G154" s="424"/>
      <c r="H154" s="350">
        <f>$T$30</f>
        <v>0</v>
      </c>
    </row>
    <row r="155" spans="1:8" ht="15" customHeight="1" collapsed="1">
      <c r="A155" s="333">
        <f>$U$3</f>
        <v>0</v>
      </c>
      <c r="B155" s="423">
        <f>$U$8</f>
        <v>0</v>
      </c>
      <c r="C155" s="424"/>
      <c r="D155" s="350">
        <f>$U$30</f>
        <v>0</v>
      </c>
      <c r="E155" s="331">
        <f>$V$3</f>
        <v>0</v>
      </c>
      <c r="F155" s="423">
        <f>$V$8</f>
        <v>0</v>
      </c>
      <c r="G155" s="424"/>
      <c r="H155" s="350">
        <f>$V$30</f>
        <v>0</v>
      </c>
    </row>
    <row r="156" spans="1:8" ht="14.25" hidden="1" customHeight="1" outlineLevel="1">
      <c r="A156" s="334"/>
      <c r="B156" s="417"/>
      <c r="C156" s="418"/>
      <c r="D156" s="335"/>
      <c r="E156" s="334"/>
      <c r="F156" s="417"/>
      <c r="G156" s="418"/>
      <c r="H156" s="336"/>
    </row>
    <row r="157" spans="1:8" ht="14.25" hidden="1" customHeight="1" outlineLevel="1">
      <c r="A157" s="334"/>
      <c r="B157" s="417"/>
      <c r="C157" s="418"/>
      <c r="D157" s="335"/>
      <c r="E157" s="334"/>
      <c r="F157" s="417"/>
      <c r="G157" s="418"/>
      <c r="H157" s="336"/>
    </row>
    <row r="158" spans="1:8" ht="14.25" hidden="1" customHeight="1" outlineLevel="1">
      <c r="A158" s="334"/>
      <c r="B158" s="417"/>
      <c r="C158" s="418"/>
      <c r="D158" s="335"/>
      <c r="E158" s="334"/>
      <c r="F158" s="417"/>
      <c r="G158" s="418"/>
      <c r="H158" s="336"/>
    </row>
    <row r="159" spans="1:8" ht="14.25" hidden="1" customHeight="1" outlineLevel="1">
      <c r="A159" s="334"/>
      <c r="B159" s="417"/>
      <c r="C159" s="418"/>
      <c r="D159" s="335"/>
      <c r="E159" s="334"/>
      <c r="F159" s="417"/>
      <c r="G159" s="418"/>
      <c r="H159" s="336"/>
    </row>
    <row r="160" spans="1:8" ht="14.25" hidden="1" customHeight="1" outlineLevel="1">
      <c r="A160" s="334"/>
      <c r="B160" s="417"/>
      <c r="C160" s="418"/>
      <c r="D160" s="335"/>
      <c r="E160" s="334"/>
      <c r="F160" s="417"/>
      <c r="G160" s="418"/>
      <c r="H160" s="336"/>
    </row>
    <row r="161" spans="1:8" ht="14.25" hidden="1" customHeight="1" outlineLevel="1">
      <c r="A161" s="334"/>
      <c r="B161" s="417"/>
      <c r="C161" s="418"/>
      <c r="D161" s="335"/>
      <c r="E161" s="334"/>
      <c r="F161" s="417"/>
      <c r="G161" s="418"/>
      <c r="H161" s="336"/>
    </row>
    <row r="162" spans="1:8" ht="14.25" hidden="1" customHeight="1" outlineLevel="1">
      <c r="A162" s="334"/>
      <c r="B162" s="417"/>
      <c r="C162" s="418"/>
      <c r="D162" s="335"/>
      <c r="E162" s="334"/>
      <c r="F162" s="417"/>
      <c r="G162" s="418"/>
      <c r="H162" s="336"/>
    </row>
    <row r="163" spans="1:8" ht="14.25" hidden="1" customHeight="1" outlineLevel="1">
      <c r="A163" s="334"/>
      <c r="B163" s="417"/>
      <c r="C163" s="418"/>
      <c r="D163" s="335"/>
      <c r="E163" s="334"/>
      <c r="F163" s="417"/>
      <c r="G163" s="418"/>
      <c r="H163" s="336"/>
    </row>
    <row r="164" spans="1:8" ht="14.25" hidden="1" customHeight="1" outlineLevel="1">
      <c r="A164" s="334"/>
      <c r="B164" s="417"/>
      <c r="C164" s="418"/>
      <c r="D164" s="335"/>
      <c r="E164" s="334"/>
      <c r="F164" s="417"/>
      <c r="G164" s="418"/>
      <c r="H164" s="336"/>
    </row>
    <row r="165" spans="1:8" ht="14.25" hidden="1" customHeight="1" outlineLevel="1">
      <c r="A165" s="334"/>
      <c r="B165" s="419"/>
      <c r="C165" s="420"/>
      <c r="D165" s="335"/>
      <c r="E165" s="334"/>
      <c r="F165" s="419"/>
      <c r="G165" s="420"/>
      <c r="H165" s="336"/>
    </row>
    <row r="166" spans="1:8" ht="16.5" customHeight="1">
      <c r="A166" s="409" t="s">
        <v>74</v>
      </c>
      <c r="B166" s="409"/>
      <c r="C166" s="421">
        <f>ROUND(SUM(B146:C155,F146:G155),2)</f>
        <v>73.98</v>
      </c>
      <c r="D166" s="421"/>
      <c r="E166" s="409" t="s">
        <v>75</v>
      </c>
      <c r="F166" s="409"/>
      <c r="G166" s="422">
        <f>ROUND(SUM(D146:D155,H146:H155),0)</f>
        <v>75489</v>
      </c>
      <c r="H166" s="422"/>
    </row>
    <row r="167" spans="1:8" ht="18" customHeight="1">
      <c r="A167" s="406" t="s">
        <v>76</v>
      </c>
      <c r="B167" s="407"/>
      <c r="C167" s="407"/>
      <c r="D167" s="407"/>
      <c r="E167" s="407"/>
      <c r="F167" s="407"/>
      <c r="G167" s="407"/>
      <c r="H167" s="408"/>
    </row>
    <row r="168" spans="1:8" ht="16.5" customHeight="1">
      <c r="A168" s="359" t="s">
        <v>77</v>
      </c>
      <c r="B168" s="360" t="s">
        <v>78</v>
      </c>
      <c r="C168" s="360" t="s">
        <v>79</v>
      </c>
      <c r="D168" s="361" t="s">
        <v>73</v>
      </c>
      <c r="E168" s="359" t="s">
        <v>77</v>
      </c>
      <c r="F168" s="360" t="s">
        <v>78</v>
      </c>
      <c r="G168" s="360" t="s">
        <v>79</v>
      </c>
      <c r="H168" s="361" t="s">
        <v>73</v>
      </c>
    </row>
    <row r="169" spans="1:8" ht="15" customHeight="1">
      <c r="A169" s="362" t="str">
        <f>$B$32</f>
        <v>普通灯</v>
      </c>
      <c r="B169" s="337" t="str">
        <f>$B$33</f>
        <v>份</v>
      </c>
      <c r="C169" s="337">
        <f>$B$34</f>
        <v>5</v>
      </c>
      <c r="D169" s="363">
        <f>$B$37</f>
        <v>553</v>
      </c>
      <c r="E169" s="341" t="str">
        <f>$C$32</f>
        <v>暖气</v>
      </c>
      <c r="F169" s="342" t="str">
        <f>$C$33</f>
        <v>平方米</v>
      </c>
      <c r="G169" s="339">
        <f>$C$34</f>
        <v>30.780000000000005</v>
      </c>
      <c r="H169" s="340">
        <f>$C$37</f>
        <v>1771</v>
      </c>
    </row>
    <row r="170" spans="1:8" ht="15" customHeight="1">
      <c r="A170" s="338" t="str">
        <f>$D$32</f>
        <v>火炕</v>
      </c>
      <c r="B170" s="339" t="str">
        <f>$D$33</f>
        <v>平方米</v>
      </c>
      <c r="C170" s="339">
        <f>$D$34</f>
        <v>10.26</v>
      </c>
      <c r="D170" s="340">
        <f>$D$37</f>
        <v>2309</v>
      </c>
      <c r="E170" s="341" t="str">
        <f>$E$32</f>
        <v>大锅台</v>
      </c>
      <c r="F170" s="342" t="str">
        <f>$E$33</f>
        <v>个</v>
      </c>
      <c r="G170" s="339">
        <f>$E$34</f>
        <v>1</v>
      </c>
      <c r="H170" s="340">
        <f>$E$37</f>
        <v>300</v>
      </c>
    </row>
    <row r="171" spans="1:8" ht="15" customHeight="1">
      <c r="A171" s="338">
        <f>$F$32</f>
        <v>0</v>
      </c>
      <c r="B171" s="339" t="str">
        <f>$F$33</f>
        <v/>
      </c>
      <c r="C171" s="339">
        <f>$F$34</f>
        <v>0</v>
      </c>
      <c r="D171" s="340">
        <f>$F$37</f>
        <v>0</v>
      </c>
      <c r="E171" s="341">
        <f>$G$32</f>
        <v>0</v>
      </c>
      <c r="F171" s="342" t="str">
        <f>$G$33</f>
        <v/>
      </c>
      <c r="G171" s="339">
        <f>$G$34</f>
        <v>0</v>
      </c>
      <c r="H171" s="340">
        <f>$G$37</f>
        <v>0</v>
      </c>
    </row>
    <row r="172" spans="1:8" ht="15" customHeight="1">
      <c r="A172" s="338">
        <f>$H$32</f>
        <v>0</v>
      </c>
      <c r="B172" s="339" t="str">
        <f>$H$33</f>
        <v/>
      </c>
      <c r="C172" s="339">
        <f>$H$34</f>
        <v>0</v>
      </c>
      <c r="D172" s="340">
        <f>$H$37</f>
        <v>0</v>
      </c>
      <c r="E172" s="341">
        <f>$I$32</f>
        <v>0</v>
      </c>
      <c r="F172" s="342" t="str">
        <f>$I$33</f>
        <v/>
      </c>
      <c r="G172" s="339">
        <f>$I$34</f>
        <v>0</v>
      </c>
      <c r="H172" s="340">
        <f>$I$37</f>
        <v>0</v>
      </c>
    </row>
    <row r="173" spans="1:8" ht="15" customHeight="1">
      <c r="A173" s="338">
        <f>$B$38</f>
        <v>0</v>
      </c>
      <c r="B173" s="339" t="str">
        <f>$B$39</f>
        <v/>
      </c>
      <c r="C173" s="339">
        <f>$B$40</f>
        <v>0</v>
      </c>
      <c r="D173" s="340">
        <f>$B$43</f>
        <v>0</v>
      </c>
      <c r="E173" s="341">
        <f>$C$38</f>
        <v>0</v>
      </c>
      <c r="F173" s="342" t="str">
        <f>$C$39</f>
        <v/>
      </c>
      <c r="G173" s="343">
        <f>$C$40</f>
        <v>0</v>
      </c>
      <c r="H173" s="340">
        <f>$C$43</f>
        <v>0</v>
      </c>
    </row>
    <row r="174" spans="1:8" ht="15" customHeight="1">
      <c r="A174" s="338">
        <f>$D$38</f>
        <v>0</v>
      </c>
      <c r="B174" s="339" t="str">
        <f>$D$39</f>
        <v/>
      </c>
      <c r="C174" s="339">
        <f>$D$40</f>
        <v>0</v>
      </c>
      <c r="D174" s="340">
        <f>$D$43</f>
        <v>0</v>
      </c>
      <c r="E174" s="341">
        <f>$E$38</f>
        <v>0</v>
      </c>
      <c r="F174" s="342" t="str">
        <f>$E$39</f>
        <v/>
      </c>
      <c r="G174" s="339">
        <f>$E$40</f>
        <v>0</v>
      </c>
      <c r="H174" s="340">
        <f>$E$43</f>
        <v>0</v>
      </c>
    </row>
    <row r="175" spans="1:8" ht="15" customHeight="1">
      <c r="A175" s="338">
        <f>$F$38</f>
        <v>0</v>
      </c>
      <c r="B175" s="339" t="str">
        <f>$F$39</f>
        <v/>
      </c>
      <c r="C175" s="339">
        <f>$F$40</f>
        <v>0</v>
      </c>
      <c r="D175" s="340">
        <f>$F$43</f>
        <v>0</v>
      </c>
      <c r="E175" s="341">
        <f>$G$38</f>
        <v>0</v>
      </c>
      <c r="F175" s="342" t="str">
        <f>$G$39</f>
        <v/>
      </c>
      <c r="G175" s="339">
        <f>$G$40</f>
        <v>0</v>
      </c>
      <c r="H175" s="340">
        <f>$G$43</f>
        <v>0</v>
      </c>
    </row>
    <row r="176" spans="1:8" ht="15" customHeight="1">
      <c r="A176" s="338">
        <f>$H$38</f>
        <v>0</v>
      </c>
      <c r="B176" s="339" t="str">
        <f>$H$39</f>
        <v/>
      </c>
      <c r="C176" s="339">
        <f>$H$40</f>
        <v>0</v>
      </c>
      <c r="D176" s="340">
        <f>$H$43</f>
        <v>0</v>
      </c>
      <c r="E176" s="341">
        <f>$I$38</f>
        <v>0</v>
      </c>
      <c r="F176" s="342" t="str">
        <f>$I$39</f>
        <v/>
      </c>
      <c r="G176" s="339">
        <f>$I$40</f>
        <v>0</v>
      </c>
      <c r="H176" s="340">
        <f>$I$43</f>
        <v>0</v>
      </c>
    </row>
    <row r="177" spans="1:8" ht="15" customHeight="1">
      <c r="A177" s="338">
        <f>$B$44</f>
        <v>0</v>
      </c>
      <c r="B177" s="339" t="str">
        <f>$B$45</f>
        <v/>
      </c>
      <c r="C177" s="339">
        <f>$B$46</f>
        <v>0</v>
      </c>
      <c r="D177" s="340">
        <f>$B$49</f>
        <v>0</v>
      </c>
      <c r="E177" s="341">
        <f>$C$44</f>
        <v>0</v>
      </c>
      <c r="F177" s="342" t="str">
        <f>$C$45</f>
        <v/>
      </c>
      <c r="G177" s="339">
        <f>$C$46</f>
        <v>0</v>
      </c>
      <c r="H177" s="340">
        <f>$C$49</f>
        <v>0</v>
      </c>
    </row>
    <row r="178" spans="1:8" ht="15" customHeight="1">
      <c r="A178" s="338">
        <f>$D$44</f>
        <v>0</v>
      </c>
      <c r="B178" s="339" t="str">
        <f>$D$45</f>
        <v/>
      </c>
      <c r="C178" s="339">
        <f>$D$46</f>
        <v>0</v>
      </c>
      <c r="D178" s="340">
        <f>$D$49</f>
        <v>0</v>
      </c>
      <c r="E178" s="341">
        <f>$E$44</f>
        <v>0</v>
      </c>
      <c r="F178" s="342" t="str">
        <f>$E$45</f>
        <v/>
      </c>
      <c r="G178" s="343">
        <f>$E$46</f>
        <v>0</v>
      </c>
      <c r="H178" s="340">
        <f>$E$49</f>
        <v>0</v>
      </c>
    </row>
    <row r="179" spans="1:8" ht="15" customHeight="1">
      <c r="A179" s="338">
        <f>$F$44</f>
        <v>0</v>
      </c>
      <c r="B179" s="339" t="str">
        <f>$F$45</f>
        <v/>
      </c>
      <c r="C179" s="339">
        <f>$F$46</f>
        <v>0</v>
      </c>
      <c r="D179" s="340">
        <f>$F$49</f>
        <v>0</v>
      </c>
      <c r="E179" s="344">
        <f>$G$44</f>
        <v>0</v>
      </c>
      <c r="F179" s="342" t="str">
        <f>$G$45</f>
        <v/>
      </c>
      <c r="G179" s="343">
        <f>$G$46</f>
        <v>0</v>
      </c>
      <c r="H179" s="340">
        <f>$G$49</f>
        <v>0</v>
      </c>
    </row>
    <row r="180" spans="1:8" ht="15" customHeight="1">
      <c r="A180" s="338">
        <f>$H$44</f>
        <v>0</v>
      </c>
      <c r="B180" s="339" t="str">
        <f>$H$45</f>
        <v/>
      </c>
      <c r="C180" s="339">
        <f>$H$46</f>
        <v>0</v>
      </c>
      <c r="D180" s="340">
        <f>$H$49</f>
        <v>0</v>
      </c>
      <c r="E180" s="344">
        <f>$I$44</f>
        <v>0</v>
      </c>
      <c r="F180" s="342" t="str">
        <f>$I$45</f>
        <v/>
      </c>
      <c r="G180" s="343">
        <f>$I$46</f>
        <v>0</v>
      </c>
      <c r="H180" s="340">
        <f>$I$49</f>
        <v>0</v>
      </c>
    </row>
    <row r="181" spans="1:8" ht="15" customHeight="1">
      <c r="A181" s="338">
        <f>$B$50</f>
        <v>0</v>
      </c>
      <c r="B181" s="339" t="str">
        <f>$B$51</f>
        <v/>
      </c>
      <c r="C181" s="339">
        <f>$B$52</f>
        <v>0</v>
      </c>
      <c r="D181" s="340">
        <f>$B$55</f>
        <v>0</v>
      </c>
      <c r="E181" s="344">
        <f>$C$50</f>
        <v>0</v>
      </c>
      <c r="F181" s="342" t="str">
        <f>$C$51</f>
        <v/>
      </c>
      <c r="G181" s="343">
        <f>$C$52</f>
        <v>0</v>
      </c>
      <c r="H181" s="340">
        <f>$C$55</f>
        <v>0</v>
      </c>
    </row>
    <row r="182" spans="1:8" ht="15" customHeight="1">
      <c r="A182" s="338">
        <f>$D$50</f>
        <v>0</v>
      </c>
      <c r="B182" s="339" t="str">
        <f>$D$51</f>
        <v/>
      </c>
      <c r="C182" s="339">
        <f>$D$52</f>
        <v>0</v>
      </c>
      <c r="D182" s="340">
        <f>$D$55</f>
        <v>0</v>
      </c>
      <c r="E182" s="344">
        <f>$E$50</f>
        <v>0</v>
      </c>
      <c r="F182" s="342" t="str">
        <f>$E$51</f>
        <v/>
      </c>
      <c r="G182" s="343">
        <f>$E$52</f>
        <v>0</v>
      </c>
      <c r="H182" s="340">
        <f>$E$55</f>
        <v>0</v>
      </c>
    </row>
    <row r="183" spans="1:8" outlineLevel="1">
      <c r="A183" s="338">
        <f>$F$50</f>
        <v>0</v>
      </c>
      <c r="B183" s="339" t="str">
        <f>$F$51</f>
        <v/>
      </c>
      <c r="C183" s="339">
        <f>$F$52</f>
        <v>0</v>
      </c>
      <c r="D183" s="340">
        <f>$F$55</f>
        <v>0</v>
      </c>
      <c r="E183" s="345">
        <f>$G$50</f>
        <v>0</v>
      </c>
      <c r="F183" s="346" t="str">
        <f>$G$51</f>
        <v/>
      </c>
      <c r="G183" s="347">
        <f>$G$52</f>
        <v>0</v>
      </c>
      <c r="H183" s="348">
        <f>$G$55</f>
        <v>0</v>
      </c>
    </row>
    <row r="184" spans="1:8" outlineLevel="1">
      <c r="A184" s="338">
        <f>$H$50</f>
        <v>0</v>
      </c>
      <c r="B184" s="339" t="str">
        <f>$H$51</f>
        <v/>
      </c>
      <c r="C184" s="339">
        <f>$H$52</f>
        <v>0</v>
      </c>
      <c r="D184" s="340">
        <f>$H$55</f>
        <v>0</v>
      </c>
      <c r="E184" s="345">
        <f>$I$50</f>
        <v>0</v>
      </c>
      <c r="F184" s="346" t="str">
        <f>$I$51</f>
        <v/>
      </c>
      <c r="G184" s="347">
        <f>$I$52</f>
        <v>0</v>
      </c>
      <c r="H184" s="348">
        <f>$I$55</f>
        <v>0</v>
      </c>
    </row>
    <row r="185" spans="1:8" outlineLevel="1">
      <c r="A185" s="344">
        <f>$B$56</f>
        <v>0</v>
      </c>
      <c r="B185" s="342" t="str">
        <f>$B$57</f>
        <v/>
      </c>
      <c r="C185" s="339">
        <f>$B$58</f>
        <v>0</v>
      </c>
      <c r="D185" s="340">
        <f>$B$61</f>
        <v>0</v>
      </c>
      <c r="E185" s="344">
        <f>$C$56</f>
        <v>0</v>
      </c>
      <c r="F185" s="342" t="str">
        <f>$C$57</f>
        <v/>
      </c>
      <c r="G185" s="339">
        <f>$C$58</f>
        <v>0</v>
      </c>
      <c r="H185" s="340">
        <f>$C$61</f>
        <v>0</v>
      </c>
    </row>
    <row r="186" spans="1:8" outlineLevel="1">
      <c r="A186" s="338">
        <f>$D$56</f>
        <v>0</v>
      </c>
      <c r="B186" s="339" t="str">
        <f>$D$57</f>
        <v/>
      </c>
      <c r="C186" s="339">
        <f>$D$58</f>
        <v>0</v>
      </c>
      <c r="D186" s="340">
        <f>$D$61</f>
        <v>0</v>
      </c>
      <c r="E186" s="341">
        <f>$E$56</f>
        <v>0</v>
      </c>
      <c r="F186" s="342" t="str">
        <f>$E$57</f>
        <v/>
      </c>
      <c r="G186" s="339">
        <f>$E$58</f>
        <v>0</v>
      </c>
      <c r="H186" s="340">
        <f>$E$61</f>
        <v>0</v>
      </c>
    </row>
    <row r="187" spans="1:8" outlineLevel="1">
      <c r="A187" s="338">
        <f>$F$56</f>
        <v>0</v>
      </c>
      <c r="B187" s="339" t="str">
        <f>$F$57</f>
        <v/>
      </c>
      <c r="C187" s="339">
        <f>$F$58</f>
        <v>0</v>
      </c>
      <c r="D187" s="340">
        <f>$F$61</f>
        <v>0</v>
      </c>
      <c r="E187" s="341">
        <f>$G$56</f>
        <v>0</v>
      </c>
      <c r="F187" s="342" t="str">
        <f>$G$57</f>
        <v/>
      </c>
      <c r="G187" s="339">
        <f>$G$58</f>
        <v>0</v>
      </c>
      <c r="H187" s="340">
        <f>$G$61</f>
        <v>0</v>
      </c>
    </row>
    <row r="188" spans="1:8" outlineLevel="1">
      <c r="A188" s="341">
        <f>$H$56</f>
        <v>0</v>
      </c>
      <c r="B188" s="342" t="str">
        <f>$H$57</f>
        <v/>
      </c>
      <c r="C188" s="339">
        <f>$H$58</f>
        <v>0</v>
      </c>
      <c r="D188" s="340">
        <f>$H$61</f>
        <v>0</v>
      </c>
      <c r="E188" s="341">
        <f>$I$56</f>
        <v>0</v>
      </c>
      <c r="F188" s="342" t="str">
        <f>$I$57</f>
        <v/>
      </c>
      <c r="G188" s="339">
        <f>$I$58</f>
        <v>0</v>
      </c>
      <c r="H188" s="340">
        <f>$I$61</f>
        <v>0</v>
      </c>
    </row>
    <row r="189" spans="1:8" hidden="1" outlineLevel="1">
      <c r="A189" s="350">
        <f>$B$62</f>
        <v>0</v>
      </c>
      <c r="B189" s="342" t="str">
        <f>$B$63</f>
        <v/>
      </c>
      <c r="C189" s="339">
        <f>$B$64</f>
        <v>0</v>
      </c>
      <c r="D189" s="340">
        <f>$B$67</f>
        <v>0</v>
      </c>
      <c r="E189" s="350">
        <f>$C$62</f>
        <v>0</v>
      </c>
      <c r="F189" s="342" t="str">
        <f>$C$63</f>
        <v/>
      </c>
      <c r="G189" s="339">
        <f>$C$64</f>
        <v>0</v>
      </c>
      <c r="H189" s="340">
        <f>$C$67</f>
        <v>0</v>
      </c>
    </row>
    <row r="190" spans="1:8" hidden="1" outlineLevel="1">
      <c r="A190" s="349">
        <f>$D$62</f>
        <v>0</v>
      </c>
      <c r="B190" s="339" t="str">
        <f>$D$63</f>
        <v/>
      </c>
      <c r="C190" s="339">
        <f>$D$64</f>
        <v>0</v>
      </c>
      <c r="D190" s="340">
        <f>$D$67</f>
        <v>0</v>
      </c>
      <c r="E190" s="350">
        <f>$E$62</f>
        <v>0</v>
      </c>
      <c r="F190" s="342" t="str">
        <f>$E$63</f>
        <v/>
      </c>
      <c r="G190" s="339">
        <f>$E$64</f>
        <v>0</v>
      </c>
      <c r="H190" s="340">
        <f>$E$67</f>
        <v>0</v>
      </c>
    </row>
    <row r="191" spans="1:8" hidden="1" outlineLevel="1">
      <c r="A191" s="349">
        <f>$F$62</f>
        <v>0</v>
      </c>
      <c r="B191" s="339" t="str">
        <f>$F$63</f>
        <v/>
      </c>
      <c r="C191" s="339">
        <f>$F$64</f>
        <v>0</v>
      </c>
      <c r="D191" s="340">
        <f>$F$67</f>
        <v>0</v>
      </c>
      <c r="E191" s="350">
        <f>$G$62</f>
        <v>0</v>
      </c>
      <c r="F191" s="342" t="str">
        <f>$G$63</f>
        <v/>
      </c>
      <c r="G191" s="339">
        <f>$G$64</f>
        <v>0</v>
      </c>
      <c r="H191" s="340">
        <f>$G$67</f>
        <v>0</v>
      </c>
    </row>
    <row r="192" spans="1:8" hidden="1" outlineLevel="1">
      <c r="A192" s="349">
        <f>$H$62</f>
        <v>0</v>
      </c>
      <c r="B192" s="339" t="str">
        <f>$H$63</f>
        <v/>
      </c>
      <c r="C192" s="339">
        <f>$H$64</f>
        <v>0</v>
      </c>
      <c r="D192" s="340">
        <f>$H$67</f>
        <v>0</v>
      </c>
      <c r="E192" s="351">
        <f>$I$62</f>
        <v>0</v>
      </c>
      <c r="F192" s="352" t="str">
        <f>$I$63</f>
        <v/>
      </c>
      <c r="G192" s="352">
        <f>$I$64</f>
        <v>0</v>
      </c>
      <c r="H192" s="348">
        <f>$I$67</f>
        <v>0</v>
      </c>
    </row>
    <row r="193" spans="1:8" ht="16.5" customHeight="1">
      <c r="A193" s="409" t="s">
        <v>80</v>
      </c>
      <c r="B193" s="409"/>
      <c r="C193" s="409"/>
      <c r="D193" s="409"/>
      <c r="E193" s="410">
        <f>ROUND(SUM(D169:D192,H169:H192),0)</f>
        <v>4933</v>
      </c>
      <c r="F193" s="410"/>
      <c r="G193" s="410"/>
      <c r="H193" s="410"/>
    </row>
    <row r="194" spans="1:8" ht="18" customHeight="1">
      <c r="A194" s="411" t="s">
        <v>81</v>
      </c>
      <c r="B194" s="411"/>
      <c r="C194" s="411"/>
      <c r="D194" s="411"/>
      <c r="E194" s="412">
        <f>E193+G166</f>
        <v>80422</v>
      </c>
      <c r="F194" s="411"/>
      <c r="G194" s="411"/>
      <c r="H194" s="411"/>
    </row>
    <row r="195" spans="1:8" ht="44.1" customHeight="1">
      <c r="A195" s="364" t="s">
        <v>83</v>
      </c>
      <c r="B195" s="413">
        <f>E194+D143</f>
        <v>80422</v>
      </c>
      <c r="C195" s="413"/>
      <c r="D195" s="413"/>
      <c r="E195" s="365" t="s">
        <v>84</v>
      </c>
      <c r="F195" s="414">
        <f>B195</f>
        <v>80422</v>
      </c>
      <c r="G195" s="414"/>
      <c r="H195" s="414"/>
    </row>
    <row r="197" spans="1:8">
      <c r="A197" s="394" t="s">
        <v>92</v>
      </c>
      <c r="B197" s="394"/>
      <c r="C197" s="394"/>
      <c r="D197" s="394"/>
      <c r="E197" s="394"/>
      <c r="F197" s="394"/>
      <c r="G197" s="394"/>
      <c r="H197" s="394"/>
    </row>
    <row r="198" spans="1:8">
      <c r="A198" s="394"/>
      <c r="B198" s="394"/>
      <c r="C198" s="394"/>
      <c r="D198" s="394"/>
      <c r="E198" s="394"/>
      <c r="F198" s="394"/>
      <c r="G198" s="394"/>
      <c r="H198" s="394"/>
    </row>
    <row r="199" spans="1:8" ht="24" customHeight="1">
      <c r="A199" s="415" t="s">
        <v>93</v>
      </c>
      <c r="B199" s="415"/>
      <c r="C199" s="415"/>
      <c r="D199" s="415"/>
      <c r="E199" s="415"/>
      <c r="F199" s="415"/>
      <c r="G199" s="415"/>
      <c r="H199" s="415"/>
    </row>
    <row r="200" spans="1:8" s="236" customFormat="1" ht="24" customHeight="1">
      <c r="A200" s="416">
        <f>A137</f>
        <v>0</v>
      </c>
      <c r="B200" s="416"/>
      <c r="C200" s="416"/>
      <c r="D200" s="416"/>
      <c r="E200" s="416"/>
      <c r="F200" s="416"/>
      <c r="G200" s="416"/>
      <c r="H200" s="416"/>
    </row>
    <row r="201" spans="1:8" ht="28.5" customHeight="1">
      <c r="A201" s="320" t="s">
        <v>63</v>
      </c>
      <c r="B201" s="403">
        <f>J1</f>
        <v>0</v>
      </c>
      <c r="C201" s="403"/>
      <c r="D201" s="403"/>
      <c r="E201" s="403"/>
      <c r="F201" s="403"/>
      <c r="G201" s="403"/>
      <c r="H201" s="403"/>
    </row>
    <row r="202" spans="1:8" ht="28.5" customHeight="1">
      <c r="A202" s="357" t="s">
        <v>8</v>
      </c>
      <c r="B202" s="404" t="str">
        <f>B2</f>
        <v>潘庆生</v>
      </c>
      <c r="C202" s="404"/>
      <c r="D202" s="404"/>
      <c r="E202" s="320" t="s">
        <v>0</v>
      </c>
      <c r="F202" s="404" t="str">
        <f>B1</f>
        <v>北京市延庆区延庆镇双营村9号</v>
      </c>
      <c r="G202" s="404"/>
      <c r="H202" s="404"/>
    </row>
    <row r="203" spans="1:8" ht="18" customHeight="1">
      <c r="A203" s="400" t="s">
        <v>94</v>
      </c>
      <c r="B203" s="400"/>
      <c r="C203" s="400"/>
      <c r="D203" s="400"/>
      <c r="E203" s="400"/>
      <c r="F203" s="400"/>
      <c r="G203" s="400"/>
      <c r="H203" s="400"/>
    </row>
    <row r="204" spans="1:8" ht="16.5" customHeight="1">
      <c r="A204" s="320" t="s">
        <v>71</v>
      </c>
      <c r="B204" s="405" t="s">
        <v>20</v>
      </c>
      <c r="C204" s="405"/>
      <c r="D204" s="320" t="s">
        <v>73</v>
      </c>
      <c r="E204" s="357" t="s">
        <v>71</v>
      </c>
      <c r="F204" s="405" t="s">
        <v>20</v>
      </c>
      <c r="G204" s="405"/>
      <c r="H204" s="320" t="s">
        <v>73</v>
      </c>
    </row>
    <row r="205" spans="1:8" ht="15" customHeight="1">
      <c r="A205" s="366" t="str">
        <f>$C$3</f>
        <v>1</v>
      </c>
      <c r="B205" s="402">
        <f>$C$8</f>
        <v>73.98</v>
      </c>
      <c r="C205" s="402"/>
      <c r="D205" s="367">
        <f>$C$30</f>
        <v>75489</v>
      </c>
      <c r="E205" s="368">
        <f>$D$3</f>
        <v>0</v>
      </c>
      <c r="F205" s="402">
        <f>$D$8</f>
        <v>0</v>
      </c>
      <c r="G205" s="402"/>
      <c r="H205" s="367">
        <f>$D$30</f>
        <v>0</v>
      </c>
    </row>
    <row r="206" spans="1:8" ht="15" customHeight="1">
      <c r="A206" s="366">
        <f>$E$3</f>
        <v>0</v>
      </c>
      <c r="B206" s="402">
        <f>$E$8</f>
        <v>0</v>
      </c>
      <c r="C206" s="402"/>
      <c r="D206" s="367">
        <f>$E$30</f>
        <v>0</v>
      </c>
      <c r="E206" s="369">
        <f>$F$3</f>
        <v>0</v>
      </c>
      <c r="F206" s="401">
        <f>$F$8</f>
        <v>0</v>
      </c>
      <c r="G206" s="401"/>
      <c r="H206" s="370">
        <f>$F$30</f>
        <v>0</v>
      </c>
    </row>
    <row r="207" spans="1:8" ht="15" customHeight="1">
      <c r="A207" s="366">
        <f>$G$3</f>
        <v>0</v>
      </c>
      <c r="B207" s="402">
        <f>$G$8</f>
        <v>0</v>
      </c>
      <c r="C207" s="402"/>
      <c r="D207" s="367">
        <f>$G$30</f>
        <v>0</v>
      </c>
      <c r="E207" s="369">
        <f>$H$3</f>
        <v>0</v>
      </c>
      <c r="F207" s="401">
        <f>$H$8</f>
        <v>0</v>
      </c>
      <c r="G207" s="401"/>
      <c r="H207" s="370">
        <f>$H$30</f>
        <v>0</v>
      </c>
    </row>
    <row r="208" spans="1:8" ht="15" customHeight="1">
      <c r="A208" s="366">
        <f>$I$3</f>
        <v>0</v>
      </c>
      <c r="B208" s="402">
        <f>$I$8</f>
        <v>0</v>
      </c>
      <c r="C208" s="402"/>
      <c r="D208" s="367">
        <f>$I$30</f>
        <v>0</v>
      </c>
      <c r="E208" s="369">
        <f>$J$3</f>
        <v>0</v>
      </c>
      <c r="F208" s="401">
        <f>$J$8</f>
        <v>0</v>
      </c>
      <c r="G208" s="401"/>
      <c r="H208" s="370">
        <f>$J$30</f>
        <v>0</v>
      </c>
    </row>
    <row r="209" spans="1:8" ht="15" customHeight="1">
      <c r="A209" s="366">
        <f>$K$3</f>
        <v>0</v>
      </c>
      <c r="B209" s="402">
        <f>$K$8</f>
        <v>0</v>
      </c>
      <c r="C209" s="402"/>
      <c r="D209" s="367">
        <f>$K$30</f>
        <v>0</v>
      </c>
      <c r="E209" s="369">
        <f>$L$3</f>
        <v>0</v>
      </c>
      <c r="F209" s="401">
        <f>$L$8</f>
        <v>0</v>
      </c>
      <c r="G209" s="401"/>
      <c r="H209" s="370">
        <f>$L$30</f>
        <v>0</v>
      </c>
    </row>
    <row r="210" spans="1:8" ht="15" customHeight="1">
      <c r="A210" s="371">
        <f>$M$3</f>
        <v>0</v>
      </c>
      <c r="B210" s="401">
        <f>$M$8</f>
        <v>0</v>
      </c>
      <c r="C210" s="401"/>
      <c r="D210" s="370">
        <f>$M$30</f>
        <v>0</v>
      </c>
      <c r="E210" s="369">
        <f>$N$3</f>
        <v>0</v>
      </c>
      <c r="F210" s="401">
        <f>$N$8</f>
        <v>0</v>
      </c>
      <c r="G210" s="401"/>
      <c r="H210" s="370">
        <f>$N$30</f>
        <v>0</v>
      </c>
    </row>
    <row r="211" spans="1:8" ht="15" customHeight="1">
      <c r="A211" s="371">
        <f>$O$3</f>
        <v>0</v>
      </c>
      <c r="B211" s="401">
        <f>$O$8</f>
        <v>0</v>
      </c>
      <c r="C211" s="401"/>
      <c r="D211" s="370">
        <f>$O$30</f>
        <v>0</v>
      </c>
      <c r="E211" s="369">
        <f>$P$3</f>
        <v>0</v>
      </c>
      <c r="F211" s="401">
        <f>$P$8</f>
        <v>0</v>
      </c>
      <c r="G211" s="401"/>
      <c r="H211" s="370">
        <f>$P$30</f>
        <v>0</v>
      </c>
    </row>
    <row r="212" spans="1:8" ht="15" customHeight="1">
      <c r="A212" s="371">
        <f>$Q$3</f>
        <v>0</v>
      </c>
      <c r="B212" s="401">
        <f>$Q$8</f>
        <v>0</v>
      </c>
      <c r="C212" s="401"/>
      <c r="D212" s="370">
        <f>$Q$30</f>
        <v>0</v>
      </c>
      <c r="E212" s="369">
        <f>$R$3</f>
        <v>0</v>
      </c>
      <c r="F212" s="401">
        <f>$R$8</f>
        <v>0</v>
      </c>
      <c r="G212" s="401"/>
      <c r="H212" s="370">
        <f>$R$30</f>
        <v>0</v>
      </c>
    </row>
    <row r="213" spans="1:8" ht="15" customHeight="1">
      <c r="A213" s="371">
        <f>$S$3</f>
        <v>0</v>
      </c>
      <c r="B213" s="401">
        <f>$S$8</f>
        <v>0</v>
      </c>
      <c r="C213" s="401"/>
      <c r="D213" s="370">
        <f>$S$30</f>
        <v>0</v>
      </c>
      <c r="E213" s="369">
        <f>$T$3</f>
        <v>0</v>
      </c>
      <c r="F213" s="401">
        <f>$T$8</f>
        <v>0</v>
      </c>
      <c r="G213" s="401"/>
      <c r="H213" s="370">
        <f>$T$30</f>
        <v>0</v>
      </c>
    </row>
    <row r="214" spans="1:8" ht="15" customHeight="1" collapsed="1">
      <c r="A214" s="371">
        <f>$U$3</f>
        <v>0</v>
      </c>
      <c r="B214" s="401">
        <f>$U$8</f>
        <v>0</v>
      </c>
      <c r="C214" s="401"/>
      <c r="D214" s="370">
        <f>$U$30</f>
        <v>0</v>
      </c>
      <c r="E214" s="369">
        <f>$V$3</f>
        <v>0</v>
      </c>
      <c r="F214" s="401">
        <f>$V$8</f>
        <v>0</v>
      </c>
      <c r="G214" s="401"/>
      <c r="H214" s="370">
        <f>$V$30</f>
        <v>0</v>
      </c>
    </row>
    <row r="215" spans="1:8" ht="14.25" hidden="1" customHeight="1" outlineLevel="1">
      <c r="A215" s="372"/>
      <c r="B215" s="395"/>
      <c r="C215" s="395"/>
      <c r="D215" s="371"/>
      <c r="E215" s="372"/>
      <c r="F215" s="395"/>
      <c r="G215" s="395"/>
      <c r="H215" s="371"/>
    </row>
    <row r="216" spans="1:8" ht="14.25" hidden="1" customHeight="1" outlineLevel="1">
      <c r="A216" s="372"/>
      <c r="B216" s="395"/>
      <c r="C216" s="395"/>
      <c r="D216" s="371"/>
      <c r="E216" s="372"/>
      <c r="F216" s="395"/>
      <c r="G216" s="395"/>
      <c r="H216" s="371"/>
    </row>
    <row r="217" spans="1:8" ht="14.25" hidden="1" customHeight="1" outlineLevel="1">
      <c r="A217" s="372"/>
      <c r="B217" s="395"/>
      <c r="C217" s="395"/>
      <c r="D217" s="371"/>
      <c r="E217" s="372"/>
      <c r="F217" s="395"/>
      <c r="G217" s="395"/>
      <c r="H217" s="371"/>
    </row>
    <row r="218" spans="1:8" ht="14.25" hidden="1" customHeight="1" outlineLevel="1">
      <c r="A218" s="372"/>
      <c r="B218" s="395"/>
      <c r="C218" s="395"/>
      <c r="D218" s="371"/>
      <c r="E218" s="372"/>
      <c r="F218" s="395"/>
      <c r="G218" s="395"/>
      <c r="H218" s="371"/>
    </row>
    <row r="219" spans="1:8" ht="14.25" hidden="1" customHeight="1" outlineLevel="1">
      <c r="A219" s="372"/>
      <c r="B219" s="395"/>
      <c r="C219" s="395"/>
      <c r="D219" s="371"/>
      <c r="E219" s="372"/>
      <c r="F219" s="395"/>
      <c r="G219" s="395"/>
      <c r="H219" s="371"/>
    </row>
    <row r="220" spans="1:8" ht="14.25" hidden="1" customHeight="1" outlineLevel="1">
      <c r="A220" s="372"/>
      <c r="B220" s="395"/>
      <c r="C220" s="395"/>
      <c r="D220" s="371"/>
      <c r="E220" s="372"/>
      <c r="F220" s="395"/>
      <c r="G220" s="395"/>
      <c r="H220" s="371"/>
    </row>
    <row r="221" spans="1:8" ht="14.25" hidden="1" customHeight="1" outlineLevel="1">
      <c r="A221" s="372"/>
      <c r="B221" s="395"/>
      <c r="C221" s="395"/>
      <c r="D221" s="371"/>
      <c r="E221" s="372"/>
      <c r="F221" s="395"/>
      <c r="G221" s="395"/>
      <c r="H221" s="371"/>
    </row>
    <row r="222" spans="1:8" ht="14.25" hidden="1" customHeight="1" outlineLevel="1">
      <c r="A222" s="372"/>
      <c r="B222" s="395"/>
      <c r="C222" s="395"/>
      <c r="D222" s="371"/>
      <c r="E222" s="372"/>
      <c r="F222" s="395"/>
      <c r="G222" s="395"/>
      <c r="H222" s="371"/>
    </row>
    <row r="223" spans="1:8" ht="14.25" hidden="1" customHeight="1" outlineLevel="1">
      <c r="A223" s="372"/>
      <c r="B223" s="395"/>
      <c r="C223" s="395"/>
      <c r="D223" s="371"/>
      <c r="E223" s="372"/>
      <c r="F223" s="395"/>
      <c r="G223" s="395"/>
      <c r="H223" s="371"/>
    </row>
    <row r="224" spans="1:8" ht="14.25" hidden="1" customHeight="1" outlineLevel="1">
      <c r="A224" s="372"/>
      <c r="B224" s="396"/>
      <c r="C224" s="396"/>
      <c r="D224" s="371"/>
      <c r="E224" s="372"/>
      <c r="F224" s="396"/>
      <c r="G224" s="396"/>
      <c r="H224" s="371"/>
    </row>
    <row r="225" spans="1:8" ht="16.5" customHeight="1">
      <c r="A225" s="357" t="s">
        <v>95</v>
      </c>
      <c r="B225" s="397">
        <f>ROUND(SUM(B205:C214,F205:G214),2)</f>
        <v>73.98</v>
      </c>
      <c r="C225" s="398"/>
      <c r="D225" s="373">
        <f>ROUND(SUM(D205:D214,H205:H214),0)</f>
        <v>75489</v>
      </c>
      <c r="E225" s="357"/>
      <c r="F225" s="399"/>
      <c r="G225" s="399"/>
      <c r="H225" s="374"/>
    </row>
    <row r="226" spans="1:8" ht="18" customHeight="1">
      <c r="A226" s="400" t="s">
        <v>76</v>
      </c>
      <c r="B226" s="400"/>
      <c r="C226" s="400"/>
      <c r="D226" s="400"/>
      <c r="E226" s="400"/>
      <c r="F226" s="400"/>
      <c r="G226" s="400"/>
      <c r="H226" s="400"/>
    </row>
    <row r="227" spans="1:8" ht="16.5" customHeight="1">
      <c r="A227" s="357" t="s">
        <v>77</v>
      </c>
      <c r="B227" s="357" t="s">
        <v>78</v>
      </c>
      <c r="C227" s="357" t="s">
        <v>79</v>
      </c>
      <c r="D227" s="320" t="s">
        <v>73</v>
      </c>
      <c r="E227" s="357" t="s">
        <v>77</v>
      </c>
      <c r="F227" s="357" t="s">
        <v>78</v>
      </c>
      <c r="G227" s="357" t="s">
        <v>79</v>
      </c>
      <c r="H227" s="320" t="s">
        <v>73</v>
      </c>
    </row>
    <row r="228" spans="1:8" ht="15" customHeight="1">
      <c r="A228" s="375" t="str">
        <f>$B$32</f>
        <v>普通灯</v>
      </c>
      <c r="B228" s="376" t="str">
        <f>$B$33</f>
        <v>份</v>
      </c>
      <c r="C228" s="376">
        <f>$B$34</f>
        <v>5</v>
      </c>
      <c r="D228" s="376">
        <f>$B$37</f>
        <v>553</v>
      </c>
      <c r="E228" s="377" t="str">
        <f>$C$32</f>
        <v>暖气</v>
      </c>
      <c r="F228" s="370" t="str">
        <f>$C$33</f>
        <v>平方米</v>
      </c>
      <c r="G228" s="370">
        <f>$C$34</f>
        <v>30.780000000000005</v>
      </c>
      <c r="H228" s="370">
        <f>$C$37</f>
        <v>1771</v>
      </c>
    </row>
    <row r="229" spans="1:8" ht="15" customHeight="1">
      <c r="A229" s="375" t="str">
        <f>$D$32</f>
        <v>火炕</v>
      </c>
      <c r="B229" s="376" t="str">
        <f>$D$33</f>
        <v>平方米</v>
      </c>
      <c r="C229" s="376">
        <f>$D$34</f>
        <v>10.26</v>
      </c>
      <c r="D229" s="376">
        <f>$D$37</f>
        <v>2309</v>
      </c>
      <c r="E229" s="377" t="str">
        <f>$E$32</f>
        <v>大锅台</v>
      </c>
      <c r="F229" s="370" t="str">
        <f>$E$33</f>
        <v>个</v>
      </c>
      <c r="G229" s="370">
        <f>$E$34</f>
        <v>1</v>
      </c>
      <c r="H229" s="370">
        <f>$E$37</f>
        <v>300</v>
      </c>
    </row>
    <row r="230" spans="1:8" ht="15" customHeight="1">
      <c r="A230" s="375">
        <f>$F$32</f>
        <v>0</v>
      </c>
      <c r="B230" s="376" t="str">
        <f>$F$33</f>
        <v/>
      </c>
      <c r="C230" s="376">
        <f>$F$34</f>
        <v>0</v>
      </c>
      <c r="D230" s="376">
        <f>$F$37</f>
        <v>0</v>
      </c>
      <c r="E230" s="377">
        <f>$G$32</f>
        <v>0</v>
      </c>
      <c r="F230" s="370" t="str">
        <f>$G$33</f>
        <v/>
      </c>
      <c r="G230" s="370">
        <f>$G$34</f>
        <v>0</v>
      </c>
      <c r="H230" s="370">
        <f>$G$37</f>
        <v>0</v>
      </c>
    </row>
    <row r="231" spans="1:8" ht="15" customHeight="1">
      <c r="A231" s="375">
        <f>$H$32</f>
        <v>0</v>
      </c>
      <c r="B231" s="376" t="str">
        <f>$H$33</f>
        <v/>
      </c>
      <c r="C231" s="376">
        <f>$H$34</f>
        <v>0</v>
      </c>
      <c r="D231" s="376">
        <f>$H$37</f>
        <v>0</v>
      </c>
      <c r="E231" s="377">
        <f>$I$32</f>
        <v>0</v>
      </c>
      <c r="F231" s="370" t="str">
        <f>$I$33</f>
        <v/>
      </c>
      <c r="G231" s="370">
        <f>$I$34</f>
        <v>0</v>
      </c>
      <c r="H231" s="370">
        <f>$I$37</f>
        <v>0</v>
      </c>
    </row>
    <row r="232" spans="1:8" ht="15" customHeight="1">
      <c r="A232" s="375">
        <f>$B$38</f>
        <v>0</v>
      </c>
      <c r="B232" s="376" t="str">
        <f>$B$39</f>
        <v/>
      </c>
      <c r="C232" s="376">
        <f>$B$40</f>
        <v>0</v>
      </c>
      <c r="D232" s="376">
        <f>$B$43</f>
        <v>0</v>
      </c>
      <c r="E232" s="377">
        <f>$C$38</f>
        <v>0</v>
      </c>
      <c r="F232" s="370" t="str">
        <f>$C$39</f>
        <v/>
      </c>
      <c r="G232" s="370">
        <f>$C$40</f>
        <v>0</v>
      </c>
      <c r="H232" s="370">
        <f>$C$43</f>
        <v>0</v>
      </c>
    </row>
    <row r="233" spans="1:8" ht="15" customHeight="1">
      <c r="A233" s="375">
        <f>$D$38</f>
        <v>0</v>
      </c>
      <c r="B233" s="376" t="str">
        <f>$D$39</f>
        <v/>
      </c>
      <c r="C233" s="376">
        <f>$D$40</f>
        <v>0</v>
      </c>
      <c r="D233" s="376">
        <f>$D$43</f>
        <v>0</v>
      </c>
      <c r="E233" s="377">
        <f>$E$38</f>
        <v>0</v>
      </c>
      <c r="F233" s="370" t="str">
        <f>$E$39</f>
        <v/>
      </c>
      <c r="G233" s="370">
        <f>$E$40</f>
        <v>0</v>
      </c>
      <c r="H233" s="370">
        <f>$E$43</f>
        <v>0</v>
      </c>
    </row>
    <row r="234" spans="1:8" ht="15" customHeight="1">
      <c r="A234" s="375">
        <f>$F$38</f>
        <v>0</v>
      </c>
      <c r="B234" s="376" t="str">
        <f>$F$39</f>
        <v/>
      </c>
      <c r="C234" s="376">
        <f>$F$40</f>
        <v>0</v>
      </c>
      <c r="D234" s="376">
        <f>$F$43</f>
        <v>0</v>
      </c>
      <c r="E234" s="377">
        <f>$G$38</f>
        <v>0</v>
      </c>
      <c r="F234" s="370" t="str">
        <f>$G$39</f>
        <v/>
      </c>
      <c r="G234" s="370">
        <f>$G$40</f>
        <v>0</v>
      </c>
      <c r="H234" s="370">
        <f>$G$43</f>
        <v>0</v>
      </c>
    </row>
    <row r="235" spans="1:8" ht="15" customHeight="1">
      <c r="A235" s="375">
        <f>$H$38</f>
        <v>0</v>
      </c>
      <c r="B235" s="376" t="str">
        <f>$H$39</f>
        <v/>
      </c>
      <c r="C235" s="376">
        <f>$H$40</f>
        <v>0</v>
      </c>
      <c r="D235" s="376">
        <f>$H$43</f>
        <v>0</v>
      </c>
      <c r="E235" s="377">
        <f>$I$38</f>
        <v>0</v>
      </c>
      <c r="F235" s="370" t="str">
        <f>$I$39</f>
        <v/>
      </c>
      <c r="G235" s="370">
        <f>$I$40</f>
        <v>0</v>
      </c>
      <c r="H235" s="370">
        <f>$I$43</f>
        <v>0</v>
      </c>
    </row>
    <row r="236" spans="1:8" ht="15" customHeight="1">
      <c r="A236" s="375">
        <f>$B$44</f>
        <v>0</v>
      </c>
      <c r="B236" s="376" t="str">
        <f>$B$45</f>
        <v/>
      </c>
      <c r="C236" s="376">
        <f>$B$46</f>
        <v>0</v>
      </c>
      <c r="D236" s="376">
        <f>$B$49</f>
        <v>0</v>
      </c>
      <c r="E236" s="377">
        <f>$C$44</f>
        <v>0</v>
      </c>
      <c r="F236" s="370" t="str">
        <f>$C$45</f>
        <v/>
      </c>
      <c r="G236" s="370">
        <f>$C$46</f>
        <v>0</v>
      </c>
      <c r="H236" s="370">
        <f>$C$49</f>
        <v>0</v>
      </c>
    </row>
    <row r="237" spans="1:8" ht="15" customHeight="1">
      <c r="A237" s="375">
        <f>$D$44</f>
        <v>0</v>
      </c>
      <c r="B237" s="376" t="str">
        <f>$D$45</f>
        <v/>
      </c>
      <c r="C237" s="376">
        <f>$D$46</f>
        <v>0</v>
      </c>
      <c r="D237" s="376">
        <f>$D$49</f>
        <v>0</v>
      </c>
      <c r="E237" s="377">
        <f>$E$44</f>
        <v>0</v>
      </c>
      <c r="F237" s="370" t="str">
        <f>$E$45</f>
        <v/>
      </c>
      <c r="G237" s="370">
        <f>$E$46</f>
        <v>0</v>
      </c>
      <c r="H237" s="370">
        <f>$E$49</f>
        <v>0</v>
      </c>
    </row>
    <row r="238" spans="1:8" ht="15" customHeight="1">
      <c r="A238" s="375">
        <f>$F$44</f>
        <v>0</v>
      </c>
      <c r="B238" s="376" t="str">
        <f>$F$45</f>
        <v/>
      </c>
      <c r="C238" s="376">
        <f>$F$46</f>
        <v>0</v>
      </c>
      <c r="D238" s="376">
        <f>$F$49</f>
        <v>0</v>
      </c>
      <c r="E238" s="377">
        <f>$G$44</f>
        <v>0</v>
      </c>
      <c r="F238" s="370" t="str">
        <f>$G$45</f>
        <v/>
      </c>
      <c r="G238" s="370">
        <f>$G$46</f>
        <v>0</v>
      </c>
      <c r="H238" s="370">
        <f>$G$49</f>
        <v>0</v>
      </c>
    </row>
    <row r="239" spans="1:8" ht="15" customHeight="1">
      <c r="A239" s="375">
        <f>$H$44</f>
        <v>0</v>
      </c>
      <c r="B239" s="376" t="str">
        <f>$H$45</f>
        <v/>
      </c>
      <c r="C239" s="376">
        <f>$H$46</f>
        <v>0</v>
      </c>
      <c r="D239" s="376">
        <f>$H$49</f>
        <v>0</v>
      </c>
      <c r="E239" s="377">
        <f>$I$44</f>
        <v>0</v>
      </c>
      <c r="F239" s="370" t="str">
        <f>$I$45</f>
        <v/>
      </c>
      <c r="G239" s="370">
        <f>$I$46</f>
        <v>0</v>
      </c>
      <c r="H239" s="370">
        <f>$I$49</f>
        <v>0</v>
      </c>
    </row>
    <row r="240" spans="1:8" ht="15" customHeight="1">
      <c r="A240" s="375">
        <f>$B$50</f>
        <v>0</v>
      </c>
      <c r="B240" s="376" t="str">
        <f>$B$51</f>
        <v/>
      </c>
      <c r="C240" s="376">
        <f>$B$52</f>
        <v>0</v>
      </c>
      <c r="D240" s="376">
        <f>$B$55</f>
        <v>0</v>
      </c>
      <c r="E240" s="377">
        <f>$C$50</f>
        <v>0</v>
      </c>
      <c r="F240" s="370" t="str">
        <f>$C$51</f>
        <v/>
      </c>
      <c r="G240" s="376">
        <f>$C$52</f>
        <v>0</v>
      </c>
      <c r="H240" s="376">
        <f>$C$55</f>
        <v>0</v>
      </c>
    </row>
    <row r="241" spans="1:8" ht="15" customHeight="1">
      <c r="A241" s="375">
        <f>$D$50</f>
        <v>0</v>
      </c>
      <c r="B241" s="376" t="str">
        <f>$D$51</f>
        <v/>
      </c>
      <c r="C241" s="376">
        <f>$D$52</f>
        <v>0</v>
      </c>
      <c r="D241" s="376">
        <f>$D$55</f>
        <v>0</v>
      </c>
      <c r="E241" s="377">
        <f>$E$50</f>
        <v>0</v>
      </c>
      <c r="F241" s="370" t="str">
        <f>$E$51</f>
        <v/>
      </c>
      <c r="G241" s="376">
        <f>$E$52</f>
        <v>0</v>
      </c>
      <c r="H241" s="376">
        <f>$E$55</f>
        <v>0</v>
      </c>
    </row>
    <row r="242" spans="1:8" outlineLevel="1">
      <c r="A242" s="375">
        <f>$F$50</f>
        <v>0</v>
      </c>
      <c r="B242" s="376" t="str">
        <f>$F$51</f>
        <v/>
      </c>
      <c r="C242" s="376">
        <f>$F$52</f>
        <v>0</v>
      </c>
      <c r="D242" s="376">
        <f>$F$55</f>
        <v>0</v>
      </c>
      <c r="E242" s="377">
        <f>$G$50</f>
        <v>0</v>
      </c>
      <c r="F242" s="370" t="str">
        <f>$G$51</f>
        <v/>
      </c>
      <c r="G242" s="376">
        <f>$G$52</f>
        <v>0</v>
      </c>
      <c r="H242" s="376">
        <f>$G$55</f>
        <v>0</v>
      </c>
    </row>
    <row r="243" spans="1:8" outlineLevel="1">
      <c r="A243" s="375">
        <f>$H$50</f>
        <v>0</v>
      </c>
      <c r="B243" s="376" t="str">
        <f>$H$51</f>
        <v/>
      </c>
      <c r="C243" s="376">
        <f>$H$52</f>
        <v>0</v>
      </c>
      <c r="D243" s="376">
        <f>$H$55</f>
        <v>0</v>
      </c>
      <c r="E243" s="377">
        <f>$I$50</f>
        <v>0</v>
      </c>
      <c r="F243" s="370" t="str">
        <f>$I$51</f>
        <v/>
      </c>
      <c r="G243" s="376">
        <f>$I$52</f>
        <v>0</v>
      </c>
      <c r="H243" s="376">
        <f>$I$55</f>
        <v>0</v>
      </c>
    </row>
    <row r="244" spans="1:8" outlineLevel="1">
      <c r="A244" s="377">
        <f>$B$56</f>
        <v>0</v>
      </c>
      <c r="B244" s="370" t="str">
        <f>$B$57</f>
        <v/>
      </c>
      <c r="C244" s="376">
        <f>$B$58</f>
        <v>0</v>
      </c>
      <c r="D244" s="376">
        <f>$B$61</f>
        <v>0</v>
      </c>
      <c r="E244" s="377">
        <f>$C$56</f>
        <v>0</v>
      </c>
      <c r="F244" s="370" t="str">
        <f>$C$57</f>
        <v/>
      </c>
      <c r="G244" s="376">
        <f>$C$58</f>
        <v>0</v>
      </c>
      <c r="H244" s="376">
        <f>$C$61</f>
        <v>0</v>
      </c>
    </row>
    <row r="245" spans="1:8" outlineLevel="1">
      <c r="A245" s="375">
        <f>$D$56</f>
        <v>0</v>
      </c>
      <c r="B245" s="376" t="str">
        <f>$D$57</f>
        <v/>
      </c>
      <c r="C245" s="376">
        <f>$D$58</f>
        <v>0</v>
      </c>
      <c r="D245" s="376">
        <f>$D$61</f>
        <v>0</v>
      </c>
      <c r="E245" s="377">
        <f>$E$56</f>
        <v>0</v>
      </c>
      <c r="F245" s="370" t="str">
        <f>$E$57</f>
        <v/>
      </c>
      <c r="G245" s="376">
        <f>$E$58</f>
        <v>0</v>
      </c>
      <c r="H245" s="376">
        <f>$E$61</f>
        <v>0</v>
      </c>
    </row>
    <row r="246" spans="1:8" outlineLevel="1">
      <c r="A246" s="375">
        <f>$F$56</f>
        <v>0</v>
      </c>
      <c r="B246" s="376" t="str">
        <f>$F$57</f>
        <v/>
      </c>
      <c r="C246" s="376">
        <f>$F$58</f>
        <v>0</v>
      </c>
      <c r="D246" s="376">
        <f>$F$61</f>
        <v>0</v>
      </c>
      <c r="E246" s="377">
        <f>$G$56</f>
        <v>0</v>
      </c>
      <c r="F246" s="370" t="str">
        <f>$G$57</f>
        <v/>
      </c>
      <c r="G246" s="376">
        <f>$G$58</f>
        <v>0</v>
      </c>
      <c r="H246" s="376">
        <f>$G$61</f>
        <v>0</v>
      </c>
    </row>
    <row r="247" spans="1:8" outlineLevel="1">
      <c r="A247" s="377">
        <f>$H$56</f>
        <v>0</v>
      </c>
      <c r="B247" s="370" t="str">
        <f>$H$57</f>
        <v/>
      </c>
      <c r="C247" s="376">
        <f>$H$58</f>
        <v>0</v>
      </c>
      <c r="D247" s="376">
        <f>$H$61</f>
        <v>0</v>
      </c>
      <c r="E247" s="377">
        <f>$I$56</f>
        <v>0</v>
      </c>
      <c r="F247" s="370" t="str">
        <f>$I$57</f>
        <v/>
      </c>
      <c r="G247" s="376">
        <f>$I$58</f>
        <v>0</v>
      </c>
      <c r="H247" s="376">
        <f>$I$61</f>
        <v>0</v>
      </c>
    </row>
    <row r="248" spans="1:8" hidden="1" outlineLevel="1">
      <c r="A248" s="370">
        <f>$B$62</f>
        <v>0</v>
      </c>
      <c r="B248" s="370" t="str">
        <f>$B$63</f>
        <v/>
      </c>
      <c r="C248" s="376">
        <f>$B$64</f>
        <v>0</v>
      </c>
      <c r="D248" s="376">
        <f>$B$67</f>
        <v>0</v>
      </c>
      <c r="E248" s="370">
        <f>$C$62</f>
        <v>0</v>
      </c>
      <c r="F248" s="370" t="str">
        <f>$C$63</f>
        <v/>
      </c>
      <c r="G248" s="376">
        <f>$C$64</f>
        <v>0</v>
      </c>
      <c r="H248" s="376">
        <f>$C$67</f>
        <v>0</v>
      </c>
    </row>
    <row r="249" spans="1:8" hidden="1" outlineLevel="1">
      <c r="A249" s="376">
        <f>$D$62</f>
        <v>0</v>
      </c>
      <c r="B249" s="376" t="str">
        <f>$D$63</f>
        <v/>
      </c>
      <c r="C249" s="376">
        <f>$D$64</f>
        <v>0</v>
      </c>
      <c r="D249" s="376">
        <f>$D$67</f>
        <v>0</v>
      </c>
      <c r="E249" s="370">
        <f>$E$62</f>
        <v>0</v>
      </c>
      <c r="F249" s="370" t="str">
        <f>$E$63</f>
        <v/>
      </c>
      <c r="G249" s="376">
        <f>$E$64</f>
        <v>0</v>
      </c>
      <c r="H249" s="376">
        <f>$E$67</f>
        <v>0</v>
      </c>
    </row>
    <row r="250" spans="1:8" hidden="1" outlineLevel="1">
      <c r="A250" s="376">
        <f>$F$62</f>
        <v>0</v>
      </c>
      <c r="B250" s="376" t="str">
        <f>$F$63</f>
        <v/>
      </c>
      <c r="C250" s="376">
        <f>$F$64</f>
        <v>0</v>
      </c>
      <c r="D250" s="376">
        <f>$F$67</f>
        <v>0</v>
      </c>
      <c r="E250" s="370">
        <f>$G$62</f>
        <v>0</v>
      </c>
      <c r="F250" s="370" t="str">
        <f>$G$63</f>
        <v/>
      </c>
      <c r="G250" s="376">
        <f>$G$64</f>
        <v>0</v>
      </c>
      <c r="H250" s="376">
        <f>$G$67</f>
        <v>0</v>
      </c>
    </row>
    <row r="251" spans="1:8" hidden="1" outlineLevel="1">
      <c r="A251" s="376">
        <f>$H$62</f>
        <v>0</v>
      </c>
      <c r="B251" s="376" t="str">
        <f>$H$63</f>
        <v/>
      </c>
      <c r="C251" s="376">
        <f>$H$64</f>
        <v>0</v>
      </c>
      <c r="D251" s="376">
        <f>$H$67</f>
        <v>0</v>
      </c>
      <c r="E251" s="376">
        <f>$I$62</f>
        <v>0</v>
      </c>
      <c r="F251" s="376" t="str">
        <f>$I$63</f>
        <v/>
      </c>
      <c r="G251" s="376">
        <f>$I$64</f>
        <v>0</v>
      </c>
      <c r="H251" s="376">
        <f>$I$67</f>
        <v>0</v>
      </c>
    </row>
    <row r="252" spans="1:8" ht="16.5" customHeight="1">
      <c r="A252" s="357" t="s">
        <v>96</v>
      </c>
      <c r="B252" s="378">
        <f>SUM(D228:D251,H228:H251)</f>
        <v>4933</v>
      </c>
      <c r="C252" s="381" t="s">
        <v>82</v>
      </c>
      <c r="D252" s="381"/>
      <c r="E252" s="379"/>
      <c r="F252" s="379"/>
      <c r="G252" s="379"/>
      <c r="H252" s="379"/>
    </row>
    <row r="253" spans="1:8" ht="18" customHeight="1">
      <c r="A253" s="357" t="s">
        <v>97</v>
      </c>
      <c r="B253" s="382">
        <f>D225+B252</f>
        <v>80422</v>
      </c>
      <c r="C253" s="382"/>
      <c r="D253" s="382"/>
      <c r="E253" s="382"/>
      <c r="F253" s="382"/>
      <c r="G253" s="382"/>
      <c r="H253" s="380" t="s">
        <v>82</v>
      </c>
    </row>
    <row r="254" spans="1:8">
      <c r="A254" s="383" t="s">
        <v>98</v>
      </c>
      <c r="B254" s="383"/>
      <c r="C254" s="383"/>
      <c r="D254" s="383"/>
      <c r="E254" s="383"/>
      <c r="F254" s="383"/>
      <c r="G254" s="383"/>
      <c r="H254" s="383"/>
    </row>
    <row r="257" ht="18.75" customHeight="1"/>
    <row r="258" ht="18.75" customHeight="1"/>
    <row r="259" ht="18.75" customHeight="1"/>
    <row r="299" spans="1:1">
      <c r="A299" s="168" t="s">
        <v>99</v>
      </c>
    </row>
    <row r="300" spans="1:1">
      <c r="A300" s="168" t="s">
        <v>42</v>
      </c>
    </row>
    <row r="301" spans="1:1">
      <c r="A301" s="168" t="s">
        <v>100</v>
      </c>
    </row>
    <row r="302" spans="1:1">
      <c r="A302" s="168" t="s">
        <v>43</v>
      </c>
    </row>
    <row r="303" spans="1:1">
      <c r="A303" s="168" t="s">
        <v>41</v>
      </c>
    </row>
    <row r="304" spans="1:1" ht="22.5">
      <c r="A304" s="168" t="s">
        <v>101</v>
      </c>
    </row>
    <row r="305" spans="1:1" ht="22.5">
      <c r="A305" s="168" t="s">
        <v>102</v>
      </c>
    </row>
    <row r="306" spans="1:1" ht="22.5">
      <c r="A306" s="168" t="s">
        <v>103</v>
      </c>
    </row>
    <row r="307" spans="1:1">
      <c r="A307" s="173" t="s">
        <v>104</v>
      </c>
    </row>
    <row r="308" spans="1:1">
      <c r="A308" s="174" t="s">
        <v>105</v>
      </c>
    </row>
  </sheetData>
  <mergeCells count="206">
    <mergeCell ref="B1:D1"/>
    <mergeCell ref="N1:O1"/>
    <mergeCell ref="B2:D2"/>
    <mergeCell ref="E2:F2"/>
    <mergeCell ref="G2:H2"/>
    <mergeCell ref="N2:O2"/>
    <mergeCell ref="A73:H73"/>
    <mergeCell ref="A74:H74"/>
    <mergeCell ref="B75:H75"/>
    <mergeCell ref="B76:D76"/>
    <mergeCell ref="F76:H76"/>
    <mergeCell ref="A77:H77"/>
    <mergeCell ref="A78:B78"/>
    <mergeCell ref="C78:D78"/>
    <mergeCell ref="E78:F78"/>
    <mergeCell ref="G78:H78"/>
    <mergeCell ref="A79:B79"/>
    <mergeCell ref="C79:D79"/>
    <mergeCell ref="E79:F79"/>
    <mergeCell ref="G79:H79"/>
    <mergeCell ref="A80:C80"/>
    <mergeCell ref="D80:H80"/>
    <mergeCell ref="A81:H81"/>
    <mergeCell ref="B82:C82"/>
    <mergeCell ref="F82:G82"/>
    <mergeCell ref="B83:C83"/>
    <mergeCell ref="F83:G83"/>
    <mergeCell ref="B84:C84"/>
    <mergeCell ref="F84:G84"/>
    <mergeCell ref="B85:C85"/>
    <mergeCell ref="F85:G85"/>
    <mergeCell ref="B86:C86"/>
    <mergeCell ref="F86:G86"/>
    <mergeCell ref="B87:C87"/>
    <mergeCell ref="F87:G87"/>
    <mergeCell ref="B88:C88"/>
    <mergeCell ref="F88:G88"/>
    <mergeCell ref="B89:C89"/>
    <mergeCell ref="F89:G8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  <mergeCell ref="A102:B102"/>
    <mergeCell ref="C102:D102"/>
    <mergeCell ref="E102:F102"/>
    <mergeCell ref="G102:H102"/>
    <mergeCell ref="A103:H103"/>
    <mergeCell ref="A129:D129"/>
    <mergeCell ref="E129:H129"/>
    <mergeCell ref="A130:D130"/>
    <mergeCell ref="E130:G130"/>
    <mergeCell ref="B131:D131"/>
    <mergeCell ref="F131:H131"/>
    <mergeCell ref="A136:H136"/>
    <mergeCell ref="A137:H137"/>
    <mergeCell ref="B138:H138"/>
    <mergeCell ref="B139:D139"/>
    <mergeCell ref="F139:H139"/>
    <mergeCell ref="A140:H140"/>
    <mergeCell ref="A141:B141"/>
    <mergeCell ref="C141:D141"/>
    <mergeCell ref="E141:F141"/>
    <mergeCell ref="G141:H141"/>
    <mergeCell ref="A142:B142"/>
    <mergeCell ref="C142:D142"/>
    <mergeCell ref="E142:F142"/>
    <mergeCell ref="G142:H142"/>
    <mergeCell ref="A143:C143"/>
    <mergeCell ref="D143:H143"/>
    <mergeCell ref="A144:H144"/>
    <mergeCell ref="B145:C145"/>
    <mergeCell ref="F145:G145"/>
    <mergeCell ref="B146:C146"/>
    <mergeCell ref="F146:G146"/>
    <mergeCell ref="B147:C147"/>
    <mergeCell ref="F147:G147"/>
    <mergeCell ref="B148:C148"/>
    <mergeCell ref="F148:G148"/>
    <mergeCell ref="B149:C149"/>
    <mergeCell ref="F149:G149"/>
    <mergeCell ref="B150:C150"/>
    <mergeCell ref="F150:G150"/>
    <mergeCell ref="B151:C151"/>
    <mergeCell ref="F151:G151"/>
    <mergeCell ref="B152:C152"/>
    <mergeCell ref="F152:G152"/>
    <mergeCell ref="B153:C153"/>
    <mergeCell ref="F153:G153"/>
    <mergeCell ref="B154:C154"/>
    <mergeCell ref="F154:G154"/>
    <mergeCell ref="B155:C155"/>
    <mergeCell ref="F155:G155"/>
    <mergeCell ref="B156:C156"/>
    <mergeCell ref="F156:G156"/>
    <mergeCell ref="B157:C157"/>
    <mergeCell ref="F157:G157"/>
    <mergeCell ref="B158:C158"/>
    <mergeCell ref="F158:G158"/>
    <mergeCell ref="B159:C159"/>
    <mergeCell ref="F159:G159"/>
    <mergeCell ref="B160:C160"/>
    <mergeCell ref="F160:G160"/>
    <mergeCell ref="B161:C161"/>
    <mergeCell ref="F161:G161"/>
    <mergeCell ref="B162:C162"/>
    <mergeCell ref="F162:G162"/>
    <mergeCell ref="B163:C163"/>
    <mergeCell ref="F163:G163"/>
    <mergeCell ref="B164:C164"/>
    <mergeCell ref="F164:G164"/>
    <mergeCell ref="B165:C165"/>
    <mergeCell ref="F165:G165"/>
    <mergeCell ref="A166:B166"/>
    <mergeCell ref="C166:D166"/>
    <mergeCell ref="E166:F166"/>
    <mergeCell ref="G166:H166"/>
    <mergeCell ref="A167:H167"/>
    <mergeCell ref="A193:D193"/>
    <mergeCell ref="E193:H193"/>
    <mergeCell ref="A194:D194"/>
    <mergeCell ref="E194:H194"/>
    <mergeCell ref="B195:D195"/>
    <mergeCell ref="F195:H195"/>
    <mergeCell ref="A199:H199"/>
    <mergeCell ref="A200:H200"/>
    <mergeCell ref="B201:H201"/>
    <mergeCell ref="B202:D202"/>
    <mergeCell ref="F202:H202"/>
    <mergeCell ref="A203:H203"/>
    <mergeCell ref="B204:C204"/>
    <mergeCell ref="F204:G204"/>
    <mergeCell ref="B205:C205"/>
    <mergeCell ref="F205:G205"/>
    <mergeCell ref="B206:C206"/>
    <mergeCell ref="F206:G206"/>
    <mergeCell ref="B207:C207"/>
    <mergeCell ref="F207:G207"/>
    <mergeCell ref="B208:C208"/>
    <mergeCell ref="F208:G208"/>
    <mergeCell ref="B209:C209"/>
    <mergeCell ref="F209:G209"/>
    <mergeCell ref="B210:C210"/>
    <mergeCell ref="F210:G210"/>
    <mergeCell ref="B211:C211"/>
    <mergeCell ref="F211:G211"/>
    <mergeCell ref="B219:C219"/>
    <mergeCell ref="F219:G219"/>
    <mergeCell ref="B220:C220"/>
    <mergeCell ref="F220:G220"/>
    <mergeCell ref="B221:C221"/>
    <mergeCell ref="F221:G221"/>
    <mergeCell ref="B212:C212"/>
    <mergeCell ref="F212:G212"/>
    <mergeCell ref="B213:C213"/>
    <mergeCell ref="F213:G213"/>
    <mergeCell ref="B214:C214"/>
    <mergeCell ref="F214:G214"/>
    <mergeCell ref="B215:C215"/>
    <mergeCell ref="F215:G215"/>
    <mergeCell ref="B216:C216"/>
    <mergeCell ref="F216:G216"/>
    <mergeCell ref="C252:D252"/>
    <mergeCell ref="B253:G253"/>
    <mergeCell ref="A254:H254"/>
    <mergeCell ref="A25:A27"/>
    <mergeCell ref="I1:I2"/>
    <mergeCell ref="R1:R2"/>
    <mergeCell ref="J1:M2"/>
    <mergeCell ref="P1:Q2"/>
    <mergeCell ref="A71:H72"/>
    <mergeCell ref="A134:H135"/>
    <mergeCell ref="A197:H198"/>
    <mergeCell ref="B222:C222"/>
    <mergeCell ref="F222:G222"/>
    <mergeCell ref="B223:C223"/>
    <mergeCell ref="F223:G223"/>
    <mergeCell ref="B224:C224"/>
    <mergeCell ref="F224:G224"/>
    <mergeCell ref="B225:C225"/>
    <mergeCell ref="F225:G225"/>
    <mergeCell ref="A226:H226"/>
    <mergeCell ref="B217:C217"/>
    <mergeCell ref="F217:G217"/>
    <mergeCell ref="B218:C218"/>
    <mergeCell ref="F218:G218"/>
  </mergeCells>
  <phoneticPr fontId="2" type="noConversion"/>
  <dataValidations count="4">
    <dataValidation type="list" allowBlank="1" showInputMessage="1" showErrorMessage="1" sqref="N2:O2">
      <formula1>"1982年之前,1982年之后"</formula1>
    </dataValidation>
    <dataValidation type="list" allowBlank="1" showInputMessage="1" showErrorMessage="1" sqref="C12 D12:K12 L12:V12">
      <formula1>"瓦房,灰瓦房(其他房),灰房,砼屋面"</formula1>
    </dataValidation>
    <dataValidation type="list" allowBlank="1" showInputMessage="1" showErrorMessage="1" sqref="C25 D25:K25 L25:V25">
      <formula1>$A$299:$A$308</formula1>
    </dataValidation>
    <dataValidation type="custom" allowBlank="1" showInputMessage="1" showErrorMessage="1" sqref="E78:F78 E141:F141">
      <formula1>267200</formula1>
    </dataValidation>
  </dataValidations>
  <printOptions horizontalCentered="1" verticalCentered="1"/>
  <pageMargins left="0.82986111111111105" right="0.82986111111111105" top="0.38888888888888901" bottom="0.38888888888888901" header="0.468055555555556" footer="0.468055555555556"/>
  <pageSetup paperSize="9" scale="98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A5" sqref="A5:A16"/>
    </sheetView>
  </sheetViews>
  <sheetFormatPr defaultColWidth="8.625" defaultRowHeight="14.25"/>
  <cols>
    <col min="1" max="1" width="40.625" style="229" customWidth="1"/>
    <col min="2" max="2" width="5.125" style="229" customWidth="1"/>
    <col min="3" max="4" width="20.625" style="229" customWidth="1"/>
    <col min="5" max="32" width="9" style="229" customWidth="1"/>
    <col min="33" max="16384" width="8.625" style="229"/>
  </cols>
  <sheetData>
    <row r="1" spans="1:6">
      <c r="A1" s="470" t="s">
        <v>106</v>
      </c>
      <c r="B1" s="470"/>
      <c r="C1" s="470"/>
      <c r="D1" s="470"/>
    </row>
    <row r="2" spans="1:6" ht="18.75">
      <c r="A2" s="471"/>
      <c r="B2" s="471"/>
      <c r="C2" s="471"/>
      <c r="D2" s="471"/>
      <c r="F2" s="230"/>
    </row>
    <row r="3" spans="1:6">
      <c r="A3" s="231"/>
      <c r="B3" s="231"/>
      <c r="C3" s="232" t="s">
        <v>107</v>
      </c>
      <c r="D3" s="233" t="e">
        <f>#REF!</f>
        <v>#REF!</v>
      </c>
    </row>
    <row r="4" spans="1:6">
      <c r="A4" s="231"/>
      <c r="B4" s="231"/>
      <c r="C4" s="231"/>
      <c r="D4" s="231"/>
    </row>
    <row r="5" spans="1:6">
      <c r="A5" s="476">
        <v>1</v>
      </c>
      <c r="B5" s="231"/>
      <c r="C5" s="476">
        <v>2</v>
      </c>
      <c r="D5" s="476"/>
    </row>
    <row r="6" spans="1:6">
      <c r="A6" s="476"/>
      <c r="B6" s="231"/>
      <c r="C6" s="476"/>
      <c r="D6" s="476"/>
    </row>
    <row r="7" spans="1:6">
      <c r="A7" s="476"/>
      <c r="B7" s="231"/>
      <c r="C7" s="476"/>
      <c r="D7" s="476"/>
    </row>
    <row r="8" spans="1:6">
      <c r="A8" s="476"/>
      <c r="B8" s="231"/>
      <c r="C8" s="476"/>
      <c r="D8" s="476"/>
    </row>
    <row r="9" spans="1:6">
      <c r="A9" s="476"/>
      <c r="B9" s="231"/>
      <c r="C9" s="476"/>
      <c r="D9" s="476"/>
    </row>
    <row r="10" spans="1:6">
      <c r="A10" s="476"/>
      <c r="B10" s="231"/>
      <c r="C10" s="476"/>
      <c r="D10" s="476"/>
    </row>
    <row r="11" spans="1:6">
      <c r="A11" s="476"/>
      <c r="B11" s="231"/>
      <c r="C11" s="476"/>
      <c r="D11" s="476"/>
    </row>
    <row r="12" spans="1:6">
      <c r="A12" s="476"/>
      <c r="B12" s="231"/>
      <c r="C12" s="476"/>
      <c r="D12" s="476"/>
    </row>
    <row r="13" spans="1:6">
      <c r="A13" s="476"/>
      <c r="B13" s="231"/>
      <c r="C13" s="476"/>
      <c r="D13" s="476"/>
    </row>
    <row r="14" spans="1:6">
      <c r="A14" s="476"/>
      <c r="B14" s="231"/>
      <c r="C14" s="476"/>
      <c r="D14" s="476"/>
    </row>
    <row r="15" spans="1:6">
      <c r="A15" s="476"/>
      <c r="B15" s="231"/>
      <c r="C15" s="476"/>
      <c r="D15" s="476"/>
    </row>
    <row r="16" spans="1:6">
      <c r="A16" s="476"/>
      <c r="B16" s="231"/>
      <c r="C16" s="476"/>
      <c r="D16" s="476"/>
    </row>
    <row r="17" spans="1:4">
      <c r="A17" s="231"/>
      <c r="B17" s="231"/>
      <c r="C17" s="231"/>
      <c r="D17" s="231"/>
    </row>
    <row r="18" spans="1:4">
      <c r="A18" s="234"/>
      <c r="B18" s="231"/>
      <c r="C18" s="472"/>
      <c r="D18" s="473"/>
    </row>
    <row r="19" spans="1:4">
      <c r="A19" s="231"/>
      <c r="B19" s="231"/>
      <c r="C19" s="231"/>
      <c r="D19" s="231"/>
    </row>
    <row r="20" spans="1:4">
      <c r="A20" s="476">
        <v>3</v>
      </c>
      <c r="B20" s="231"/>
      <c r="C20" s="476">
        <v>4</v>
      </c>
      <c r="D20" s="476"/>
    </row>
    <row r="21" spans="1:4">
      <c r="A21" s="476"/>
      <c r="B21" s="231"/>
      <c r="C21" s="476"/>
      <c r="D21" s="476"/>
    </row>
    <row r="22" spans="1:4">
      <c r="A22" s="476"/>
      <c r="B22" s="231"/>
      <c r="C22" s="476"/>
      <c r="D22" s="476"/>
    </row>
    <row r="23" spans="1:4">
      <c r="A23" s="476"/>
      <c r="B23" s="231"/>
      <c r="C23" s="476"/>
      <c r="D23" s="476"/>
    </row>
    <row r="24" spans="1:4">
      <c r="A24" s="476"/>
      <c r="B24" s="231"/>
      <c r="C24" s="476"/>
      <c r="D24" s="476"/>
    </row>
    <row r="25" spans="1:4">
      <c r="A25" s="476"/>
      <c r="B25" s="231"/>
      <c r="C25" s="476"/>
      <c r="D25" s="476"/>
    </row>
    <row r="26" spans="1:4">
      <c r="A26" s="476"/>
      <c r="B26" s="231"/>
      <c r="C26" s="476"/>
      <c r="D26" s="476"/>
    </row>
    <row r="27" spans="1:4">
      <c r="A27" s="476"/>
      <c r="B27" s="231"/>
      <c r="C27" s="476"/>
      <c r="D27" s="476"/>
    </row>
    <row r="28" spans="1:4">
      <c r="A28" s="476"/>
      <c r="B28" s="231"/>
      <c r="C28" s="476"/>
      <c r="D28" s="476"/>
    </row>
    <row r="29" spans="1:4">
      <c r="A29" s="476"/>
      <c r="B29" s="231"/>
      <c r="C29" s="476"/>
      <c r="D29" s="476"/>
    </row>
    <row r="30" spans="1:4">
      <c r="A30" s="476"/>
      <c r="B30" s="231"/>
      <c r="C30" s="476"/>
      <c r="D30" s="476"/>
    </row>
    <row r="31" spans="1:4">
      <c r="A31" s="476"/>
      <c r="B31" s="231"/>
      <c r="C31" s="476"/>
      <c r="D31" s="476"/>
    </row>
    <row r="32" spans="1:4">
      <c r="A32" s="231"/>
      <c r="B32" s="231"/>
      <c r="C32" s="231"/>
      <c r="D32" s="231"/>
    </row>
    <row r="33" spans="1:4">
      <c r="A33" s="234"/>
      <c r="B33" s="231"/>
      <c r="C33" s="472"/>
      <c r="D33" s="473"/>
    </row>
    <row r="34" spans="1:4">
      <c r="A34" s="231"/>
      <c r="B34" s="231"/>
      <c r="C34" s="231"/>
      <c r="D34" s="231"/>
    </row>
    <row r="35" spans="1:4">
      <c r="A35" s="476">
        <v>5</v>
      </c>
      <c r="B35" s="231"/>
      <c r="C35" s="476">
        <v>6</v>
      </c>
      <c r="D35" s="476"/>
    </row>
    <row r="36" spans="1:4">
      <c r="A36" s="476"/>
      <c r="B36" s="231"/>
      <c r="C36" s="476"/>
      <c r="D36" s="476"/>
    </row>
    <row r="37" spans="1:4">
      <c r="A37" s="476"/>
      <c r="C37" s="476"/>
      <c r="D37" s="476"/>
    </row>
    <row r="38" spans="1:4">
      <c r="A38" s="476"/>
      <c r="C38" s="476"/>
      <c r="D38" s="476"/>
    </row>
    <row r="39" spans="1:4">
      <c r="A39" s="476"/>
      <c r="C39" s="476"/>
      <c r="D39" s="476"/>
    </row>
    <row r="40" spans="1:4">
      <c r="A40" s="476"/>
      <c r="C40" s="476"/>
      <c r="D40" s="476"/>
    </row>
    <row r="41" spans="1:4">
      <c r="A41" s="476"/>
      <c r="C41" s="476"/>
      <c r="D41" s="476"/>
    </row>
    <row r="42" spans="1:4">
      <c r="A42" s="476"/>
      <c r="C42" s="476"/>
      <c r="D42" s="476"/>
    </row>
    <row r="43" spans="1:4">
      <c r="A43" s="476"/>
      <c r="C43" s="476"/>
      <c r="D43" s="476"/>
    </row>
    <row r="44" spans="1:4">
      <c r="A44" s="476"/>
      <c r="C44" s="476"/>
      <c r="D44" s="476"/>
    </row>
    <row r="45" spans="1:4">
      <c r="A45" s="476"/>
      <c r="C45" s="476"/>
      <c r="D45" s="476"/>
    </row>
    <row r="46" spans="1:4">
      <c r="A46" s="476"/>
      <c r="C46" s="476"/>
      <c r="D46" s="476"/>
    </row>
    <row r="48" spans="1:4">
      <c r="A48" s="235"/>
      <c r="C48" s="474"/>
      <c r="D48" s="475"/>
    </row>
    <row r="50" spans="1:3">
      <c r="A50" s="230" t="s">
        <v>108</v>
      </c>
      <c r="C50" s="230"/>
    </row>
    <row r="51" spans="1:3">
      <c r="A51" s="230" t="s">
        <v>109</v>
      </c>
    </row>
  </sheetData>
  <mergeCells count="11">
    <mergeCell ref="A1:D1"/>
    <mergeCell ref="A2:D2"/>
    <mergeCell ref="C18:D18"/>
    <mergeCell ref="C33:D33"/>
    <mergeCell ref="C48:D48"/>
    <mergeCell ref="A5:A16"/>
    <mergeCell ref="A20:A31"/>
    <mergeCell ref="A35:A46"/>
    <mergeCell ref="C35:D46"/>
    <mergeCell ref="C5:D16"/>
    <mergeCell ref="C20:D31"/>
  </mergeCells>
  <phoneticPr fontId="2" type="noConversion"/>
  <printOptions horizontalCentered="1" verticalCentered="1"/>
  <pageMargins left="0.38888888888888901" right="0.38888888888888901" top="0.38888888888888901" bottom="0.38888888888888901" header="0.30902777777777801" footer="0.309027777777778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AS94"/>
  <sheetViews>
    <sheetView topLeftCell="U1" workbookViewId="0">
      <selection activeCell="AD7" sqref="AD7:AH7"/>
    </sheetView>
  </sheetViews>
  <sheetFormatPr defaultColWidth="8.625" defaultRowHeight="14.25"/>
  <cols>
    <col min="1" max="1" width="6.125" style="1" customWidth="1"/>
    <col min="2" max="2" width="13.125" style="1" customWidth="1"/>
    <col min="3" max="3" width="4.875" style="1" customWidth="1"/>
    <col min="4" max="4" width="9" style="1" customWidth="1"/>
    <col min="5" max="5" width="2.625" style="1" customWidth="1"/>
    <col min="6" max="6" width="6.5" style="1" customWidth="1"/>
    <col min="7" max="7" width="16.125" style="1" customWidth="1"/>
    <col min="8" max="8" width="33.375" style="1" customWidth="1"/>
    <col min="9" max="9" width="5.25" style="1" customWidth="1"/>
    <col min="10" max="10" width="9" style="1" customWidth="1"/>
    <col min="11" max="11" width="2.875" style="1" customWidth="1"/>
    <col min="12" max="12" width="20.5" style="1" customWidth="1"/>
    <col min="13" max="13" width="42.125" style="1" customWidth="1"/>
    <col min="14" max="14" width="6.75" style="1" customWidth="1"/>
    <col min="15" max="15" width="5.875" style="1" customWidth="1"/>
    <col min="16" max="16" width="9" style="1" customWidth="1"/>
    <col min="17" max="17" width="3" style="1" customWidth="1"/>
    <col min="18" max="18" width="15.25" style="1" customWidth="1"/>
    <col min="19" max="19" width="29.5" style="1" customWidth="1"/>
    <col min="20" max="20" width="5" style="1" customWidth="1"/>
    <col min="21" max="22" width="9" style="1" customWidth="1"/>
    <col min="23" max="23" width="3.625" style="1" customWidth="1"/>
    <col min="24" max="24" width="11.5" style="1" customWidth="1"/>
    <col min="25" max="25" width="27" style="1" customWidth="1"/>
    <col min="26" max="26" width="5.625" style="1" customWidth="1"/>
    <col min="27" max="27" width="6.875" style="1" customWidth="1"/>
    <col min="28" max="28" width="9" style="1" customWidth="1"/>
    <col min="29" max="29" width="3.25" style="1" customWidth="1"/>
    <col min="30" max="30" width="15.375" style="1" customWidth="1"/>
    <col min="31" max="31" width="16.625" style="1" customWidth="1"/>
    <col min="32" max="32" width="6.25" style="1" customWidth="1"/>
    <col min="33" max="33" width="6.375" style="1" customWidth="1"/>
    <col min="34" max="34" width="9" style="1" customWidth="1"/>
    <col min="35" max="35" width="3.25" style="1" customWidth="1"/>
    <col min="36" max="37" width="9" style="1" customWidth="1"/>
    <col min="38" max="38" width="3.625" style="1" customWidth="1"/>
    <col min="39" max="64" width="9" style="1" customWidth="1"/>
    <col min="65" max="16384" width="8.625" style="1"/>
  </cols>
  <sheetData>
    <row r="1" spans="1:45" ht="18.75">
      <c r="A1" s="511" t="s">
        <v>110</v>
      </c>
      <c r="B1" s="512"/>
      <c r="C1" s="512"/>
      <c r="D1" s="513"/>
      <c r="F1" s="514" t="s">
        <v>111</v>
      </c>
      <c r="G1" s="515"/>
      <c r="H1" s="515"/>
      <c r="I1" s="515"/>
      <c r="J1" s="516"/>
      <c r="K1" s="90"/>
      <c r="L1" s="517" t="s">
        <v>112</v>
      </c>
      <c r="M1" s="518"/>
      <c r="N1" s="518"/>
      <c r="O1" s="518"/>
      <c r="P1" s="519"/>
      <c r="R1" s="520" t="s">
        <v>113</v>
      </c>
      <c r="S1" s="521"/>
      <c r="T1" s="521"/>
      <c r="U1" s="521"/>
      <c r="V1" s="522"/>
      <c r="X1" s="523" t="s">
        <v>114</v>
      </c>
      <c r="Y1" s="524"/>
      <c r="Z1" s="524"/>
      <c r="AA1" s="524"/>
      <c r="AB1" s="525"/>
      <c r="AD1" s="499" t="s">
        <v>115</v>
      </c>
      <c r="AE1" s="500"/>
      <c r="AF1" s="500"/>
      <c r="AG1" s="500"/>
      <c r="AH1" s="501"/>
      <c r="AJ1" s="502" t="s">
        <v>38</v>
      </c>
      <c r="AK1" s="503"/>
      <c r="AL1" s="148"/>
      <c r="AM1" s="504" t="s">
        <v>116</v>
      </c>
      <c r="AN1" s="505"/>
      <c r="AO1" s="505"/>
      <c r="AP1" s="506"/>
    </row>
    <row r="2" spans="1:45" ht="22.5">
      <c r="A2" s="507" t="s">
        <v>117</v>
      </c>
      <c r="B2" s="508"/>
      <c r="C2" s="44" t="s">
        <v>56</v>
      </c>
      <c r="D2" s="43" t="s">
        <v>118</v>
      </c>
      <c r="F2" s="509" t="s">
        <v>117</v>
      </c>
      <c r="G2" s="510"/>
      <c r="H2" s="47" t="s">
        <v>119</v>
      </c>
      <c r="I2" s="91" t="s">
        <v>120</v>
      </c>
      <c r="J2" s="46" t="s">
        <v>118</v>
      </c>
      <c r="K2" s="90"/>
      <c r="L2" s="47" t="s">
        <v>117</v>
      </c>
      <c r="M2" s="92" t="s">
        <v>121</v>
      </c>
      <c r="N2" s="93" t="s">
        <v>122</v>
      </c>
      <c r="O2" s="94" t="s">
        <v>120</v>
      </c>
      <c r="P2" s="95" t="s">
        <v>123</v>
      </c>
      <c r="R2" s="121" t="s">
        <v>124</v>
      </c>
      <c r="S2" s="122" t="s">
        <v>121</v>
      </c>
      <c r="T2" s="122" t="s">
        <v>122</v>
      </c>
      <c r="U2" s="92" t="s">
        <v>56</v>
      </c>
      <c r="V2" s="123" t="s">
        <v>118</v>
      </c>
      <c r="X2" s="124" t="s">
        <v>117</v>
      </c>
      <c r="Y2" s="47" t="s">
        <v>121</v>
      </c>
      <c r="Z2" s="45" t="s">
        <v>122</v>
      </c>
      <c r="AA2" s="91" t="s">
        <v>120</v>
      </c>
      <c r="AB2" s="46" t="s">
        <v>118</v>
      </c>
      <c r="AD2" s="165" t="s">
        <v>125</v>
      </c>
      <c r="AE2" s="165" t="s">
        <v>126</v>
      </c>
      <c r="AF2" s="165" t="s">
        <v>127</v>
      </c>
      <c r="AG2" s="192" t="s">
        <v>56</v>
      </c>
      <c r="AH2" s="193" t="s">
        <v>128</v>
      </c>
      <c r="AJ2" s="153" t="s">
        <v>37</v>
      </c>
      <c r="AK2" s="114" t="s">
        <v>38</v>
      </c>
      <c r="AL2" s="148"/>
      <c r="AM2" s="194" t="s">
        <v>46</v>
      </c>
      <c r="AN2" s="153" t="s">
        <v>129</v>
      </c>
      <c r="AO2" s="153" t="s">
        <v>130</v>
      </c>
      <c r="AP2" s="114" t="s">
        <v>131</v>
      </c>
    </row>
    <row r="3" spans="1:45" ht="15" customHeight="1">
      <c r="A3" s="480" t="s">
        <v>132</v>
      </c>
      <c r="B3" s="49" t="s">
        <v>133</v>
      </c>
      <c r="C3" s="50" t="s">
        <v>134</v>
      </c>
      <c r="D3" s="51">
        <v>67.81</v>
      </c>
      <c r="F3" s="52"/>
      <c r="G3" s="53" t="s">
        <v>135</v>
      </c>
      <c r="H3" s="54" t="s">
        <v>136</v>
      </c>
      <c r="I3" s="53" t="s">
        <v>134</v>
      </c>
      <c r="J3" s="96">
        <v>38.97</v>
      </c>
      <c r="K3" s="90"/>
      <c r="L3" s="97" t="s">
        <v>137</v>
      </c>
      <c r="M3" s="98" t="s">
        <v>138</v>
      </c>
      <c r="N3" s="99" t="s">
        <v>139</v>
      </c>
      <c r="O3" s="100" t="s">
        <v>134</v>
      </c>
      <c r="P3" s="101">
        <v>122.73</v>
      </c>
      <c r="R3" s="125" t="s">
        <v>140</v>
      </c>
      <c r="S3" s="126" t="s">
        <v>141</v>
      </c>
      <c r="T3" s="127" t="s">
        <v>142</v>
      </c>
      <c r="U3" s="128" t="s">
        <v>134</v>
      </c>
      <c r="V3" s="129">
        <v>14.27</v>
      </c>
      <c r="X3" s="130" t="s">
        <v>143</v>
      </c>
      <c r="Y3" s="166" t="s">
        <v>144</v>
      </c>
      <c r="Z3" s="68" t="s">
        <v>145</v>
      </c>
      <c r="AA3" s="53" t="s">
        <v>134</v>
      </c>
      <c r="AB3" s="167">
        <v>44.26</v>
      </c>
      <c r="AD3" s="168" t="s">
        <v>99</v>
      </c>
      <c r="AE3" s="168" t="s">
        <v>99</v>
      </c>
      <c r="AF3" s="169" t="s">
        <v>146</v>
      </c>
      <c r="AG3" s="195" t="s">
        <v>147</v>
      </c>
      <c r="AH3" s="196">
        <v>1.3</v>
      </c>
      <c r="AJ3" s="197">
        <v>2</v>
      </c>
      <c r="AK3" s="198">
        <v>0.63</v>
      </c>
      <c r="AL3" s="148"/>
      <c r="AM3" s="199">
        <v>0.5</v>
      </c>
      <c r="AN3" s="200">
        <v>0.107</v>
      </c>
      <c r="AO3" s="200">
        <v>8.7999999999999995E-2</v>
      </c>
      <c r="AP3" s="198">
        <v>7.9000000000000001E-2</v>
      </c>
    </row>
    <row r="4" spans="1:45" ht="12" customHeight="1">
      <c r="A4" s="483"/>
      <c r="B4" s="56" t="s">
        <v>148</v>
      </c>
      <c r="C4" s="57" t="s">
        <v>134</v>
      </c>
      <c r="D4" s="58">
        <v>46.08</v>
      </c>
      <c r="F4" s="59"/>
      <c r="G4" s="60" t="s">
        <v>135</v>
      </c>
      <c r="H4" s="61" t="s">
        <v>149</v>
      </c>
      <c r="I4" s="68" t="s">
        <v>134</v>
      </c>
      <c r="J4" s="68">
        <v>19.739999999999998</v>
      </c>
      <c r="K4" s="90"/>
      <c r="L4" s="60" t="s">
        <v>150</v>
      </c>
      <c r="M4" s="102" t="s">
        <v>151</v>
      </c>
      <c r="N4" s="103" t="s">
        <v>152</v>
      </c>
      <c r="O4" s="68" t="s">
        <v>134</v>
      </c>
      <c r="P4" s="104">
        <v>60.42</v>
      </c>
      <c r="R4" s="131" t="s">
        <v>140</v>
      </c>
      <c r="S4" s="132" t="s">
        <v>153</v>
      </c>
      <c r="T4" s="133" t="s">
        <v>154</v>
      </c>
      <c r="U4" s="133" t="s">
        <v>134</v>
      </c>
      <c r="V4" s="134">
        <v>9.59</v>
      </c>
      <c r="X4" s="135" t="s">
        <v>155</v>
      </c>
      <c r="Y4" s="170" t="s">
        <v>156</v>
      </c>
      <c r="Z4" s="52" t="s">
        <v>157</v>
      </c>
      <c r="AA4" s="53" t="s">
        <v>134</v>
      </c>
      <c r="AB4" s="171">
        <v>22.78</v>
      </c>
      <c r="AD4" s="168" t="s">
        <v>42</v>
      </c>
      <c r="AE4" s="168" t="s">
        <v>42</v>
      </c>
      <c r="AF4" s="169" t="s">
        <v>158</v>
      </c>
      <c r="AG4" s="195" t="s">
        <v>147</v>
      </c>
      <c r="AH4" s="196">
        <v>0.83</v>
      </c>
      <c r="AJ4" s="201">
        <v>2.1</v>
      </c>
      <c r="AK4" s="202">
        <v>0.66</v>
      </c>
      <c r="AL4" s="148"/>
      <c r="AM4" s="203">
        <v>1</v>
      </c>
      <c r="AN4" s="204">
        <v>0.154</v>
      </c>
      <c r="AO4" s="204">
        <v>0.13600000000000001</v>
      </c>
      <c r="AP4" s="223">
        <v>0.127</v>
      </c>
    </row>
    <row r="5" spans="1:45" ht="14.25" customHeight="1">
      <c r="A5" s="483"/>
      <c r="B5" s="56" t="s">
        <v>159</v>
      </c>
      <c r="C5" s="57" t="s">
        <v>134</v>
      </c>
      <c r="D5" s="58">
        <v>39.21</v>
      </c>
      <c r="F5" s="59" t="s">
        <v>160</v>
      </c>
      <c r="G5" s="60" t="s">
        <v>135</v>
      </c>
      <c r="H5" s="62" t="s">
        <v>161</v>
      </c>
      <c r="I5" s="68" t="s">
        <v>134</v>
      </c>
      <c r="J5" s="68">
        <v>12.56</v>
      </c>
      <c r="K5" s="90"/>
      <c r="L5" s="60" t="s">
        <v>162</v>
      </c>
      <c r="M5" s="102" t="s">
        <v>163</v>
      </c>
      <c r="N5" s="103" t="s">
        <v>164</v>
      </c>
      <c r="O5" s="68" t="s">
        <v>134</v>
      </c>
      <c r="P5" s="104">
        <v>83.98</v>
      </c>
      <c r="R5" s="477" t="s">
        <v>165</v>
      </c>
      <c r="S5" s="477" t="s">
        <v>166</v>
      </c>
      <c r="T5" s="477" t="s">
        <v>167</v>
      </c>
      <c r="U5" s="477" t="s">
        <v>134</v>
      </c>
      <c r="V5" s="477">
        <v>6.96</v>
      </c>
      <c r="X5" s="137" t="s">
        <v>168</v>
      </c>
      <c r="Y5" s="172" t="s">
        <v>169</v>
      </c>
      <c r="Z5" s="52" t="s">
        <v>170</v>
      </c>
      <c r="AA5" s="68" t="s">
        <v>134</v>
      </c>
      <c r="AB5" s="104">
        <v>18.87</v>
      </c>
      <c r="AD5" s="168" t="s">
        <v>100</v>
      </c>
      <c r="AE5" s="168" t="s">
        <v>100</v>
      </c>
      <c r="AF5" s="169" t="s">
        <v>171</v>
      </c>
      <c r="AG5" s="195" t="s">
        <v>147</v>
      </c>
      <c r="AH5" s="196">
        <v>0.75</v>
      </c>
      <c r="AJ5" s="201">
        <v>2.2000000000000002</v>
      </c>
      <c r="AK5" s="202">
        <v>0.69099999999999995</v>
      </c>
      <c r="AL5" s="148"/>
      <c r="AM5" s="205">
        <v>1.1000000000000001</v>
      </c>
      <c r="AN5" s="206">
        <f t="shared" ref="AN5:AP5" si="0">AN4+(AN9-AN4)/5</f>
        <v>0.16339999999999999</v>
      </c>
      <c r="AO5" s="206">
        <f t="shared" si="0"/>
        <v>0.14560000000000001</v>
      </c>
      <c r="AP5" s="224">
        <f t="shared" si="0"/>
        <v>0.1368</v>
      </c>
    </row>
    <row r="6" spans="1:45" ht="14.25" customHeight="1">
      <c r="A6" s="483"/>
      <c r="B6" s="56" t="s">
        <v>172</v>
      </c>
      <c r="C6" s="57" t="s">
        <v>134</v>
      </c>
      <c r="D6" s="58">
        <v>33.78</v>
      </c>
      <c r="F6" s="59"/>
      <c r="G6" s="60" t="s">
        <v>173</v>
      </c>
      <c r="H6" s="61" t="s">
        <v>136</v>
      </c>
      <c r="I6" s="68" t="s">
        <v>134</v>
      </c>
      <c r="J6" s="68">
        <v>36.479999999999997</v>
      </c>
      <c r="K6" s="90"/>
      <c r="L6" s="60" t="s">
        <v>174</v>
      </c>
      <c r="M6" s="102" t="s">
        <v>175</v>
      </c>
      <c r="N6" s="103" t="s">
        <v>176</v>
      </c>
      <c r="O6" s="68" t="s">
        <v>134</v>
      </c>
      <c r="P6" s="104">
        <v>39.35</v>
      </c>
      <c r="R6" s="478"/>
      <c r="S6" s="478"/>
      <c r="T6" s="478"/>
      <c r="U6" s="479"/>
      <c r="V6" s="478"/>
      <c r="X6" s="137" t="s">
        <v>177</v>
      </c>
      <c r="Y6" s="172" t="s">
        <v>178</v>
      </c>
      <c r="Z6" s="52" t="s">
        <v>179</v>
      </c>
      <c r="AA6" s="68" t="s">
        <v>134</v>
      </c>
      <c r="AB6" s="104">
        <v>12.96</v>
      </c>
      <c r="AD6" s="168" t="s">
        <v>43</v>
      </c>
      <c r="AE6" s="168" t="s">
        <v>43</v>
      </c>
      <c r="AF6" s="169" t="s">
        <v>180</v>
      </c>
      <c r="AG6" s="195" t="s">
        <v>147</v>
      </c>
      <c r="AH6" s="196">
        <v>0.56000000000000005</v>
      </c>
      <c r="AJ6" s="201">
        <v>2.2999999999999998</v>
      </c>
      <c r="AK6" s="202">
        <v>0.72399999999999998</v>
      </c>
      <c r="AL6" s="148"/>
      <c r="AM6" s="205">
        <v>1.2</v>
      </c>
      <c r="AN6" s="207">
        <f t="shared" ref="AN6:AP6" si="1">AN4+2*(AN9-AN4)/5</f>
        <v>0.17280000000000001</v>
      </c>
      <c r="AO6" s="207">
        <f t="shared" si="1"/>
        <v>0.1552</v>
      </c>
      <c r="AP6" s="225">
        <f t="shared" si="1"/>
        <v>0.14660000000000001</v>
      </c>
    </row>
    <row r="7" spans="1:45" ht="14.25" customHeight="1">
      <c r="A7" s="481"/>
      <c r="B7" s="56" t="s">
        <v>181</v>
      </c>
      <c r="C7" s="57" t="s">
        <v>134</v>
      </c>
      <c r="D7" s="58">
        <v>17.37</v>
      </c>
      <c r="F7" s="59" t="s">
        <v>182</v>
      </c>
      <c r="G7" s="60" t="s">
        <v>173</v>
      </c>
      <c r="H7" s="61" t="s">
        <v>149</v>
      </c>
      <c r="I7" s="68" t="s">
        <v>134</v>
      </c>
      <c r="J7" s="68">
        <v>17.21</v>
      </c>
      <c r="K7" s="90"/>
      <c r="L7" s="60" t="s">
        <v>174</v>
      </c>
      <c r="M7" s="102" t="s">
        <v>183</v>
      </c>
      <c r="N7" s="103" t="s">
        <v>184</v>
      </c>
      <c r="O7" s="68" t="s">
        <v>134</v>
      </c>
      <c r="P7" s="104">
        <v>40.1</v>
      </c>
      <c r="Q7" s="90"/>
      <c r="R7" s="477" t="s">
        <v>165</v>
      </c>
      <c r="S7" s="128" t="s">
        <v>185</v>
      </c>
      <c r="T7" s="138" t="s">
        <v>186</v>
      </c>
      <c r="U7" s="139" t="s">
        <v>134</v>
      </c>
      <c r="V7" s="134">
        <v>5.16</v>
      </c>
      <c r="X7" s="137" t="s">
        <v>187</v>
      </c>
      <c r="Y7" s="62" t="s">
        <v>188</v>
      </c>
      <c r="Z7" s="52" t="s">
        <v>189</v>
      </c>
      <c r="AA7" s="68" t="s">
        <v>134</v>
      </c>
      <c r="AB7" s="104">
        <v>11.9</v>
      </c>
      <c r="AD7" s="168" t="s">
        <v>41</v>
      </c>
      <c r="AE7" s="168" t="s">
        <v>41</v>
      </c>
      <c r="AF7" s="169" t="s">
        <v>190</v>
      </c>
      <c r="AG7" s="195" t="s">
        <v>147</v>
      </c>
      <c r="AH7" s="196">
        <v>1.2</v>
      </c>
      <c r="AJ7" s="201">
        <v>2.4</v>
      </c>
      <c r="AK7" s="202">
        <v>0.75800000000000001</v>
      </c>
      <c r="AL7" s="148"/>
      <c r="AM7" s="205">
        <v>1.3</v>
      </c>
      <c r="AN7" s="207">
        <f t="shared" ref="AN7:AP7" si="2">AN4+3*(AN9-AN4)/5</f>
        <v>0.1822</v>
      </c>
      <c r="AO7" s="207">
        <f t="shared" si="2"/>
        <v>0.1648</v>
      </c>
      <c r="AP7" s="225">
        <f t="shared" si="2"/>
        <v>0.15639999999999998</v>
      </c>
    </row>
    <row r="8" spans="1:45" ht="27" customHeight="1">
      <c r="A8" s="48" t="s">
        <v>191</v>
      </c>
      <c r="B8" s="49" t="s">
        <v>192</v>
      </c>
      <c r="C8" s="50" t="s">
        <v>134</v>
      </c>
      <c r="D8" s="51">
        <v>26.23</v>
      </c>
      <c r="F8" s="59"/>
      <c r="G8" s="60" t="s">
        <v>173</v>
      </c>
      <c r="H8" s="62" t="s">
        <v>161</v>
      </c>
      <c r="I8" s="68" t="s">
        <v>134</v>
      </c>
      <c r="J8" s="68">
        <v>10.41</v>
      </c>
      <c r="K8" s="90"/>
      <c r="L8" s="60" t="s">
        <v>193</v>
      </c>
      <c r="M8" s="102" t="s">
        <v>194</v>
      </c>
      <c r="N8" s="103" t="s">
        <v>195</v>
      </c>
      <c r="O8" s="68" t="s">
        <v>134</v>
      </c>
      <c r="P8" s="104">
        <v>48.3</v>
      </c>
      <c r="Q8" s="90"/>
      <c r="R8" s="478"/>
      <c r="S8" s="140" t="s">
        <v>196</v>
      </c>
      <c r="T8" s="141" t="s">
        <v>197</v>
      </c>
      <c r="U8" s="136" t="s">
        <v>134</v>
      </c>
      <c r="V8" s="134">
        <v>5.8</v>
      </c>
      <c r="X8" s="137" t="s">
        <v>198</v>
      </c>
      <c r="Y8" s="132" t="s">
        <v>199</v>
      </c>
      <c r="Z8" s="68" t="s">
        <v>200</v>
      </c>
      <c r="AA8" s="68" t="s">
        <v>134</v>
      </c>
      <c r="AB8" s="104">
        <v>23.93</v>
      </c>
      <c r="AD8" s="168" t="s">
        <v>101</v>
      </c>
      <c r="AE8" s="168" t="s">
        <v>101</v>
      </c>
      <c r="AF8" s="169" t="s">
        <v>201</v>
      </c>
      <c r="AG8" s="195" t="s">
        <v>147</v>
      </c>
      <c r="AH8" s="196">
        <v>0.53</v>
      </c>
      <c r="AJ8" s="201">
        <v>2.5</v>
      </c>
      <c r="AK8" s="202">
        <v>0.79400000000000004</v>
      </c>
      <c r="AL8" s="148"/>
      <c r="AM8" s="205">
        <v>1.4</v>
      </c>
      <c r="AN8" s="207">
        <f t="shared" ref="AN8:AP8" si="3">AN4+4*(AN9-AN4)/5</f>
        <v>0.19159999999999999</v>
      </c>
      <c r="AO8" s="207">
        <f t="shared" si="3"/>
        <v>0.1744</v>
      </c>
      <c r="AP8" s="225">
        <f t="shared" si="3"/>
        <v>0.16619999999999999</v>
      </c>
    </row>
    <row r="9" spans="1:45" ht="24" customHeight="1">
      <c r="A9" s="55" t="s">
        <v>202</v>
      </c>
      <c r="B9" s="56" t="s">
        <v>203</v>
      </c>
      <c r="C9" s="57" t="s">
        <v>134</v>
      </c>
      <c r="D9" s="58">
        <v>27.03</v>
      </c>
      <c r="F9" s="59" t="s">
        <v>204</v>
      </c>
      <c r="G9" s="60" t="s">
        <v>205</v>
      </c>
      <c r="H9" s="62" t="s">
        <v>206</v>
      </c>
      <c r="I9" s="68" t="s">
        <v>134</v>
      </c>
      <c r="J9" s="68">
        <v>27.29</v>
      </c>
      <c r="K9" s="90"/>
      <c r="L9" s="60" t="s">
        <v>193</v>
      </c>
      <c r="M9" s="102" t="s">
        <v>207</v>
      </c>
      <c r="N9" s="103" t="s">
        <v>208</v>
      </c>
      <c r="O9" s="68" t="s">
        <v>134</v>
      </c>
      <c r="P9" s="104">
        <v>49.64</v>
      </c>
      <c r="Q9" s="90"/>
      <c r="R9" s="133" t="s">
        <v>209</v>
      </c>
      <c r="S9" s="142" t="s">
        <v>210</v>
      </c>
      <c r="T9" s="133" t="s">
        <v>211</v>
      </c>
      <c r="U9" s="133" t="s">
        <v>134</v>
      </c>
      <c r="V9" s="134">
        <v>5.04</v>
      </c>
      <c r="X9" s="137" t="s">
        <v>198</v>
      </c>
      <c r="Y9" s="132" t="s">
        <v>212</v>
      </c>
      <c r="Z9" s="68" t="s">
        <v>213</v>
      </c>
      <c r="AA9" s="68" t="s">
        <v>134</v>
      </c>
      <c r="AB9" s="104">
        <v>20.72</v>
      </c>
      <c r="AD9" s="168" t="s">
        <v>102</v>
      </c>
      <c r="AE9" s="168" t="s">
        <v>102</v>
      </c>
      <c r="AF9" s="169" t="s">
        <v>214</v>
      </c>
      <c r="AG9" s="195" t="s">
        <v>147</v>
      </c>
      <c r="AH9" s="196">
        <v>0.5</v>
      </c>
      <c r="AJ9" s="201">
        <v>2.6</v>
      </c>
      <c r="AK9" s="202">
        <v>0.83099999999999996</v>
      </c>
      <c r="AL9" s="148"/>
      <c r="AM9" s="203">
        <v>1.5</v>
      </c>
      <c r="AN9" s="204">
        <v>0.20100000000000001</v>
      </c>
      <c r="AO9" s="204">
        <v>0.184</v>
      </c>
      <c r="AP9" s="223">
        <v>0.17599999999999999</v>
      </c>
    </row>
    <row r="10" spans="1:45" ht="14.25" customHeight="1">
      <c r="A10" s="55" t="s">
        <v>204</v>
      </c>
      <c r="B10" s="56" t="s">
        <v>215</v>
      </c>
      <c r="C10" s="57" t="s">
        <v>134</v>
      </c>
      <c r="D10" s="58">
        <v>30.16</v>
      </c>
      <c r="F10" s="59"/>
      <c r="G10" s="60" t="s">
        <v>205</v>
      </c>
      <c r="H10" s="62" t="s">
        <v>216</v>
      </c>
      <c r="I10" s="68" t="s">
        <v>134</v>
      </c>
      <c r="J10" s="68">
        <v>13.68</v>
      </c>
      <c r="K10" s="90"/>
      <c r="L10" s="60" t="s">
        <v>217</v>
      </c>
      <c r="M10" s="102" t="s">
        <v>218</v>
      </c>
      <c r="N10" s="103" t="s">
        <v>219</v>
      </c>
      <c r="O10" s="68" t="s">
        <v>134</v>
      </c>
      <c r="P10" s="104">
        <v>39.03</v>
      </c>
      <c r="Q10" s="90"/>
      <c r="R10" s="133" t="s">
        <v>99</v>
      </c>
      <c r="S10" s="142" t="s">
        <v>220</v>
      </c>
      <c r="T10" s="133" t="s">
        <v>221</v>
      </c>
      <c r="U10" s="133" t="s">
        <v>134</v>
      </c>
      <c r="V10" s="134">
        <v>7.32</v>
      </c>
      <c r="X10" s="137" t="s">
        <v>198</v>
      </c>
      <c r="Y10" s="172" t="s">
        <v>222</v>
      </c>
      <c r="Z10" s="68" t="s">
        <v>223</v>
      </c>
      <c r="AA10" s="68" t="s">
        <v>134</v>
      </c>
      <c r="AB10" s="104">
        <v>16.010000000000002</v>
      </c>
      <c r="AD10" s="168" t="s">
        <v>103</v>
      </c>
      <c r="AE10" s="168" t="s">
        <v>103</v>
      </c>
      <c r="AF10" s="169" t="s">
        <v>224</v>
      </c>
      <c r="AG10" s="195" t="s">
        <v>147</v>
      </c>
      <c r="AH10" s="196">
        <v>0.31</v>
      </c>
      <c r="AJ10" s="201">
        <v>2.7</v>
      </c>
      <c r="AK10" s="202">
        <v>0.871</v>
      </c>
      <c r="AL10" s="148"/>
      <c r="AM10" s="205">
        <v>1.6</v>
      </c>
      <c r="AN10" s="206">
        <f t="shared" ref="AN10:AP10" si="4">AN9+(AN14-AN9)/5</f>
        <v>0.2104</v>
      </c>
      <c r="AO10" s="206">
        <f t="shared" si="4"/>
        <v>0.19359999999999999</v>
      </c>
      <c r="AP10" s="224">
        <f t="shared" si="4"/>
        <v>0.18559999999999999</v>
      </c>
      <c r="AS10" s="1">
        <f>0.75*295*2*0.85</f>
        <v>376.125</v>
      </c>
    </row>
    <row r="11" spans="1:45" ht="16.5" customHeight="1">
      <c r="A11" s="63" t="s">
        <v>225</v>
      </c>
      <c r="B11" s="64" t="s">
        <v>226</v>
      </c>
      <c r="C11" s="57" t="s">
        <v>134</v>
      </c>
      <c r="D11" s="65">
        <v>21.09</v>
      </c>
      <c r="F11" s="59" t="s">
        <v>227</v>
      </c>
      <c r="G11" s="60" t="s">
        <v>205</v>
      </c>
      <c r="H11" s="62" t="s">
        <v>161</v>
      </c>
      <c r="I11" s="68" t="s">
        <v>134</v>
      </c>
      <c r="J11" s="68">
        <v>9.5299999999999994</v>
      </c>
      <c r="K11" s="90"/>
      <c r="L11" s="60" t="s">
        <v>228</v>
      </c>
      <c r="M11" s="102" t="s">
        <v>229</v>
      </c>
      <c r="N11" s="103" t="s">
        <v>230</v>
      </c>
      <c r="O11" s="68" t="s">
        <v>134</v>
      </c>
      <c r="P11" s="104">
        <v>43.11</v>
      </c>
      <c r="Q11" s="90"/>
      <c r="R11" s="143" t="s">
        <v>99</v>
      </c>
      <c r="S11" s="144" t="s">
        <v>231</v>
      </c>
      <c r="T11" s="143" t="s">
        <v>232</v>
      </c>
      <c r="U11" s="143" t="s">
        <v>134</v>
      </c>
      <c r="V11" s="145">
        <v>6.13</v>
      </c>
      <c r="X11" s="137" t="s">
        <v>233</v>
      </c>
      <c r="Y11" s="172" t="s">
        <v>234</v>
      </c>
      <c r="Z11" s="68" t="s">
        <v>139</v>
      </c>
      <c r="AA11" s="68" t="s">
        <v>134</v>
      </c>
      <c r="AB11" s="104">
        <v>11.21</v>
      </c>
      <c r="AD11" s="173" t="s">
        <v>104</v>
      </c>
      <c r="AE11" s="173" t="s">
        <v>104</v>
      </c>
      <c r="AF11" s="169" t="s">
        <v>235</v>
      </c>
      <c r="AG11" s="195" t="s">
        <v>147</v>
      </c>
      <c r="AH11" s="208">
        <v>0.56999999999999995</v>
      </c>
      <c r="AJ11" s="201">
        <v>2.8</v>
      </c>
      <c r="AK11" s="202">
        <v>0.91200000000000003</v>
      </c>
      <c r="AL11" s="148"/>
      <c r="AM11" s="205">
        <v>1.7</v>
      </c>
      <c r="AN11" s="207">
        <f t="shared" ref="AN11:AP11" si="5">AN9+2*(AN14-AN9)/5</f>
        <v>0.2198</v>
      </c>
      <c r="AO11" s="207">
        <f t="shared" si="5"/>
        <v>0.20319999999999999</v>
      </c>
      <c r="AP11" s="225">
        <f t="shared" si="5"/>
        <v>0.19519999999999998</v>
      </c>
    </row>
    <row r="12" spans="1:45" ht="14.25" customHeight="1">
      <c r="A12" s="484" t="s">
        <v>236</v>
      </c>
      <c r="B12" s="484" t="s">
        <v>237</v>
      </c>
      <c r="C12" s="480" t="s">
        <v>134</v>
      </c>
      <c r="D12" s="480">
        <v>10.24</v>
      </c>
      <c r="F12" s="59"/>
      <c r="G12" s="60" t="s">
        <v>238</v>
      </c>
      <c r="H12" s="62" t="s">
        <v>239</v>
      </c>
      <c r="I12" s="68" t="s">
        <v>134</v>
      </c>
      <c r="J12" s="68">
        <v>3.08</v>
      </c>
      <c r="K12" s="90"/>
      <c r="L12" s="60" t="s">
        <v>228</v>
      </c>
      <c r="M12" s="102" t="s">
        <v>240</v>
      </c>
      <c r="N12" s="103" t="s">
        <v>241</v>
      </c>
      <c r="O12" s="68" t="s">
        <v>134</v>
      </c>
      <c r="P12" s="104">
        <v>44.11</v>
      </c>
      <c r="Q12" s="110"/>
      <c r="R12" s="146"/>
      <c r="S12" s="147"/>
      <c r="T12" s="146"/>
      <c r="U12" s="146"/>
      <c r="V12" s="146"/>
      <c r="X12" s="137" t="s">
        <v>242</v>
      </c>
      <c r="Y12" s="172" t="s">
        <v>243</v>
      </c>
      <c r="Z12" s="68" t="s">
        <v>244</v>
      </c>
      <c r="AA12" s="68" t="s">
        <v>134</v>
      </c>
      <c r="AB12" s="104">
        <v>10.98</v>
      </c>
      <c r="AD12" s="174" t="s">
        <v>105</v>
      </c>
      <c r="AE12" s="174" t="s">
        <v>105</v>
      </c>
      <c r="AF12" s="175" t="s">
        <v>245</v>
      </c>
      <c r="AG12" s="209" t="s">
        <v>147</v>
      </c>
      <c r="AH12" s="210">
        <v>0.39</v>
      </c>
      <c r="AJ12" s="201">
        <v>2.9</v>
      </c>
      <c r="AK12" s="202">
        <v>0.95499999999999996</v>
      </c>
      <c r="AL12" s="148"/>
      <c r="AM12" s="205">
        <v>1.8</v>
      </c>
      <c r="AN12" s="207">
        <f t="shared" ref="AN12:AP12" si="6">AN9+3*(AN14-AN9)/5</f>
        <v>0.22920000000000001</v>
      </c>
      <c r="AO12" s="207">
        <f t="shared" si="6"/>
        <v>0.21280000000000002</v>
      </c>
      <c r="AP12" s="225">
        <f t="shared" si="6"/>
        <v>0.20480000000000001</v>
      </c>
    </row>
    <row r="13" spans="1:45" ht="14.25" customHeight="1">
      <c r="A13" s="485"/>
      <c r="B13" s="481"/>
      <c r="C13" s="481"/>
      <c r="D13" s="481"/>
      <c r="F13" s="59"/>
      <c r="G13" s="60" t="s">
        <v>238</v>
      </c>
      <c r="H13" s="61" t="s">
        <v>246</v>
      </c>
      <c r="I13" s="68" t="s">
        <v>134</v>
      </c>
      <c r="J13" s="68">
        <v>5.42</v>
      </c>
      <c r="K13" s="90"/>
      <c r="L13" s="60" t="s">
        <v>247</v>
      </c>
      <c r="M13" s="102" t="s">
        <v>248</v>
      </c>
      <c r="N13" s="103" t="s">
        <v>249</v>
      </c>
      <c r="O13" s="68" t="s">
        <v>134</v>
      </c>
      <c r="P13" s="104">
        <v>22.02</v>
      </c>
      <c r="Q13" s="110"/>
      <c r="R13" s="85"/>
      <c r="S13" s="85"/>
      <c r="T13" s="85"/>
      <c r="U13" s="85"/>
      <c r="V13" s="85"/>
      <c r="X13" s="137" t="s">
        <v>250</v>
      </c>
      <c r="Y13" s="172" t="s">
        <v>251</v>
      </c>
      <c r="Z13" s="68" t="s">
        <v>252</v>
      </c>
      <c r="AA13" s="68" t="s">
        <v>134</v>
      </c>
      <c r="AB13" s="104">
        <v>14.11</v>
      </c>
      <c r="AD13" s="176"/>
      <c r="AE13" s="177"/>
      <c r="AF13" s="178"/>
      <c r="AG13" s="211"/>
      <c r="AH13" s="212"/>
      <c r="AJ13" s="201">
        <v>3</v>
      </c>
      <c r="AK13" s="213">
        <v>1</v>
      </c>
      <c r="AL13" s="148"/>
      <c r="AM13" s="205">
        <v>1.9</v>
      </c>
      <c r="AN13" s="207">
        <f t="shared" ref="AN13:AP13" si="7">AN9+4*(AN14-AN9)/5</f>
        <v>0.23860000000000001</v>
      </c>
      <c r="AO13" s="207">
        <f t="shared" si="7"/>
        <v>0.22240000000000001</v>
      </c>
      <c r="AP13" s="225">
        <f t="shared" si="7"/>
        <v>0.21440000000000001</v>
      </c>
    </row>
    <row r="14" spans="1:45" ht="14.25" customHeight="1">
      <c r="A14" s="48" t="s">
        <v>253</v>
      </c>
      <c r="B14" s="49" t="s">
        <v>254</v>
      </c>
      <c r="C14" s="50" t="s">
        <v>134</v>
      </c>
      <c r="D14" s="51">
        <v>25.57</v>
      </c>
      <c r="F14" s="66"/>
      <c r="G14" s="60" t="s">
        <v>238</v>
      </c>
      <c r="H14" s="61" t="s">
        <v>255</v>
      </c>
      <c r="I14" s="68" t="s">
        <v>134</v>
      </c>
      <c r="J14" s="68">
        <v>6.29</v>
      </c>
      <c r="K14" s="90"/>
      <c r="L14" s="105" t="s">
        <v>247</v>
      </c>
      <c r="M14" s="106" t="s">
        <v>256</v>
      </c>
      <c r="N14" s="107" t="s">
        <v>257</v>
      </c>
      <c r="O14" s="108" t="s">
        <v>134</v>
      </c>
      <c r="P14" s="109">
        <v>13.76</v>
      </c>
      <c r="Q14" s="90"/>
      <c r="R14" s="487" t="s">
        <v>258</v>
      </c>
      <c r="S14" s="488"/>
      <c r="T14" s="488"/>
      <c r="U14" s="488"/>
      <c r="V14" s="489"/>
      <c r="X14" s="137" t="s">
        <v>250</v>
      </c>
      <c r="Y14" s="172" t="s">
        <v>259</v>
      </c>
      <c r="Z14" s="68" t="s">
        <v>260</v>
      </c>
      <c r="AA14" s="68" t="s">
        <v>134</v>
      </c>
      <c r="AB14" s="104">
        <v>11.04</v>
      </c>
      <c r="AJ14" s="201">
        <v>3.1</v>
      </c>
      <c r="AK14" s="202">
        <v>1.0469999999999999</v>
      </c>
      <c r="AL14" s="148"/>
      <c r="AM14" s="203">
        <v>2</v>
      </c>
      <c r="AN14" s="204">
        <v>0.248</v>
      </c>
      <c r="AO14" s="204">
        <v>0.23200000000000001</v>
      </c>
      <c r="AP14" s="223">
        <v>0.224</v>
      </c>
    </row>
    <row r="15" spans="1:45" ht="15" customHeight="1">
      <c r="A15" s="55" t="s">
        <v>261</v>
      </c>
      <c r="B15" s="56" t="s">
        <v>262</v>
      </c>
      <c r="C15" s="57" t="s">
        <v>134</v>
      </c>
      <c r="D15" s="58">
        <v>36.46</v>
      </c>
      <c r="F15" s="67" t="s">
        <v>263</v>
      </c>
      <c r="G15" s="68" t="s">
        <v>264</v>
      </c>
      <c r="H15" s="61" t="s">
        <v>265</v>
      </c>
      <c r="I15" s="68" t="s">
        <v>134</v>
      </c>
      <c r="J15" s="68">
        <v>8.3800000000000008</v>
      </c>
      <c r="K15" s="110"/>
      <c r="L15" s="85"/>
      <c r="M15" s="85"/>
      <c r="N15" s="85"/>
      <c r="O15" s="85"/>
      <c r="P15" s="85"/>
      <c r="Q15" s="148"/>
      <c r="R15" s="149" t="s">
        <v>266</v>
      </c>
      <c r="S15" s="45" t="s">
        <v>121</v>
      </c>
      <c r="T15" s="45" t="s">
        <v>122</v>
      </c>
      <c r="U15" s="91" t="s">
        <v>56</v>
      </c>
      <c r="V15" s="46" t="s">
        <v>118</v>
      </c>
      <c r="X15" s="137" t="s">
        <v>267</v>
      </c>
      <c r="Y15" s="172"/>
      <c r="Z15" s="68" t="s">
        <v>268</v>
      </c>
      <c r="AA15" s="68" t="s">
        <v>134</v>
      </c>
      <c r="AB15" s="104">
        <v>8.48</v>
      </c>
      <c r="AJ15" s="201">
        <v>3.2</v>
      </c>
      <c r="AK15" s="202">
        <v>1.097</v>
      </c>
      <c r="AL15" s="148"/>
      <c r="AM15" s="205">
        <v>2.1</v>
      </c>
      <c r="AN15" s="206">
        <f t="shared" ref="AN15:AP15" si="8">AN14+(AN19-AN14)/5</f>
        <v>0.25740000000000002</v>
      </c>
      <c r="AO15" s="206">
        <f t="shared" si="8"/>
        <v>0.24160000000000001</v>
      </c>
      <c r="AP15" s="224">
        <f t="shared" si="8"/>
        <v>0.23380000000000001</v>
      </c>
    </row>
    <row r="16" spans="1:45" ht="14.25" customHeight="1">
      <c r="A16" s="55" t="s">
        <v>269</v>
      </c>
      <c r="B16" s="486" t="s">
        <v>270</v>
      </c>
      <c r="C16" s="482" t="s">
        <v>134</v>
      </c>
      <c r="D16" s="482">
        <v>28.83</v>
      </c>
      <c r="F16" s="70" t="s">
        <v>271</v>
      </c>
      <c r="G16" s="68" t="s">
        <v>264</v>
      </c>
      <c r="H16" s="71" t="s">
        <v>272</v>
      </c>
      <c r="I16" s="100" t="s">
        <v>134</v>
      </c>
      <c r="J16" s="111">
        <v>9.2799999999999994</v>
      </c>
      <c r="K16" s="110"/>
      <c r="L16" s="490"/>
      <c r="M16" s="490"/>
      <c r="R16" s="150" t="s">
        <v>273</v>
      </c>
      <c r="S16" s="151" t="s">
        <v>274</v>
      </c>
      <c r="T16" s="53" t="s">
        <v>275</v>
      </c>
      <c r="U16" s="53" t="s">
        <v>134</v>
      </c>
      <c r="V16" s="96">
        <v>6.79</v>
      </c>
      <c r="X16" s="137" t="s">
        <v>276</v>
      </c>
      <c r="Y16" s="172" t="s">
        <v>277</v>
      </c>
      <c r="Z16" s="68" t="s">
        <v>278</v>
      </c>
      <c r="AA16" s="68" t="s">
        <v>134</v>
      </c>
      <c r="AB16" s="104">
        <v>10.5</v>
      </c>
      <c r="AJ16" s="201">
        <v>3.3</v>
      </c>
      <c r="AK16" s="202">
        <v>1.149</v>
      </c>
      <c r="AL16" s="148"/>
      <c r="AM16" s="205">
        <v>2.2000000000000002</v>
      </c>
      <c r="AN16" s="207">
        <f t="shared" ref="AN16:AP16" si="9">AN14+2*(AN19-AN14)/5</f>
        <v>0.26679999999999998</v>
      </c>
      <c r="AO16" s="207">
        <f t="shared" si="9"/>
        <v>0.25120000000000003</v>
      </c>
      <c r="AP16" s="225">
        <f t="shared" si="9"/>
        <v>0.24360000000000001</v>
      </c>
    </row>
    <row r="17" spans="1:42" ht="15" customHeight="1">
      <c r="A17" s="63" t="s">
        <v>27</v>
      </c>
      <c r="B17" s="481"/>
      <c r="C17" s="481"/>
      <c r="D17" s="481"/>
      <c r="F17" s="72" t="s">
        <v>227</v>
      </c>
      <c r="G17" s="68" t="s">
        <v>264</v>
      </c>
      <c r="H17" s="61" t="s">
        <v>279</v>
      </c>
      <c r="I17" s="68" t="s">
        <v>134</v>
      </c>
      <c r="J17" s="101">
        <v>12.75</v>
      </c>
      <c r="K17" s="110"/>
      <c r="L17" s="491" t="s">
        <v>280</v>
      </c>
      <c r="M17" s="492"/>
      <c r="R17" s="150" t="s">
        <v>43</v>
      </c>
      <c r="S17" s="62" t="s">
        <v>281</v>
      </c>
      <c r="T17" s="68" t="s">
        <v>282</v>
      </c>
      <c r="U17" s="68" t="s">
        <v>134</v>
      </c>
      <c r="V17" s="152">
        <v>8.75</v>
      </c>
      <c r="X17" s="137" t="s">
        <v>283</v>
      </c>
      <c r="Y17" s="172" t="s">
        <v>284</v>
      </c>
      <c r="Z17" s="68" t="s">
        <v>285</v>
      </c>
      <c r="AA17" s="68" t="s">
        <v>134</v>
      </c>
      <c r="AB17" s="104">
        <v>5.28</v>
      </c>
      <c r="AJ17" s="201">
        <v>3.4</v>
      </c>
      <c r="AK17" s="202">
        <v>1.2030000000000001</v>
      </c>
      <c r="AL17" s="148"/>
      <c r="AM17" s="205">
        <v>2.2999999999999998</v>
      </c>
      <c r="AN17" s="207">
        <f t="shared" ref="AN17:AP17" si="10">AN14+3*(AN19-AN14)/5</f>
        <v>0.2762</v>
      </c>
      <c r="AO17" s="207">
        <f t="shared" si="10"/>
        <v>0.26080000000000003</v>
      </c>
      <c r="AP17" s="225">
        <f t="shared" si="10"/>
        <v>0.25340000000000001</v>
      </c>
    </row>
    <row r="18" spans="1:42" ht="14.25" customHeight="1">
      <c r="A18" s="73"/>
      <c r="B18" s="74" t="s">
        <v>286</v>
      </c>
      <c r="C18" s="50" t="s">
        <v>134</v>
      </c>
      <c r="D18" s="51">
        <v>11.97</v>
      </c>
      <c r="F18" s="75"/>
      <c r="G18" s="76" t="s">
        <v>287</v>
      </c>
      <c r="H18" s="61" t="s">
        <v>265</v>
      </c>
      <c r="I18" s="68" t="s">
        <v>134</v>
      </c>
      <c r="J18" s="112">
        <v>12.88</v>
      </c>
      <c r="K18" s="110"/>
      <c r="L18" s="113" t="s">
        <v>33</v>
      </c>
      <c r="M18" s="114" t="s">
        <v>288</v>
      </c>
      <c r="R18" s="150" t="s">
        <v>43</v>
      </c>
      <c r="S18" s="62" t="s">
        <v>289</v>
      </c>
      <c r="T18" s="68" t="s">
        <v>290</v>
      </c>
      <c r="U18" s="68" t="s">
        <v>134</v>
      </c>
      <c r="V18" s="152">
        <v>6</v>
      </c>
      <c r="AG18" s="214"/>
      <c r="AH18" s="215"/>
      <c r="AJ18" s="201">
        <v>3.5</v>
      </c>
      <c r="AK18" s="213">
        <v>1.26</v>
      </c>
      <c r="AL18" s="148"/>
      <c r="AM18" s="205">
        <v>2.4</v>
      </c>
      <c r="AN18" s="207">
        <f t="shared" ref="AN18:AP18" si="11">AN14+4*(AN19-AN14)/5</f>
        <v>0.28559999999999997</v>
      </c>
      <c r="AO18" s="207">
        <f t="shared" si="11"/>
        <v>0.27040000000000003</v>
      </c>
      <c r="AP18" s="225">
        <f t="shared" si="11"/>
        <v>0.26319999999999999</v>
      </c>
    </row>
    <row r="19" spans="1:42" ht="15" customHeight="1">
      <c r="A19" s="77" t="s">
        <v>291</v>
      </c>
      <c r="B19" s="78" t="s">
        <v>292</v>
      </c>
      <c r="C19" s="57" t="s">
        <v>134</v>
      </c>
      <c r="D19" s="58">
        <v>11.9</v>
      </c>
      <c r="F19" s="70" t="s">
        <v>293</v>
      </c>
      <c r="G19" s="76" t="s">
        <v>287</v>
      </c>
      <c r="H19" s="61" t="s">
        <v>294</v>
      </c>
      <c r="I19" s="68" t="s">
        <v>134</v>
      </c>
      <c r="J19" s="112">
        <v>17.97</v>
      </c>
      <c r="K19" s="110"/>
      <c r="L19" s="115">
        <v>0.2</v>
      </c>
      <c r="M19" s="116">
        <v>1</v>
      </c>
      <c r="R19" s="150" t="s">
        <v>295</v>
      </c>
      <c r="S19" s="62" t="s">
        <v>296</v>
      </c>
      <c r="T19" s="68" t="s">
        <v>297</v>
      </c>
      <c r="U19" s="68" t="s">
        <v>134</v>
      </c>
      <c r="V19" s="152">
        <v>9.15</v>
      </c>
      <c r="X19" s="493" t="s">
        <v>298</v>
      </c>
      <c r="Y19" s="494"/>
      <c r="Z19" s="495"/>
      <c r="AB19" s="496" t="s">
        <v>299</v>
      </c>
      <c r="AC19" s="497"/>
      <c r="AD19" s="497"/>
      <c r="AE19" s="497"/>
      <c r="AF19" s="497"/>
      <c r="AG19" s="498"/>
      <c r="AJ19" s="201">
        <v>3.6</v>
      </c>
      <c r="AK19" s="213">
        <v>1.32</v>
      </c>
      <c r="AL19" s="148"/>
      <c r="AM19" s="203">
        <v>2.5</v>
      </c>
      <c r="AN19" s="204">
        <v>0.29499999999999998</v>
      </c>
      <c r="AO19" s="226">
        <v>0.28000000000000003</v>
      </c>
      <c r="AP19" s="223">
        <v>0.27300000000000002</v>
      </c>
    </row>
    <row r="20" spans="1:42" ht="24">
      <c r="A20" s="77"/>
      <c r="B20" s="78" t="s">
        <v>300</v>
      </c>
      <c r="C20" s="69" t="s">
        <v>134</v>
      </c>
      <c r="D20" s="58">
        <v>13.03</v>
      </c>
      <c r="F20" s="70" t="s">
        <v>204</v>
      </c>
      <c r="G20" s="76" t="s">
        <v>287</v>
      </c>
      <c r="H20" s="79" t="s">
        <v>301</v>
      </c>
      <c r="I20" s="68" t="s">
        <v>134</v>
      </c>
      <c r="J20" s="104">
        <v>23.73</v>
      </c>
      <c r="L20" s="117">
        <v>0.3</v>
      </c>
      <c r="M20" s="118">
        <v>1.1000000000000001</v>
      </c>
      <c r="R20" s="150" t="s">
        <v>302</v>
      </c>
      <c r="S20" s="62" t="s">
        <v>303</v>
      </c>
      <c r="T20" s="68" t="s">
        <v>304</v>
      </c>
      <c r="U20" s="68" t="s">
        <v>134</v>
      </c>
      <c r="V20" s="152">
        <v>5.2</v>
      </c>
      <c r="X20" s="153" t="s">
        <v>305</v>
      </c>
      <c r="Y20" s="114" t="s">
        <v>306</v>
      </c>
      <c r="Z20" s="114" t="s">
        <v>307</v>
      </c>
      <c r="AB20" s="179" t="s">
        <v>308</v>
      </c>
      <c r="AC20" s="180" t="s">
        <v>309</v>
      </c>
      <c r="AD20" s="180" t="s">
        <v>310</v>
      </c>
      <c r="AE20" s="180" t="s">
        <v>311</v>
      </c>
      <c r="AF20" s="180" t="s">
        <v>312</v>
      </c>
      <c r="AG20" s="180" t="s">
        <v>313</v>
      </c>
      <c r="AJ20" s="201">
        <v>3.7</v>
      </c>
      <c r="AK20" s="202">
        <v>1.3819999999999999</v>
      </c>
      <c r="AL20" s="148"/>
      <c r="AM20" s="205">
        <v>2.6</v>
      </c>
      <c r="AN20" s="206">
        <f t="shared" ref="AN20:AP20" si="12">AN19+(AN24-AN19)/5</f>
        <v>0.3044</v>
      </c>
      <c r="AO20" s="206">
        <f t="shared" si="12"/>
        <v>0.28960000000000002</v>
      </c>
      <c r="AP20" s="224">
        <f t="shared" si="12"/>
        <v>0.28260000000000002</v>
      </c>
    </row>
    <row r="21" spans="1:42" ht="15" customHeight="1">
      <c r="A21" s="77" t="s">
        <v>314</v>
      </c>
      <c r="B21" s="78" t="s">
        <v>315</v>
      </c>
      <c r="C21" s="57" t="s">
        <v>134</v>
      </c>
      <c r="D21" s="58">
        <v>8.19</v>
      </c>
      <c r="F21" s="70" t="s">
        <v>227</v>
      </c>
      <c r="G21" s="76" t="s">
        <v>287</v>
      </c>
      <c r="H21" s="79" t="s">
        <v>316</v>
      </c>
      <c r="I21" s="68" t="s">
        <v>134</v>
      </c>
      <c r="J21" s="112">
        <v>30.51</v>
      </c>
      <c r="K21" s="110"/>
      <c r="L21" s="117">
        <v>0.5</v>
      </c>
      <c r="M21" s="118">
        <v>1.2</v>
      </c>
      <c r="R21" s="150" t="s">
        <v>317</v>
      </c>
      <c r="S21" s="62"/>
      <c r="T21" s="68" t="s">
        <v>318</v>
      </c>
      <c r="U21" s="68" t="s">
        <v>134</v>
      </c>
      <c r="V21" s="152">
        <v>6.56</v>
      </c>
      <c r="X21" s="154">
        <v>1</v>
      </c>
      <c r="Y21" s="181">
        <v>1.5</v>
      </c>
      <c r="Z21" s="182">
        <v>0</v>
      </c>
      <c r="AB21" s="183">
        <v>0</v>
      </c>
      <c r="AC21" s="184">
        <v>1.98</v>
      </c>
      <c r="AD21" s="185">
        <v>1.99</v>
      </c>
      <c r="AE21" s="185">
        <v>2</v>
      </c>
      <c r="AF21" s="185">
        <v>2.0099999999999998</v>
      </c>
      <c r="AG21" s="185">
        <v>2.02</v>
      </c>
      <c r="AJ21" s="201">
        <v>3.8</v>
      </c>
      <c r="AK21" s="202">
        <v>1.4470000000000001</v>
      </c>
      <c r="AL21" s="148"/>
      <c r="AM21" s="205">
        <v>2.7</v>
      </c>
      <c r="AN21" s="207">
        <f t="shared" ref="AN21:AP21" si="13">AN19+2*(AN24-AN19)/5</f>
        <v>0.31380000000000002</v>
      </c>
      <c r="AO21" s="207">
        <f t="shared" si="13"/>
        <v>0.29920000000000002</v>
      </c>
      <c r="AP21" s="225">
        <f t="shared" si="13"/>
        <v>0.29220000000000002</v>
      </c>
    </row>
    <row r="22" spans="1:42">
      <c r="A22" s="77"/>
      <c r="B22" s="78" t="s">
        <v>319</v>
      </c>
      <c r="C22" s="80" t="s">
        <v>134</v>
      </c>
      <c r="D22" s="58">
        <v>4.6399999999999997</v>
      </c>
      <c r="F22" s="70"/>
      <c r="G22" s="81" t="s">
        <v>320</v>
      </c>
      <c r="H22" s="82" t="s">
        <v>321</v>
      </c>
      <c r="I22" s="68" t="s">
        <v>134</v>
      </c>
      <c r="J22" s="112">
        <v>6.56</v>
      </c>
      <c r="K22" s="85"/>
      <c r="L22" s="117">
        <v>0.8</v>
      </c>
      <c r="M22" s="118">
        <v>1.3</v>
      </c>
      <c r="R22" s="150" t="s">
        <v>322</v>
      </c>
      <c r="S22" s="62"/>
      <c r="T22" s="68" t="s">
        <v>322</v>
      </c>
      <c r="U22" s="68" t="s">
        <v>134</v>
      </c>
      <c r="V22" s="152">
        <v>6</v>
      </c>
      <c r="X22" s="155">
        <v>2</v>
      </c>
      <c r="Y22" s="186">
        <v>1.3</v>
      </c>
      <c r="Z22" s="187">
        <v>1</v>
      </c>
      <c r="AB22" s="183">
        <v>0.1</v>
      </c>
      <c r="AC22" s="184">
        <v>1.881</v>
      </c>
      <c r="AD22" s="185">
        <v>1.891</v>
      </c>
      <c r="AE22" s="185">
        <v>1.9</v>
      </c>
      <c r="AF22" s="185">
        <v>1.91</v>
      </c>
      <c r="AG22" s="185">
        <v>1.919</v>
      </c>
      <c r="AJ22" s="201">
        <v>3.9</v>
      </c>
      <c r="AK22" s="202">
        <v>1.516</v>
      </c>
      <c r="AL22" s="148"/>
      <c r="AM22" s="205">
        <v>2.8</v>
      </c>
      <c r="AN22" s="207">
        <f t="shared" ref="AN22:AP22" si="14">AN19+3*(AN24-AN19)/5</f>
        <v>0.32319999999999999</v>
      </c>
      <c r="AO22" s="207">
        <f t="shared" si="14"/>
        <v>0.30880000000000002</v>
      </c>
      <c r="AP22" s="225">
        <f t="shared" si="14"/>
        <v>0.30180000000000001</v>
      </c>
    </row>
    <row r="23" spans="1:42">
      <c r="A23" s="77" t="s">
        <v>204</v>
      </c>
      <c r="B23" s="78" t="s">
        <v>323</v>
      </c>
      <c r="C23" s="57" t="s">
        <v>134</v>
      </c>
      <c r="D23" s="58">
        <v>5.77</v>
      </c>
      <c r="F23" s="72"/>
      <c r="G23" s="83" t="s">
        <v>320</v>
      </c>
      <c r="H23" s="84" t="s">
        <v>324</v>
      </c>
      <c r="I23" s="108" t="s">
        <v>134</v>
      </c>
      <c r="J23" s="109">
        <v>15.79</v>
      </c>
      <c r="K23" s="85"/>
      <c r="L23" s="117">
        <v>1</v>
      </c>
      <c r="M23" s="118">
        <v>1.4</v>
      </c>
      <c r="R23" s="150" t="s">
        <v>325</v>
      </c>
      <c r="S23" s="62"/>
      <c r="T23" s="68" t="s">
        <v>325</v>
      </c>
      <c r="U23" s="68" t="s">
        <v>134</v>
      </c>
      <c r="V23" s="152">
        <v>5.98</v>
      </c>
      <c r="X23" s="155">
        <v>3</v>
      </c>
      <c r="Y23" s="188">
        <v>1</v>
      </c>
      <c r="Z23" s="189">
        <v>2</v>
      </c>
      <c r="AB23" s="183">
        <v>0.2</v>
      </c>
      <c r="AC23" s="184">
        <v>1.782</v>
      </c>
      <c r="AD23" s="185">
        <v>1.7909999999999999</v>
      </c>
      <c r="AE23" s="185">
        <v>1.8</v>
      </c>
      <c r="AF23" s="185">
        <v>1.8089999999999999</v>
      </c>
      <c r="AG23" s="185">
        <v>1.8180000000000001</v>
      </c>
      <c r="AJ23" s="201">
        <v>4</v>
      </c>
      <c r="AK23" s="202">
        <v>1.5880000000000001</v>
      </c>
      <c r="AL23" s="148"/>
      <c r="AM23" s="205">
        <v>2.9</v>
      </c>
      <c r="AN23" s="207">
        <f t="shared" ref="AN23:AP23" si="15">AN19+4*(AN24-AN19)/5</f>
        <v>0.33260000000000001</v>
      </c>
      <c r="AO23" s="207">
        <f t="shared" si="15"/>
        <v>0.31840000000000002</v>
      </c>
      <c r="AP23" s="225">
        <f t="shared" si="15"/>
        <v>0.31140000000000001</v>
      </c>
    </row>
    <row r="24" spans="1:42">
      <c r="A24" s="77"/>
      <c r="B24" s="78" t="s">
        <v>326</v>
      </c>
      <c r="C24" s="69" t="s">
        <v>134</v>
      </c>
      <c r="D24" s="58">
        <v>23.63</v>
      </c>
      <c r="F24" s="85"/>
      <c r="G24" s="85"/>
      <c r="H24" s="85"/>
      <c r="I24" s="85"/>
      <c r="J24" s="85"/>
      <c r="K24" s="85"/>
      <c r="L24" s="117">
        <v>1.3</v>
      </c>
      <c r="M24" s="118">
        <v>1.5</v>
      </c>
      <c r="R24" s="150" t="s">
        <v>327</v>
      </c>
      <c r="S24" s="62"/>
      <c r="T24" s="68" t="s">
        <v>327</v>
      </c>
      <c r="U24" s="68" t="s">
        <v>134</v>
      </c>
      <c r="V24" s="152">
        <v>2.91</v>
      </c>
      <c r="X24" s="155">
        <v>4</v>
      </c>
      <c r="Y24" s="186">
        <v>0.96</v>
      </c>
      <c r="Z24" s="189">
        <v>3</v>
      </c>
      <c r="AB24" s="183">
        <v>0.3</v>
      </c>
      <c r="AC24" s="184">
        <v>1.6830000000000001</v>
      </c>
      <c r="AD24" s="185">
        <v>1.6919999999999999</v>
      </c>
      <c r="AE24" s="185">
        <v>1.7</v>
      </c>
      <c r="AF24" s="185">
        <v>1.7090000000000001</v>
      </c>
      <c r="AG24" s="185">
        <v>1.7170000000000001</v>
      </c>
      <c r="AJ24" s="201">
        <v>4.0999999999999996</v>
      </c>
      <c r="AK24" s="202">
        <v>1.663</v>
      </c>
      <c r="AL24" s="148"/>
      <c r="AM24" s="216">
        <v>3</v>
      </c>
      <c r="AN24" s="217">
        <v>0.34200000000000003</v>
      </c>
      <c r="AO24" s="217">
        <v>0.32800000000000001</v>
      </c>
      <c r="AP24" s="202">
        <v>0.32100000000000001</v>
      </c>
    </row>
    <row r="25" spans="1:42">
      <c r="A25" s="77" t="s">
        <v>225</v>
      </c>
      <c r="B25" s="78" t="s">
        <v>328</v>
      </c>
      <c r="C25" s="57" t="s">
        <v>134</v>
      </c>
      <c r="D25" s="86">
        <v>7.39</v>
      </c>
      <c r="F25" s="85"/>
      <c r="G25" s="85"/>
      <c r="H25" s="85"/>
      <c r="I25" s="85"/>
      <c r="J25" s="85"/>
      <c r="K25" s="85"/>
      <c r="L25" s="117">
        <v>1.5</v>
      </c>
      <c r="M25" s="118">
        <v>1.6</v>
      </c>
      <c r="R25" s="156" t="s">
        <v>329</v>
      </c>
      <c r="S25" s="157" t="s">
        <v>330</v>
      </c>
      <c r="T25" s="158" t="s">
        <v>331</v>
      </c>
      <c r="U25" s="156" t="s">
        <v>134</v>
      </c>
      <c r="V25" s="159">
        <v>2.98</v>
      </c>
      <c r="X25" s="155">
        <v>5</v>
      </c>
      <c r="Y25" s="186">
        <v>0.92</v>
      </c>
      <c r="Z25" s="189">
        <v>4</v>
      </c>
      <c r="AB25" s="183">
        <v>0.4</v>
      </c>
      <c r="AC25" s="184">
        <v>1.5840000000000001</v>
      </c>
      <c r="AD25" s="185">
        <v>1.5920000000000001</v>
      </c>
      <c r="AE25" s="185">
        <v>1.6</v>
      </c>
      <c r="AF25" s="185">
        <v>1.6080000000000001</v>
      </c>
      <c r="AG25" s="185">
        <v>1.6160000000000001</v>
      </c>
      <c r="AJ25" s="201">
        <v>4.2</v>
      </c>
      <c r="AK25" s="202">
        <v>1.7410000000000001</v>
      </c>
      <c r="AL25" s="148"/>
      <c r="AM25" s="218">
        <v>3.1</v>
      </c>
      <c r="AN25" s="206">
        <f t="shared" ref="AN25:AP25" si="16">AN24+(AN29-AN24)/5</f>
        <v>0.35140000000000005</v>
      </c>
      <c r="AO25" s="206">
        <f t="shared" si="16"/>
        <v>0.33760000000000001</v>
      </c>
      <c r="AP25" s="224">
        <f t="shared" si="16"/>
        <v>0.33079999999999998</v>
      </c>
    </row>
    <row r="26" spans="1:42">
      <c r="A26" s="87"/>
      <c r="B26" s="88" t="s">
        <v>332</v>
      </c>
      <c r="C26" s="63" t="s">
        <v>134</v>
      </c>
      <c r="D26" s="89">
        <v>5.0199999999999996</v>
      </c>
      <c r="F26" s="85"/>
      <c r="G26" s="85"/>
      <c r="H26" s="85"/>
      <c r="I26" s="85"/>
      <c r="J26" s="85"/>
      <c r="K26" s="85"/>
      <c r="L26" s="117">
        <v>1.8</v>
      </c>
      <c r="M26" s="118">
        <v>1.7</v>
      </c>
      <c r="R26" s="108" t="s">
        <v>333</v>
      </c>
      <c r="S26" s="160"/>
      <c r="T26" s="161" t="s">
        <v>253</v>
      </c>
      <c r="U26" s="162" t="s">
        <v>134</v>
      </c>
      <c r="V26" s="163">
        <v>2.87</v>
      </c>
      <c r="X26" s="155">
        <v>6</v>
      </c>
      <c r="Y26" s="186">
        <v>0.88</v>
      </c>
      <c r="Z26" s="189">
        <v>5</v>
      </c>
      <c r="AB26" s="183">
        <v>0.5</v>
      </c>
      <c r="AC26" s="184">
        <v>1.4850000000000001</v>
      </c>
      <c r="AD26" s="185">
        <v>1.4930000000000001</v>
      </c>
      <c r="AE26" s="185">
        <v>1.5</v>
      </c>
      <c r="AF26" s="185">
        <v>1.508</v>
      </c>
      <c r="AG26" s="185">
        <v>1.5149999999999999</v>
      </c>
      <c r="AJ26" s="201">
        <v>4.3</v>
      </c>
      <c r="AK26" s="202">
        <v>1.821</v>
      </c>
      <c r="AL26" s="148"/>
      <c r="AM26" s="219">
        <v>3.2</v>
      </c>
      <c r="AN26" s="207">
        <f t="shared" ref="AN26:AP26" si="17">AN24+2*(AN29-AN24)/5</f>
        <v>0.36080000000000001</v>
      </c>
      <c r="AO26" s="207">
        <f t="shared" si="17"/>
        <v>0.34720000000000001</v>
      </c>
      <c r="AP26" s="225">
        <f t="shared" si="17"/>
        <v>0.34060000000000001</v>
      </c>
    </row>
    <row r="27" spans="1:42">
      <c r="F27" s="85"/>
      <c r="G27" s="85"/>
      <c r="H27" s="85"/>
      <c r="I27" s="85"/>
      <c r="J27" s="85"/>
      <c r="K27" s="85"/>
      <c r="L27" s="119">
        <v>2</v>
      </c>
      <c r="M27" s="120">
        <v>1.8</v>
      </c>
      <c r="Q27" s="85"/>
      <c r="R27" s="85"/>
      <c r="X27" s="155">
        <v>7</v>
      </c>
      <c r="Y27" s="186">
        <v>0.84</v>
      </c>
      <c r="Z27" s="189">
        <v>6</v>
      </c>
      <c r="AB27" s="183">
        <v>0.6</v>
      </c>
      <c r="AC27" s="184">
        <v>1.3859999999999999</v>
      </c>
      <c r="AD27" s="185">
        <v>1.393</v>
      </c>
      <c r="AE27" s="185">
        <v>1.4</v>
      </c>
      <c r="AF27" s="185">
        <v>1.407</v>
      </c>
      <c r="AG27" s="185">
        <v>1.4139999999999999</v>
      </c>
      <c r="AJ27" s="201">
        <v>4.4000000000000004</v>
      </c>
      <c r="AK27" s="213">
        <v>1.91</v>
      </c>
      <c r="AL27" s="148"/>
      <c r="AM27" s="218">
        <v>3.3</v>
      </c>
      <c r="AN27" s="207">
        <f t="shared" ref="AN27:AP27" si="18">AN24+3*(AN29-AN24)/5</f>
        <v>0.37020000000000003</v>
      </c>
      <c r="AO27" s="207">
        <f t="shared" si="18"/>
        <v>0.35680000000000001</v>
      </c>
      <c r="AP27" s="225">
        <f t="shared" si="18"/>
        <v>0.35039999999999999</v>
      </c>
    </row>
    <row r="28" spans="1:42">
      <c r="F28" s="85"/>
      <c r="G28" s="85"/>
      <c r="H28" s="85"/>
      <c r="I28" s="85"/>
      <c r="J28" s="85"/>
      <c r="K28" s="85"/>
      <c r="L28" s="85"/>
      <c r="Q28" s="85"/>
      <c r="R28" s="85"/>
      <c r="X28" s="155">
        <v>8</v>
      </c>
      <c r="Y28" s="186">
        <v>0.8</v>
      </c>
      <c r="Z28" s="189">
        <v>7</v>
      </c>
      <c r="AB28" s="183">
        <v>0.7</v>
      </c>
      <c r="AC28" s="184">
        <v>1.2869999999999999</v>
      </c>
      <c r="AD28" s="185">
        <v>1.294</v>
      </c>
      <c r="AE28" s="185">
        <v>1.3</v>
      </c>
      <c r="AF28" s="185">
        <v>1.3069999999999999</v>
      </c>
      <c r="AG28" s="185">
        <v>1.3129999999999999</v>
      </c>
      <c r="AJ28" s="220">
        <v>4.5</v>
      </c>
      <c r="AK28" s="221">
        <v>2</v>
      </c>
      <c r="AL28" s="148"/>
      <c r="AM28" s="219">
        <v>3.4</v>
      </c>
      <c r="AN28" s="207">
        <f t="shared" ref="AN28:AP28" si="19">AN24+4*(AN29-AN24)/5</f>
        <v>0.37959999999999999</v>
      </c>
      <c r="AO28" s="207">
        <f t="shared" si="19"/>
        <v>0.3664</v>
      </c>
      <c r="AP28" s="225">
        <f t="shared" si="19"/>
        <v>0.36020000000000002</v>
      </c>
    </row>
    <row r="29" spans="1:42" ht="15" customHeight="1">
      <c r="F29" s="85"/>
      <c r="G29" s="85"/>
      <c r="H29" s="85"/>
      <c r="I29" s="85"/>
      <c r="J29" s="85"/>
      <c r="K29" s="85"/>
      <c r="L29" s="85"/>
      <c r="Q29" s="85"/>
      <c r="R29" s="85"/>
      <c r="X29" s="155">
        <v>9</v>
      </c>
      <c r="Y29" s="186">
        <v>0.77</v>
      </c>
      <c r="Z29" s="189">
        <v>8</v>
      </c>
      <c r="AB29" s="183">
        <v>0.8</v>
      </c>
      <c r="AC29" s="184">
        <v>1.1879999999999999</v>
      </c>
      <c r="AD29" s="185">
        <v>1.194</v>
      </c>
      <c r="AE29" s="185">
        <v>1.2</v>
      </c>
      <c r="AF29" s="185">
        <v>1.206</v>
      </c>
      <c r="AG29" s="185">
        <v>1.212</v>
      </c>
      <c r="AL29" s="148"/>
      <c r="AM29" s="216">
        <v>3.5</v>
      </c>
      <c r="AN29" s="217">
        <v>0.38900000000000001</v>
      </c>
      <c r="AO29" s="217">
        <v>0.376</v>
      </c>
      <c r="AP29" s="202">
        <v>0.37</v>
      </c>
    </row>
    <row r="30" spans="1:42">
      <c r="F30" s="85"/>
      <c r="G30" s="85"/>
      <c r="H30" s="85"/>
      <c r="I30" s="85"/>
      <c r="J30" s="85"/>
      <c r="K30" s="85"/>
      <c r="L30" s="85"/>
      <c r="Q30" s="85"/>
      <c r="R30" s="85"/>
      <c r="X30" s="155">
        <v>10</v>
      </c>
      <c r="Y30" s="186">
        <v>0.75</v>
      </c>
      <c r="Z30" s="189">
        <v>9</v>
      </c>
      <c r="AB30" s="183">
        <v>0.9</v>
      </c>
      <c r="AC30" s="184">
        <v>1.089</v>
      </c>
      <c r="AD30" s="185">
        <v>1.095</v>
      </c>
      <c r="AE30" s="185">
        <v>1.1000000000000001</v>
      </c>
      <c r="AF30" s="185">
        <v>1.1060000000000001</v>
      </c>
      <c r="AG30" s="185">
        <v>1.111</v>
      </c>
      <c r="AL30" s="148"/>
      <c r="AM30" s="219">
        <v>3.6</v>
      </c>
      <c r="AN30" s="206">
        <f t="shared" ref="AN30:AP30" si="20">AN29+(AN34-AN29)/5</f>
        <v>0.39840000000000003</v>
      </c>
      <c r="AO30" s="206">
        <f t="shared" si="20"/>
        <v>0.3856</v>
      </c>
      <c r="AP30" s="224">
        <f t="shared" si="20"/>
        <v>0.37959999999999999</v>
      </c>
    </row>
    <row r="31" spans="1:42">
      <c r="F31" s="85"/>
      <c r="G31" s="85"/>
      <c r="H31" s="85"/>
      <c r="I31" s="85"/>
      <c r="J31" s="85"/>
      <c r="K31" s="85"/>
      <c r="L31" s="85"/>
      <c r="Q31" s="85"/>
      <c r="R31" s="85"/>
      <c r="X31" s="155">
        <v>11</v>
      </c>
      <c r="Y31" s="186">
        <v>0.73</v>
      </c>
      <c r="Z31" s="189">
        <v>10</v>
      </c>
      <c r="AB31" s="183">
        <v>1</v>
      </c>
      <c r="AC31" s="184">
        <v>0.99</v>
      </c>
      <c r="AD31" s="185">
        <v>0.995</v>
      </c>
      <c r="AE31" s="185">
        <v>1</v>
      </c>
      <c r="AF31" s="185">
        <v>1.0049999999999999</v>
      </c>
      <c r="AG31" s="185">
        <v>1.01</v>
      </c>
      <c r="AL31" s="148"/>
      <c r="AM31" s="219">
        <v>3.7</v>
      </c>
      <c r="AN31" s="207">
        <f t="shared" ref="AN31:AP31" si="21">AN29+2*(AN34-AN29)/5</f>
        <v>0.4078</v>
      </c>
      <c r="AO31" s="207">
        <f t="shared" si="21"/>
        <v>0.3952</v>
      </c>
      <c r="AP31" s="225">
        <f t="shared" si="21"/>
        <v>0.38919999999999999</v>
      </c>
    </row>
    <row r="32" spans="1:42">
      <c r="Q32" s="85"/>
      <c r="R32" s="85"/>
      <c r="X32" s="155">
        <v>12</v>
      </c>
      <c r="Y32" s="186">
        <v>0.71</v>
      </c>
      <c r="Z32" s="189">
        <v>11</v>
      </c>
      <c r="AG32" s="222"/>
      <c r="AL32" s="148"/>
      <c r="AM32" s="219">
        <v>3.8</v>
      </c>
      <c r="AN32" s="207">
        <f t="shared" ref="AN32:AP32" si="22">AN29+3*(AN34-AN29)/5</f>
        <v>0.41720000000000002</v>
      </c>
      <c r="AO32" s="207">
        <f t="shared" si="22"/>
        <v>0.40479999999999999</v>
      </c>
      <c r="AP32" s="225">
        <f t="shared" si="22"/>
        <v>0.39879999999999999</v>
      </c>
    </row>
    <row r="33" spans="17:42">
      <c r="Q33" s="85"/>
      <c r="R33" s="85"/>
      <c r="X33" s="164" t="s">
        <v>334</v>
      </c>
      <c r="Y33" s="190" t="s">
        <v>335</v>
      </c>
      <c r="Z33" s="191"/>
      <c r="AH33" s="222"/>
      <c r="AL33" s="148"/>
      <c r="AM33" s="219">
        <v>3.9</v>
      </c>
      <c r="AN33" s="207">
        <f t="shared" ref="AN33:AP33" si="23">AN29+4*(AN34-AN29)/5</f>
        <v>0.42659999999999998</v>
      </c>
      <c r="AO33" s="207">
        <f t="shared" si="23"/>
        <v>0.41439999999999999</v>
      </c>
      <c r="AP33" s="225">
        <f t="shared" si="23"/>
        <v>0.40839999999999999</v>
      </c>
    </row>
    <row r="34" spans="17:42">
      <c r="Q34" s="85"/>
      <c r="R34" s="85"/>
      <c r="AL34" s="148"/>
      <c r="AM34" s="216">
        <v>4</v>
      </c>
      <c r="AN34" s="217">
        <v>0.436</v>
      </c>
      <c r="AO34" s="217">
        <v>0.42399999999999999</v>
      </c>
      <c r="AP34" s="202">
        <v>0.41799999999999998</v>
      </c>
    </row>
    <row r="35" spans="17:42">
      <c r="Q35" s="85"/>
      <c r="R35" s="85"/>
      <c r="AL35" s="148"/>
      <c r="AM35" s="219">
        <v>4.0999999999999996</v>
      </c>
      <c r="AN35" s="206">
        <f t="shared" ref="AN35:AP35" si="24">AN34+(AN39-AN34)/5</f>
        <v>0.44540000000000002</v>
      </c>
      <c r="AO35" s="206">
        <f t="shared" si="24"/>
        <v>0.43359999999999999</v>
      </c>
      <c r="AP35" s="224">
        <f t="shared" si="24"/>
        <v>0.42780000000000001</v>
      </c>
    </row>
    <row r="36" spans="17:42">
      <c r="AL36" s="148"/>
      <c r="AM36" s="219">
        <v>4.2</v>
      </c>
      <c r="AN36" s="207">
        <f t="shared" ref="AN36:AP36" si="25">AN34+2*(AN39-AN34)/5</f>
        <v>0.45479999999999998</v>
      </c>
      <c r="AO36" s="207">
        <f t="shared" si="25"/>
        <v>0.44319999999999998</v>
      </c>
      <c r="AP36" s="225">
        <f t="shared" si="25"/>
        <v>0.43759999999999999</v>
      </c>
    </row>
    <row r="37" spans="17:42">
      <c r="AL37" s="148"/>
      <c r="AM37" s="219">
        <v>4.3</v>
      </c>
      <c r="AN37" s="207">
        <f t="shared" ref="AN37:AP37" si="26">AN34+3*(AN39-AN34)/5</f>
        <v>0.4642</v>
      </c>
      <c r="AO37" s="207">
        <f t="shared" si="26"/>
        <v>0.45279999999999998</v>
      </c>
      <c r="AP37" s="225">
        <f t="shared" si="26"/>
        <v>0.44740000000000002</v>
      </c>
    </row>
    <row r="38" spans="17:42">
      <c r="AL38" s="148"/>
      <c r="AM38" s="219">
        <v>4.4000000000000004</v>
      </c>
      <c r="AN38" s="207">
        <f t="shared" ref="AN38:AP38" si="27">AN34+4*(AN39-AN34)/5</f>
        <v>0.47359999999999997</v>
      </c>
      <c r="AO38" s="207">
        <f t="shared" si="27"/>
        <v>0.46239999999999998</v>
      </c>
      <c r="AP38" s="225">
        <f t="shared" si="27"/>
        <v>0.4572</v>
      </c>
    </row>
    <row r="39" spans="17:42">
      <c r="AL39" s="148"/>
      <c r="AM39" s="216">
        <v>4.5</v>
      </c>
      <c r="AN39" s="217">
        <v>0.48299999999999998</v>
      </c>
      <c r="AO39" s="217">
        <v>0.47199999999999998</v>
      </c>
      <c r="AP39" s="202">
        <v>0.46700000000000003</v>
      </c>
    </row>
    <row r="40" spans="17:42">
      <c r="AL40" s="148"/>
      <c r="AM40" s="219">
        <v>4.5999999999999996</v>
      </c>
      <c r="AN40" s="206">
        <f t="shared" ref="AN40:AP40" si="28">AN39+(AN44-AN39)/5</f>
        <v>0.4924</v>
      </c>
      <c r="AO40" s="206">
        <f t="shared" si="28"/>
        <v>0.48159999999999997</v>
      </c>
      <c r="AP40" s="224">
        <f t="shared" si="28"/>
        <v>0.47660000000000002</v>
      </c>
    </row>
    <row r="41" spans="17:42">
      <c r="AL41" s="148"/>
      <c r="AM41" s="219">
        <v>4.7</v>
      </c>
      <c r="AN41" s="207">
        <f t="shared" ref="AN41:AP41" si="29">AN39+2*(AN44-AN39)/5</f>
        <v>0.50180000000000002</v>
      </c>
      <c r="AO41" s="207">
        <f t="shared" si="29"/>
        <v>0.49119999999999997</v>
      </c>
      <c r="AP41" s="225">
        <f t="shared" si="29"/>
        <v>0.48620000000000002</v>
      </c>
    </row>
    <row r="42" spans="17:42">
      <c r="AL42" s="148"/>
      <c r="AM42" s="219">
        <v>4.8</v>
      </c>
      <c r="AN42" s="207">
        <f t="shared" ref="AN42:AP42" si="30">AN39+3*(AN44-AN39)/5</f>
        <v>0.51119999999999999</v>
      </c>
      <c r="AO42" s="207">
        <f t="shared" si="30"/>
        <v>0.50080000000000002</v>
      </c>
      <c r="AP42" s="225">
        <f t="shared" si="30"/>
        <v>0.49580000000000002</v>
      </c>
    </row>
    <row r="43" spans="17:42">
      <c r="AL43" s="148"/>
      <c r="AM43" s="219">
        <v>4.9000000000000004</v>
      </c>
      <c r="AN43" s="207">
        <f t="shared" ref="AN43:AP43" si="31">AN39+4*(AN44-AN39)/5</f>
        <v>0.52060000000000006</v>
      </c>
      <c r="AO43" s="207">
        <f t="shared" si="31"/>
        <v>0.51039999999999996</v>
      </c>
      <c r="AP43" s="225">
        <f t="shared" si="31"/>
        <v>0.50540000000000007</v>
      </c>
    </row>
    <row r="44" spans="17:42">
      <c r="AL44" s="148"/>
      <c r="AM44" s="216">
        <v>5</v>
      </c>
      <c r="AN44" s="217">
        <v>0.53</v>
      </c>
      <c r="AO44" s="217">
        <v>0.52</v>
      </c>
      <c r="AP44" s="202">
        <v>0.51500000000000001</v>
      </c>
    </row>
    <row r="45" spans="17:42">
      <c r="AL45" s="148"/>
      <c r="AM45" s="219">
        <v>5.0999999999999996</v>
      </c>
      <c r="AN45" s="206">
        <f t="shared" ref="AN45:AP45" si="32">AN44+(AN49-AN44)/5</f>
        <v>0.53939999999999999</v>
      </c>
      <c r="AO45" s="206">
        <f t="shared" si="32"/>
        <v>0.52959999999999996</v>
      </c>
      <c r="AP45" s="224">
        <f t="shared" si="32"/>
        <v>0.52480000000000004</v>
      </c>
    </row>
    <row r="46" spans="17:42">
      <c r="AL46" s="148"/>
      <c r="AM46" s="219">
        <v>5.2</v>
      </c>
      <c r="AN46" s="207">
        <f t="shared" ref="AN46:AP46" si="33">AN44+2*(AN49-AN44)/5</f>
        <v>0.54879999999999995</v>
      </c>
      <c r="AO46" s="207">
        <f t="shared" si="33"/>
        <v>0.53920000000000001</v>
      </c>
      <c r="AP46" s="225">
        <f t="shared" si="33"/>
        <v>0.53459999999999996</v>
      </c>
    </row>
    <row r="47" spans="17:42">
      <c r="AL47" s="148"/>
      <c r="AM47" s="219">
        <v>5.3</v>
      </c>
      <c r="AN47" s="207">
        <f t="shared" ref="AN47:AP47" si="34">AN44+3*(AN49-AN44)/5</f>
        <v>0.55820000000000003</v>
      </c>
      <c r="AO47" s="207">
        <f t="shared" si="34"/>
        <v>0.54879999999999995</v>
      </c>
      <c r="AP47" s="225">
        <f t="shared" si="34"/>
        <v>0.5444</v>
      </c>
    </row>
    <row r="48" spans="17:42">
      <c r="AL48" s="148"/>
      <c r="AM48" s="219">
        <v>5.4</v>
      </c>
      <c r="AN48" s="207">
        <f t="shared" ref="AN48:AP48" si="35">AN44+4*(AN49-AN44)/5</f>
        <v>0.56759999999999999</v>
      </c>
      <c r="AO48" s="207">
        <f t="shared" si="35"/>
        <v>0.55840000000000001</v>
      </c>
      <c r="AP48" s="225">
        <f t="shared" si="35"/>
        <v>0.55419999999999991</v>
      </c>
    </row>
    <row r="49" spans="38:42">
      <c r="AL49" s="148"/>
      <c r="AM49" s="216">
        <v>5.5</v>
      </c>
      <c r="AN49" s="217">
        <v>0.57699999999999996</v>
      </c>
      <c r="AO49" s="217">
        <v>0.56799999999999995</v>
      </c>
      <c r="AP49" s="202">
        <v>0.56399999999999995</v>
      </c>
    </row>
    <row r="50" spans="38:42">
      <c r="AL50" s="148"/>
      <c r="AM50" s="219">
        <v>5.6</v>
      </c>
      <c r="AN50" s="206">
        <f t="shared" ref="AN50:AP50" si="36">AN49+(AN54-AN49)/5</f>
        <v>0.58639999999999992</v>
      </c>
      <c r="AO50" s="206">
        <f t="shared" si="36"/>
        <v>0.5776</v>
      </c>
      <c r="AP50" s="224">
        <f t="shared" si="36"/>
        <v>0.5736</v>
      </c>
    </row>
    <row r="51" spans="38:42">
      <c r="AL51" s="148"/>
      <c r="AM51" s="219">
        <v>5.7</v>
      </c>
      <c r="AN51" s="207">
        <f t="shared" ref="AN51:AP51" si="37">AN49+2*(AN54-AN49)/5</f>
        <v>0.5958</v>
      </c>
      <c r="AO51" s="207">
        <f t="shared" si="37"/>
        <v>0.58719999999999994</v>
      </c>
      <c r="AP51" s="225">
        <f t="shared" si="37"/>
        <v>0.58319999999999994</v>
      </c>
    </row>
    <row r="52" spans="38:42">
      <c r="AL52" s="148"/>
      <c r="AM52" s="219">
        <v>5.8</v>
      </c>
      <c r="AN52" s="207">
        <f t="shared" ref="AN52:AP52" si="38">AN49+3*(AN54-AN49)/5</f>
        <v>0.60519999999999996</v>
      </c>
      <c r="AO52" s="207">
        <f t="shared" si="38"/>
        <v>0.5968</v>
      </c>
      <c r="AP52" s="225">
        <f t="shared" si="38"/>
        <v>0.59279999999999999</v>
      </c>
    </row>
    <row r="53" spans="38:42">
      <c r="AL53" s="148"/>
      <c r="AM53" s="219">
        <v>5.9</v>
      </c>
      <c r="AN53" s="207">
        <f t="shared" ref="AN53:AP53" si="39">AN49+4*(AN54-AN49)/5</f>
        <v>0.61460000000000004</v>
      </c>
      <c r="AO53" s="207">
        <f t="shared" si="39"/>
        <v>0.60639999999999994</v>
      </c>
      <c r="AP53" s="225">
        <f t="shared" si="39"/>
        <v>0.60239999999999994</v>
      </c>
    </row>
    <row r="54" spans="38:42">
      <c r="AL54" s="148"/>
      <c r="AM54" s="216">
        <v>6</v>
      </c>
      <c r="AN54" s="217">
        <v>0.624</v>
      </c>
      <c r="AO54" s="217">
        <v>0.61599999999999999</v>
      </c>
      <c r="AP54" s="202">
        <v>0.61199999999999999</v>
      </c>
    </row>
    <row r="55" spans="38:42">
      <c r="AL55" s="148"/>
      <c r="AM55" s="219">
        <v>6.1</v>
      </c>
      <c r="AN55" s="206">
        <f t="shared" ref="AN55:AP55" si="40">AN54+(AN59-AN54)/5</f>
        <v>0.63339999999999996</v>
      </c>
      <c r="AO55" s="206">
        <f t="shared" si="40"/>
        <v>0.62560000000000004</v>
      </c>
      <c r="AP55" s="224">
        <f t="shared" si="40"/>
        <v>0.62180000000000002</v>
      </c>
    </row>
    <row r="56" spans="38:42">
      <c r="AL56" s="148"/>
      <c r="AM56" s="219">
        <v>6.2</v>
      </c>
      <c r="AN56" s="207">
        <f t="shared" ref="AN56:AP56" si="41">AN54+2*(AN59-AN54)/5</f>
        <v>0.64280000000000004</v>
      </c>
      <c r="AO56" s="207">
        <f t="shared" si="41"/>
        <v>0.63519999999999999</v>
      </c>
      <c r="AP56" s="225">
        <f t="shared" si="41"/>
        <v>0.63160000000000005</v>
      </c>
    </row>
    <row r="57" spans="38:42">
      <c r="AL57" s="148"/>
      <c r="AM57" s="219">
        <v>6.3</v>
      </c>
      <c r="AN57" s="207">
        <f t="shared" ref="AN57:AP57" si="42">AN54+3*(AN59-AN54)/5</f>
        <v>0.6522</v>
      </c>
      <c r="AO57" s="207">
        <f t="shared" si="42"/>
        <v>0.64480000000000004</v>
      </c>
      <c r="AP57" s="225">
        <f t="shared" si="42"/>
        <v>0.64139999999999997</v>
      </c>
    </row>
    <row r="58" spans="38:42">
      <c r="AL58" s="148"/>
      <c r="AM58" s="219">
        <v>6.4</v>
      </c>
      <c r="AN58" s="207">
        <f t="shared" ref="AN58:AP58" si="43">AN54+4*(AN59-AN54)/5</f>
        <v>0.66160000000000008</v>
      </c>
      <c r="AO58" s="207">
        <f t="shared" si="43"/>
        <v>0.65439999999999998</v>
      </c>
      <c r="AP58" s="225">
        <f t="shared" si="43"/>
        <v>0.6512</v>
      </c>
    </row>
    <row r="59" spans="38:42">
      <c r="AL59" s="148"/>
      <c r="AM59" s="216">
        <v>6.5</v>
      </c>
      <c r="AN59" s="217">
        <v>0.67100000000000004</v>
      </c>
      <c r="AO59" s="217">
        <v>0.66400000000000003</v>
      </c>
      <c r="AP59" s="202">
        <v>0.66100000000000003</v>
      </c>
    </row>
    <row r="60" spans="38:42">
      <c r="AL60" s="148"/>
      <c r="AM60" s="219">
        <v>6.6</v>
      </c>
      <c r="AN60" s="206">
        <f t="shared" ref="AN60:AP60" si="44">AN59+(AN64-AN59)/5</f>
        <v>0.6804</v>
      </c>
      <c r="AO60" s="206">
        <f t="shared" si="44"/>
        <v>0.67359999999999998</v>
      </c>
      <c r="AP60" s="224">
        <f t="shared" si="44"/>
        <v>0.67059999999999997</v>
      </c>
    </row>
    <row r="61" spans="38:42">
      <c r="AL61" s="148"/>
      <c r="AM61" s="219">
        <v>6.7</v>
      </c>
      <c r="AN61" s="207">
        <f t="shared" ref="AN61:AP61" si="45">AN59+2*(AN64-AN59)/5</f>
        <v>0.68979999999999997</v>
      </c>
      <c r="AO61" s="207">
        <f t="shared" si="45"/>
        <v>0.68320000000000003</v>
      </c>
      <c r="AP61" s="225">
        <f t="shared" si="45"/>
        <v>0.68020000000000003</v>
      </c>
    </row>
    <row r="62" spans="38:42">
      <c r="AL62" s="148"/>
      <c r="AM62" s="219">
        <v>6.8</v>
      </c>
      <c r="AN62" s="207">
        <f t="shared" ref="AN62:AP62" si="46">AN59+3*(AN64-AN59)/5</f>
        <v>0.69920000000000004</v>
      </c>
      <c r="AO62" s="207">
        <f t="shared" si="46"/>
        <v>0.69279999999999997</v>
      </c>
      <c r="AP62" s="225">
        <f t="shared" si="46"/>
        <v>0.68979999999999997</v>
      </c>
    </row>
    <row r="63" spans="38:42">
      <c r="AL63" s="148"/>
      <c r="AM63" s="219">
        <v>6.9</v>
      </c>
      <c r="AN63" s="207">
        <f t="shared" ref="AN63:AP63" si="47">AN59+4*(AN64-AN59)/5</f>
        <v>0.70860000000000001</v>
      </c>
      <c r="AO63" s="207">
        <f t="shared" si="47"/>
        <v>0.70240000000000002</v>
      </c>
      <c r="AP63" s="225">
        <f t="shared" si="47"/>
        <v>0.69940000000000002</v>
      </c>
    </row>
    <row r="64" spans="38:42">
      <c r="AL64" s="148"/>
      <c r="AM64" s="216">
        <v>7</v>
      </c>
      <c r="AN64" s="217">
        <v>0.71799999999999997</v>
      </c>
      <c r="AO64" s="217">
        <v>0.71199999999999997</v>
      </c>
      <c r="AP64" s="202">
        <v>0.70899999999999996</v>
      </c>
    </row>
    <row r="65" spans="38:42">
      <c r="AL65" s="148"/>
      <c r="AM65" s="219">
        <v>7.1</v>
      </c>
      <c r="AN65" s="206">
        <f t="shared" ref="AN65:AP65" si="48">AN64+(AN69-AN64)/5</f>
        <v>0.72739999999999994</v>
      </c>
      <c r="AO65" s="206">
        <f t="shared" si="48"/>
        <v>0.72160000000000002</v>
      </c>
      <c r="AP65" s="224">
        <f t="shared" si="48"/>
        <v>0.71879999999999999</v>
      </c>
    </row>
    <row r="66" spans="38:42">
      <c r="AL66" s="148"/>
      <c r="AM66" s="219">
        <v>7.2</v>
      </c>
      <c r="AN66" s="207">
        <f t="shared" ref="AN66:AP66" si="49">AN64+2*(AN69-AN64)/5</f>
        <v>0.73680000000000001</v>
      </c>
      <c r="AO66" s="207">
        <f t="shared" si="49"/>
        <v>0.73119999999999996</v>
      </c>
      <c r="AP66" s="225">
        <f t="shared" si="49"/>
        <v>0.72860000000000003</v>
      </c>
    </row>
    <row r="67" spans="38:42">
      <c r="AL67" s="148"/>
      <c r="AM67" s="219">
        <v>7.3</v>
      </c>
      <c r="AN67" s="207">
        <f t="shared" ref="AN67:AP67" si="50">AN64+3*(AN69-AN64)/5</f>
        <v>0.74619999999999997</v>
      </c>
      <c r="AO67" s="207">
        <f t="shared" si="50"/>
        <v>0.74080000000000001</v>
      </c>
      <c r="AP67" s="225">
        <f t="shared" si="50"/>
        <v>0.73839999999999995</v>
      </c>
    </row>
    <row r="68" spans="38:42">
      <c r="AL68" s="148"/>
      <c r="AM68" s="219">
        <v>7.4</v>
      </c>
      <c r="AN68" s="207">
        <f t="shared" ref="AN68:AP68" si="51">AN64+4*(AN69-AN64)/5</f>
        <v>0.75560000000000005</v>
      </c>
      <c r="AO68" s="207">
        <f t="shared" si="51"/>
        <v>0.75039999999999996</v>
      </c>
      <c r="AP68" s="225">
        <f t="shared" si="51"/>
        <v>0.74819999999999998</v>
      </c>
    </row>
    <row r="69" spans="38:42">
      <c r="AL69" s="148"/>
      <c r="AM69" s="216">
        <v>7.5</v>
      </c>
      <c r="AN69" s="217">
        <v>0.76500000000000001</v>
      </c>
      <c r="AO69" s="217">
        <v>0.76</v>
      </c>
      <c r="AP69" s="202">
        <v>0.75800000000000001</v>
      </c>
    </row>
    <row r="70" spans="38:42">
      <c r="AL70" s="148"/>
      <c r="AM70" s="219">
        <v>7.6</v>
      </c>
      <c r="AN70" s="206">
        <f t="shared" ref="AN70:AP70" si="52">AN69+(AN74-AN69)/5</f>
        <v>0.77439999999999998</v>
      </c>
      <c r="AO70" s="206">
        <f t="shared" si="52"/>
        <v>0.76960000000000006</v>
      </c>
      <c r="AP70" s="224">
        <f t="shared" si="52"/>
        <v>0.76760000000000006</v>
      </c>
    </row>
    <row r="71" spans="38:42">
      <c r="AL71" s="148"/>
      <c r="AM71" s="219">
        <v>7.7</v>
      </c>
      <c r="AN71" s="207">
        <f t="shared" ref="AN71:AP71" si="53">AN69+2*(AN74-AN69)/5</f>
        <v>0.78380000000000005</v>
      </c>
      <c r="AO71" s="207">
        <f t="shared" si="53"/>
        <v>0.7792</v>
      </c>
      <c r="AP71" s="225">
        <f t="shared" si="53"/>
        <v>0.7772</v>
      </c>
    </row>
    <row r="72" spans="38:42">
      <c r="AL72" s="148"/>
      <c r="AM72" s="219">
        <v>7.8</v>
      </c>
      <c r="AN72" s="207">
        <f t="shared" ref="AN72:AP72" si="54">AN69+3*(AN74-AN69)/5</f>
        <v>0.79320000000000002</v>
      </c>
      <c r="AO72" s="207">
        <f t="shared" si="54"/>
        <v>0.78880000000000006</v>
      </c>
      <c r="AP72" s="225">
        <f t="shared" si="54"/>
        <v>0.78680000000000005</v>
      </c>
    </row>
    <row r="73" spans="38:42">
      <c r="AL73" s="148"/>
      <c r="AM73" s="219">
        <v>7.9</v>
      </c>
      <c r="AN73" s="207">
        <f t="shared" ref="AN73:AP73" si="55">AN69+4*(AN74-AN69)/5</f>
        <v>0.80260000000000009</v>
      </c>
      <c r="AO73" s="207">
        <f t="shared" si="55"/>
        <v>0.7984</v>
      </c>
      <c r="AP73" s="225">
        <f t="shared" si="55"/>
        <v>0.7964</v>
      </c>
    </row>
    <row r="74" spans="38:42">
      <c r="AL74" s="148"/>
      <c r="AM74" s="216">
        <v>8</v>
      </c>
      <c r="AN74" s="217">
        <v>0.81200000000000006</v>
      </c>
      <c r="AO74" s="217">
        <v>0.80800000000000005</v>
      </c>
      <c r="AP74" s="202">
        <v>0.80600000000000005</v>
      </c>
    </row>
    <row r="75" spans="38:42">
      <c r="AL75" s="148"/>
      <c r="AM75" s="219">
        <v>8.1</v>
      </c>
      <c r="AN75" s="206">
        <f t="shared" ref="AN75:AP75" si="56">AN74+(AN79-AN74)/5</f>
        <v>0.82140000000000002</v>
      </c>
      <c r="AO75" s="206">
        <f t="shared" si="56"/>
        <v>0.81759999999999999</v>
      </c>
      <c r="AP75" s="224">
        <f t="shared" si="56"/>
        <v>0.81580000000000008</v>
      </c>
    </row>
    <row r="76" spans="38:42">
      <c r="AL76" s="148"/>
      <c r="AM76" s="219">
        <v>8.1999999999999993</v>
      </c>
      <c r="AN76" s="207">
        <f t="shared" ref="AN76:AP76" si="57">AN74+2*(AN79-AN74)/5</f>
        <v>0.83079999999999998</v>
      </c>
      <c r="AO76" s="207">
        <f t="shared" si="57"/>
        <v>0.82720000000000005</v>
      </c>
      <c r="AP76" s="225">
        <f t="shared" si="57"/>
        <v>0.8256</v>
      </c>
    </row>
    <row r="77" spans="38:42">
      <c r="AL77" s="148"/>
      <c r="AM77" s="219">
        <v>8.3000000000000007</v>
      </c>
      <c r="AN77" s="207">
        <f t="shared" ref="AN77:AP77" si="58">AN74+3*(AN79-AN74)/5</f>
        <v>0.84020000000000006</v>
      </c>
      <c r="AO77" s="207">
        <f t="shared" si="58"/>
        <v>0.83679999999999999</v>
      </c>
      <c r="AP77" s="225">
        <f t="shared" si="58"/>
        <v>0.83540000000000003</v>
      </c>
    </row>
    <row r="78" spans="38:42">
      <c r="AL78" s="148"/>
      <c r="AM78" s="219">
        <v>8.4</v>
      </c>
      <c r="AN78" s="207">
        <f t="shared" ref="AN78:AP78" si="59">AN74+4*(AN79-AN74)/5</f>
        <v>0.84960000000000002</v>
      </c>
      <c r="AO78" s="207">
        <f t="shared" si="59"/>
        <v>0.84640000000000004</v>
      </c>
      <c r="AP78" s="225">
        <f t="shared" si="59"/>
        <v>0.84519999999999995</v>
      </c>
    </row>
    <row r="79" spans="38:42">
      <c r="AL79" s="148"/>
      <c r="AM79" s="216">
        <v>8.5</v>
      </c>
      <c r="AN79" s="217">
        <v>0.85899999999999999</v>
      </c>
      <c r="AO79" s="217">
        <v>0.85599999999999998</v>
      </c>
      <c r="AP79" s="202">
        <v>0.85499999999999998</v>
      </c>
    </row>
    <row r="80" spans="38:42">
      <c r="AL80" s="148"/>
      <c r="AM80" s="219">
        <v>8.6</v>
      </c>
      <c r="AN80" s="206">
        <f t="shared" ref="AN80:AP80" si="60">AN79+(AN84-AN79)/5</f>
        <v>0.86839999999999995</v>
      </c>
      <c r="AO80" s="206">
        <f t="shared" si="60"/>
        <v>0.86560000000000004</v>
      </c>
      <c r="AP80" s="224">
        <f t="shared" si="60"/>
        <v>0.86460000000000004</v>
      </c>
    </row>
    <row r="81" spans="38:42">
      <c r="AL81" s="148"/>
      <c r="AM81" s="219">
        <v>8.6999999999999993</v>
      </c>
      <c r="AN81" s="207">
        <f t="shared" ref="AN81:AP81" si="61">AN79+2*(AN84-AN79)/5</f>
        <v>0.87780000000000002</v>
      </c>
      <c r="AO81" s="207">
        <f t="shared" si="61"/>
        <v>0.87519999999999998</v>
      </c>
      <c r="AP81" s="225">
        <f t="shared" si="61"/>
        <v>0.87419999999999998</v>
      </c>
    </row>
    <row r="82" spans="38:42">
      <c r="AL82" s="148"/>
      <c r="AM82" s="219">
        <v>8.8000000000000007</v>
      </c>
      <c r="AN82" s="207">
        <f t="shared" ref="AN82:AP82" si="62">AN79+3*(AN84-AN79)/5</f>
        <v>0.88719999999999999</v>
      </c>
      <c r="AO82" s="207">
        <f t="shared" si="62"/>
        <v>0.88480000000000003</v>
      </c>
      <c r="AP82" s="225">
        <f t="shared" si="62"/>
        <v>0.88380000000000003</v>
      </c>
    </row>
    <row r="83" spans="38:42">
      <c r="AL83" s="148"/>
      <c r="AM83" s="219">
        <v>8.9</v>
      </c>
      <c r="AN83" s="207">
        <f t="shared" ref="AN83:AP83" si="63">AN79+4*(AN84-AN79)/5</f>
        <v>0.89660000000000006</v>
      </c>
      <c r="AO83" s="207">
        <f t="shared" si="63"/>
        <v>0.89439999999999997</v>
      </c>
      <c r="AP83" s="225">
        <f t="shared" si="63"/>
        <v>0.89339999999999997</v>
      </c>
    </row>
    <row r="84" spans="38:42">
      <c r="AL84" s="148"/>
      <c r="AM84" s="216">
        <v>9</v>
      </c>
      <c r="AN84" s="217">
        <v>0.90600000000000003</v>
      </c>
      <c r="AO84" s="217">
        <v>0.90400000000000003</v>
      </c>
      <c r="AP84" s="202">
        <v>0.90300000000000002</v>
      </c>
    </row>
    <row r="85" spans="38:42">
      <c r="AL85" s="148"/>
      <c r="AM85" s="219">
        <v>9.1</v>
      </c>
      <c r="AN85" s="206">
        <f t="shared" ref="AN85:AP85" si="64">AN84+(AN89-AN84)/5</f>
        <v>0.91539999999999999</v>
      </c>
      <c r="AO85" s="206">
        <f t="shared" si="64"/>
        <v>0.91359999999999997</v>
      </c>
      <c r="AP85" s="224">
        <f t="shared" si="64"/>
        <v>0.91280000000000006</v>
      </c>
    </row>
    <row r="86" spans="38:42">
      <c r="AL86" s="148"/>
      <c r="AM86" s="219">
        <v>9.1999999999999993</v>
      </c>
      <c r="AN86" s="207">
        <f t="shared" ref="AN86:AP86" si="65">AN84+2*(AN89-AN84)/5</f>
        <v>0.92479999999999996</v>
      </c>
      <c r="AO86" s="207">
        <f t="shared" si="65"/>
        <v>0.92320000000000002</v>
      </c>
      <c r="AP86" s="225">
        <f t="shared" si="65"/>
        <v>0.92259999999999998</v>
      </c>
    </row>
    <row r="87" spans="38:42">
      <c r="AL87" s="148"/>
      <c r="AM87" s="219">
        <v>9.3000000000000007</v>
      </c>
      <c r="AN87" s="207">
        <f t="shared" ref="AN87:AP87" si="66">AN84+3*(AN89-AN84)/5</f>
        <v>0.93420000000000003</v>
      </c>
      <c r="AO87" s="207">
        <f t="shared" si="66"/>
        <v>0.93279999999999996</v>
      </c>
      <c r="AP87" s="225">
        <f t="shared" si="66"/>
        <v>0.93240000000000001</v>
      </c>
    </row>
    <row r="88" spans="38:42">
      <c r="AL88" s="148"/>
      <c r="AM88" s="219">
        <v>9.4</v>
      </c>
      <c r="AN88" s="207">
        <f t="shared" ref="AN88:AP88" si="67">AN84+4*(AN89-AN84)/5</f>
        <v>0.94359999999999999</v>
      </c>
      <c r="AO88" s="207">
        <f t="shared" si="67"/>
        <v>0.94240000000000002</v>
      </c>
      <c r="AP88" s="225">
        <f t="shared" si="67"/>
        <v>0.94219999999999993</v>
      </c>
    </row>
    <row r="89" spans="38:42">
      <c r="AL89" s="148"/>
      <c r="AM89" s="216">
        <v>9.5</v>
      </c>
      <c r="AN89" s="217">
        <v>0.95299999999999996</v>
      </c>
      <c r="AO89" s="217">
        <v>0.95199999999999996</v>
      </c>
      <c r="AP89" s="202">
        <v>0.95199999999999996</v>
      </c>
    </row>
    <row r="90" spans="38:42">
      <c r="AL90" s="148"/>
      <c r="AM90" s="219">
        <v>9.6</v>
      </c>
      <c r="AN90" s="206">
        <f t="shared" ref="AN90:AP90" si="68">AN89+(AN94-AN89)/5</f>
        <v>0.96239999999999992</v>
      </c>
      <c r="AO90" s="206">
        <f t="shared" si="68"/>
        <v>0.96160000000000001</v>
      </c>
      <c r="AP90" s="224">
        <f t="shared" si="68"/>
        <v>0.96160000000000001</v>
      </c>
    </row>
    <row r="91" spans="38:42">
      <c r="AL91" s="148"/>
      <c r="AM91" s="219">
        <v>9.6999999999999993</v>
      </c>
      <c r="AN91" s="207">
        <f t="shared" ref="AN91:AP91" si="69">AN89+2*(AN94-AN89)/5</f>
        <v>0.9718</v>
      </c>
      <c r="AO91" s="207">
        <f t="shared" si="69"/>
        <v>0.97119999999999995</v>
      </c>
      <c r="AP91" s="225">
        <f t="shared" si="69"/>
        <v>0.97119999999999995</v>
      </c>
    </row>
    <row r="92" spans="38:42">
      <c r="AL92" s="148"/>
      <c r="AM92" s="219">
        <v>9.8000000000000007</v>
      </c>
      <c r="AN92" s="207">
        <f t="shared" ref="AN92:AP92" si="70">AN89+3*(AN94-AN89)/5</f>
        <v>0.98119999999999996</v>
      </c>
      <c r="AO92" s="207">
        <f t="shared" si="70"/>
        <v>0.98080000000000001</v>
      </c>
      <c r="AP92" s="225">
        <f t="shared" si="70"/>
        <v>0.98080000000000001</v>
      </c>
    </row>
    <row r="93" spans="38:42">
      <c r="AL93" s="148"/>
      <c r="AM93" s="219">
        <v>9.9</v>
      </c>
      <c r="AN93" s="207">
        <f t="shared" ref="AN93:AP93" si="71">AN89+4*(AN94-AN89)/5</f>
        <v>0.99060000000000004</v>
      </c>
      <c r="AO93" s="207">
        <f t="shared" si="71"/>
        <v>0.99039999999999995</v>
      </c>
      <c r="AP93" s="225">
        <f t="shared" si="71"/>
        <v>0.99039999999999995</v>
      </c>
    </row>
    <row r="94" spans="38:42">
      <c r="AL94" s="148"/>
      <c r="AM94" s="227">
        <v>10</v>
      </c>
      <c r="AN94" s="228">
        <v>1</v>
      </c>
      <c r="AO94" s="228">
        <v>1</v>
      </c>
      <c r="AP94" s="221">
        <v>1</v>
      </c>
    </row>
  </sheetData>
  <mergeCells count="29">
    <mergeCell ref="R1:V1"/>
    <mergeCell ref="X1:AB1"/>
    <mergeCell ref="A2:B2"/>
    <mergeCell ref="F2:G2"/>
    <mergeCell ref="A1:D1"/>
    <mergeCell ref="F1:J1"/>
    <mergeCell ref="L1:P1"/>
    <mergeCell ref="X19:Z19"/>
    <mergeCell ref="AB19:AG19"/>
    <mergeCell ref="AD1:AH1"/>
    <mergeCell ref="AJ1:AK1"/>
    <mergeCell ref="AM1:AP1"/>
    <mergeCell ref="A3:A7"/>
    <mergeCell ref="A12:A13"/>
    <mergeCell ref="B12:B13"/>
    <mergeCell ref="B16:B17"/>
    <mergeCell ref="C12:C13"/>
    <mergeCell ref="C16:C17"/>
    <mergeCell ref="T5:T6"/>
    <mergeCell ref="U5:U6"/>
    <mergeCell ref="V5:V6"/>
    <mergeCell ref="D12:D13"/>
    <mergeCell ref="D16:D17"/>
    <mergeCell ref="R5:R6"/>
    <mergeCell ref="R7:R8"/>
    <mergeCell ref="S5:S6"/>
    <mergeCell ref="R14:V14"/>
    <mergeCell ref="L16:M16"/>
    <mergeCell ref="L17:M17"/>
  </mergeCells>
  <phoneticPr fontId="2" type="noConversion"/>
  <pageMargins left="0.75" right="0.75" top="1" bottom="1" header="0.5" footer="0.5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173"/>
  <sheetViews>
    <sheetView workbookViewId="0">
      <pane xSplit="1" ySplit="1" topLeftCell="B98" activePane="bottomRight" state="frozen"/>
      <selection pane="topRight"/>
      <selection pane="bottomLeft"/>
      <selection pane="bottomRight" activeCell="B3" sqref="B3"/>
    </sheetView>
  </sheetViews>
  <sheetFormatPr defaultColWidth="8.625" defaultRowHeight="14.25"/>
  <cols>
    <col min="1" max="1" width="9" style="1" customWidth="1"/>
    <col min="2" max="2" width="15.25" style="1" customWidth="1"/>
    <col min="3" max="3" width="9" style="2" customWidth="1"/>
    <col min="4" max="4" width="9" style="1" customWidth="1"/>
    <col min="5" max="5" width="10.625" style="1" customWidth="1"/>
    <col min="6" max="6" width="9" style="1" customWidth="1"/>
    <col min="7" max="7" width="19.75" style="1" customWidth="1"/>
    <col min="8" max="8" width="18.375" style="1" customWidth="1"/>
    <col min="9" max="32" width="9" style="1" customWidth="1"/>
    <col min="33" max="16384" width="8.625" style="1"/>
  </cols>
  <sheetData>
    <row r="1" spans="1:7">
      <c r="B1" s="3" t="s">
        <v>336</v>
      </c>
      <c r="C1" s="4" t="s">
        <v>56</v>
      </c>
      <c r="D1" s="5" t="s">
        <v>46</v>
      </c>
      <c r="E1" s="4" t="s">
        <v>45</v>
      </c>
      <c r="F1" s="4" t="s">
        <v>50</v>
      </c>
      <c r="G1" s="4" t="s">
        <v>337</v>
      </c>
    </row>
    <row r="2" spans="1:7">
      <c r="A2" s="526" t="s">
        <v>338</v>
      </c>
      <c r="B2" s="6" t="s">
        <v>54</v>
      </c>
      <c r="C2" s="7" t="s">
        <v>147</v>
      </c>
      <c r="D2" s="8">
        <v>7.5</v>
      </c>
      <c r="E2" s="9">
        <f>F2/295</f>
        <v>1.0169491525423728</v>
      </c>
      <c r="F2" s="9">
        <v>300</v>
      </c>
      <c r="G2" s="10"/>
    </row>
    <row r="3" spans="1:7">
      <c r="A3" s="526"/>
      <c r="B3" s="6" t="s">
        <v>339</v>
      </c>
      <c r="C3" s="7" t="s">
        <v>340</v>
      </c>
      <c r="D3" s="8">
        <v>7.5</v>
      </c>
      <c r="E3" s="9">
        <f t="shared" ref="E3:E11" si="0">F3/295</f>
        <v>2.3728813559322033</v>
      </c>
      <c r="F3" s="9">
        <v>700</v>
      </c>
      <c r="G3" s="10"/>
    </row>
    <row r="4" spans="1:7">
      <c r="A4" s="526"/>
      <c r="B4" s="6" t="s">
        <v>341</v>
      </c>
      <c r="C4" s="7" t="s">
        <v>342</v>
      </c>
      <c r="D4" s="8">
        <v>7.5</v>
      </c>
      <c r="E4" s="9">
        <f t="shared" si="0"/>
        <v>1.7966101694915255</v>
      </c>
      <c r="F4" s="9">
        <v>530</v>
      </c>
      <c r="G4" s="10"/>
    </row>
    <row r="5" spans="1:7">
      <c r="A5" s="526"/>
      <c r="B5" s="6" t="s">
        <v>343</v>
      </c>
      <c r="C5" s="7" t="s">
        <v>342</v>
      </c>
      <c r="D5" s="8">
        <v>7.5</v>
      </c>
      <c r="E5" s="9">
        <f t="shared" si="0"/>
        <v>1.6949152542372881</v>
      </c>
      <c r="F5" s="9">
        <v>500</v>
      </c>
      <c r="G5" s="10"/>
    </row>
    <row r="6" spans="1:7">
      <c r="A6" s="526"/>
      <c r="B6" s="6" t="s">
        <v>344</v>
      </c>
      <c r="C6" s="7" t="s">
        <v>342</v>
      </c>
      <c r="D6" s="8">
        <v>7.5</v>
      </c>
      <c r="E6" s="9">
        <f t="shared" si="0"/>
        <v>3.3898305084745761</v>
      </c>
      <c r="F6" s="9">
        <v>1000</v>
      </c>
      <c r="G6" s="10"/>
    </row>
    <row r="7" spans="1:7">
      <c r="A7" s="526"/>
      <c r="B7" s="6" t="s">
        <v>345</v>
      </c>
      <c r="C7" s="7" t="s">
        <v>346</v>
      </c>
      <c r="D7" s="8">
        <v>7.5</v>
      </c>
      <c r="E7" s="9">
        <f t="shared" si="0"/>
        <v>0.67796610169491522</v>
      </c>
      <c r="F7" s="9">
        <v>200</v>
      </c>
      <c r="G7" s="10"/>
    </row>
    <row r="8" spans="1:7">
      <c r="A8" s="526"/>
      <c r="B8" s="6" t="s">
        <v>347</v>
      </c>
      <c r="C8" s="7" t="s">
        <v>147</v>
      </c>
      <c r="D8" s="8">
        <v>7.5</v>
      </c>
      <c r="E8" s="9">
        <f t="shared" si="0"/>
        <v>0.20338983050847459</v>
      </c>
      <c r="F8" s="9">
        <v>60</v>
      </c>
      <c r="G8" s="10"/>
    </row>
    <row r="9" spans="1:7">
      <c r="A9" s="526"/>
      <c r="B9" s="6" t="s">
        <v>348</v>
      </c>
      <c r="C9" s="7" t="s">
        <v>349</v>
      </c>
      <c r="D9" s="8">
        <v>7.5</v>
      </c>
      <c r="E9" s="9">
        <f t="shared" si="0"/>
        <v>0.67796610169491522</v>
      </c>
      <c r="F9" s="9">
        <v>200</v>
      </c>
      <c r="G9" s="10"/>
    </row>
    <row r="10" spans="1:7">
      <c r="A10" s="526"/>
      <c r="B10" s="6" t="s">
        <v>350</v>
      </c>
      <c r="C10" s="7" t="s">
        <v>349</v>
      </c>
      <c r="D10" s="8">
        <v>7.5</v>
      </c>
      <c r="E10" s="9">
        <f t="shared" si="0"/>
        <v>4.0677966101694913</v>
      </c>
      <c r="F10" s="9">
        <v>1200</v>
      </c>
      <c r="G10" s="10"/>
    </row>
    <row r="11" spans="1:7">
      <c r="A11" s="526"/>
      <c r="B11" s="6" t="s">
        <v>351</v>
      </c>
      <c r="C11" s="7" t="s">
        <v>342</v>
      </c>
      <c r="D11" s="8">
        <v>7.5</v>
      </c>
      <c r="E11" s="9">
        <f t="shared" si="0"/>
        <v>2.7118644067796609</v>
      </c>
      <c r="F11" s="9">
        <v>800</v>
      </c>
      <c r="G11" s="10"/>
    </row>
    <row r="12" spans="1:7">
      <c r="A12" s="526"/>
      <c r="B12" s="11" t="s">
        <v>352</v>
      </c>
      <c r="C12" s="7" t="s">
        <v>340</v>
      </c>
      <c r="D12" s="8">
        <v>7.5</v>
      </c>
      <c r="E12" s="9">
        <v>32.97</v>
      </c>
      <c r="F12" s="12">
        <f>295*E12*D12/10</f>
        <v>7294.6125000000002</v>
      </c>
      <c r="G12" s="10"/>
    </row>
    <row r="13" spans="1:7">
      <c r="A13" s="526"/>
      <c r="B13" s="11" t="s">
        <v>353</v>
      </c>
      <c r="C13" s="7" t="s">
        <v>340</v>
      </c>
      <c r="D13" s="8">
        <v>7.5</v>
      </c>
      <c r="E13" s="9">
        <v>14.41</v>
      </c>
      <c r="F13" s="12"/>
      <c r="G13" s="10"/>
    </row>
    <row r="14" spans="1:7">
      <c r="A14" s="526"/>
      <c r="B14" s="11" t="s">
        <v>354</v>
      </c>
      <c r="C14" s="7" t="s">
        <v>340</v>
      </c>
      <c r="D14" s="8">
        <v>7.5</v>
      </c>
      <c r="E14" s="9">
        <v>11.21</v>
      </c>
      <c r="F14" s="12"/>
      <c r="G14" s="10"/>
    </row>
    <row r="15" spans="1:7">
      <c r="A15" s="526"/>
      <c r="B15" s="11" t="s">
        <v>355</v>
      </c>
      <c r="C15" s="7" t="s">
        <v>340</v>
      </c>
      <c r="D15" s="8">
        <v>7.5</v>
      </c>
      <c r="E15" s="9">
        <v>6.53</v>
      </c>
      <c r="F15" s="12"/>
      <c r="G15" s="10"/>
    </row>
    <row r="16" spans="1:7">
      <c r="A16" s="526"/>
      <c r="B16" s="11" t="s">
        <v>356</v>
      </c>
      <c r="C16" s="7" t="s">
        <v>357</v>
      </c>
      <c r="D16" s="8">
        <v>7.5</v>
      </c>
      <c r="E16" s="9">
        <v>5.55</v>
      </c>
      <c r="F16" s="12">
        <f t="shared" ref="F16:F28" si="1">295*E16*D16/10</f>
        <v>1227.9375</v>
      </c>
      <c r="G16" s="10"/>
    </row>
    <row r="17" spans="1:7">
      <c r="A17" s="526"/>
      <c r="B17" s="11" t="s">
        <v>358</v>
      </c>
      <c r="C17" s="7" t="s">
        <v>357</v>
      </c>
      <c r="D17" s="8">
        <v>7.5</v>
      </c>
      <c r="E17" s="9">
        <v>4.16</v>
      </c>
      <c r="F17" s="12">
        <f t="shared" si="1"/>
        <v>920.4</v>
      </c>
      <c r="G17" s="10"/>
    </row>
    <row r="18" spans="1:7">
      <c r="A18" s="526"/>
      <c r="B18" s="11" t="s">
        <v>359</v>
      </c>
      <c r="C18" s="7" t="s">
        <v>147</v>
      </c>
      <c r="D18" s="8">
        <v>7.5</v>
      </c>
      <c r="E18" s="9">
        <v>1.58</v>
      </c>
      <c r="F18" s="12">
        <f t="shared" si="1"/>
        <v>349.57499999999999</v>
      </c>
      <c r="G18" s="10"/>
    </row>
    <row r="19" spans="1:7">
      <c r="A19" s="526"/>
      <c r="B19" s="11" t="s">
        <v>360</v>
      </c>
      <c r="C19" s="7" t="s">
        <v>147</v>
      </c>
      <c r="D19" s="8">
        <v>7.5</v>
      </c>
      <c r="E19" s="9">
        <v>1.1000000000000001</v>
      </c>
      <c r="F19" s="12">
        <f t="shared" si="1"/>
        <v>243.375</v>
      </c>
      <c r="G19" s="10"/>
    </row>
    <row r="20" spans="1:7">
      <c r="A20" s="526"/>
      <c r="B20" s="11" t="s">
        <v>361</v>
      </c>
      <c r="C20" s="7" t="s">
        <v>147</v>
      </c>
      <c r="D20" s="8">
        <v>7.5</v>
      </c>
      <c r="E20" s="9">
        <v>1.0900000000000001</v>
      </c>
      <c r="F20" s="12">
        <f t="shared" si="1"/>
        <v>241.16249999999999</v>
      </c>
      <c r="G20" s="10"/>
    </row>
    <row r="21" spans="1:7">
      <c r="A21" s="526"/>
      <c r="B21" s="11" t="s">
        <v>362</v>
      </c>
      <c r="C21" s="7" t="s">
        <v>147</v>
      </c>
      <c r="D21" s="8">
        <v>7.5</v>
      </c>
      <c r="E21" s="9">
        <v>1.06</v>
      </c>
      <c r="F21" s="12">
        <f t="shared" si="1"/>
        <v>234.52500000000001</v>
      </c>
      <c r="G21" s="10"/>
    </row>
    <row r="22" spans="1:7">
      <c r="A22" s="526"/>
      <c r="B22" s="11" t="s">
        <v>363</v>
      </c>
      <c r="C22" s="7" t="s">
        <v>147</v>
      </c>
      <c r="D22" s="8">
        <v>7.5</v>
      </c>
      <c r="E22" s="9">
        <v>1.23</v>
      </c>
      <c r="F22" s="12">
        <f t="shared" si="1"/>
        <v>272.13749999999999</v>
      </c>
      <c r="G22" s="10"/>
    </row>
    <row r="23" spans="1:7">
      <c r="A23" s="526"/>
      <c r="B23" s="11" t="s">
        <v>364</v>
      </c>
      <c r="C23" s="7" t="s">
        <v>147</v>
      </c>
      <c r="D23" s="8">
        <v>7.5</v>
      </c>
      <c r="E23" s="9">
        <v>0.79</v>
      </c>
      <c r="F23" s="12">
        <f t="shared" si="1"/>
        <v>174.78749999999999</v>
      </c>
      <c r="G23" s="10"/>
    </row>
    <row r="24" spans="1:7">
      <c r="A24" s="526"/>
      <c r="B24" s="11" t="s">
        <v>365</v>
      </c>
      <c r="C24" s="7" t="s">
        <v>147</v>
      </c>
      <c r="D24" s="8">
        <v>7.5</v>
      </c>
      <c r="E24" s="9">
        <v>0.97</v>
      </c>
      <c r="F24" s="12">
        <f t="shared" si="1"/>
        <v>214.61250000000001</v>
      </c>
      <c r="G24" s="10"/>
    </row>
    <row r="25" spans="1:7">
      <c r="A25" s="526"/>
      <c r="B25" s="11" t="s">
        <v>366</v>
      </c>
      <c r="C25" s="7" t="s">
        <v>147</v>
      </c>
      <c r="D25" s="8">
        <v>7.5</v>
      </c>
      <c r="E25" s="9">
        <v>1.17</v>
      </c>
      <c r="F25" s="12">
        <f t="shared" si="1"/>
        <v>258.86250000000001</v>
      </c>
      <c r="G25" s="10"/>
    </row>
    <row r="26" spans="1:7">
      <c r="A26" s="526"/>
      <c r="B26" s="11" t="s">
        <v>367</v>
      </c>
      <c r="C26" s="7" t="s">
        <v>147</v>
      </c>
      <c r="D26" s="8">
        <v>7.5</v>
      </c>
      <c r="E26" s="9">
        <v>0.8</v>
      </c>
      <c r="F26" s="12">
        <f t="shared" si="1"/>
        <v>177</v>
      </c>
      <c r="G26" s="10"/>
    </row>
    <row r="27" spans="1:7">
      <c r="A27" s="526"/>
      <c r="B27" s="11" t="s">
        <v>368</v>
      </c>
      <c r="C27" s="7" t="s">
        <v>147</v>
      </c>
      <c r="D27" s="8">
        <v>7.5</v>
      </c>
      <c r="E27" s="9">
        <v>0.44</v>
      </c>
      <c r="F27" s="12">
        <f t="shared" si="1"/>
        <v>97.350000000000009</v>
      </c>
      <c r="G27" s="10"/>
    </row>
    <row r="28" spans="1:7">
      <c r="A28" s="526"/>
      <c r="B28" s="11" t="s">
        <v>369</v>
      </c>
      <c r="C28" s="7" t="s">
        <v>147</v>
      </c>
      <c r="D28" s="8">
        <v>7.5</v>
      </c>
      <c r="E28" s="9">
        <v>0.37</v>
      </c>
      <c r="F28" s="12">
        <f t="shared" si="1"/>
        <v>81.862499999999997</v>
      </c>
      <c r="G28" s="10"/>
    </row>
    <row r="29" spans="1:7">
      <c r="A29" s="526"/>
      <c r="B29" s="11" t="s">
        <v>370</v>
      </c>
      <c r="C29" s="7" t="s">
        <v>147</v>
      </c>
      <c r="D29" s="8">
        <v>7.5</v>
      </c>
      <c r="E29" s="9">
        <v>0.65</v>
      </c>
      <c r="F29" s="12"/>
      <c r="G29" s="10"/>
    </row>
    <row r="30" spans="1:7">
      <c r="A30" s="526"/>
      <c r="B30" s="11" t="s">
        <v>371</v>
      </c>
      <c r="C30" s="7" t="s">
        <v>147</v>
      </c>
      <c r="D30" s="8">
        <v>7.5</v>
      </c>
      <c r="E30" s="9">
        <v>0.52</v>
      </c>
      <c r="F30" s="12"/>
      <c r="G30" s="10"/>
    </row>
    <row r="31" spans="1:7">
      <c r="A31" s="526"/>
      <c r="B31" s="11" t="s">
        <v>372</v>
      </c>
      <c r="C31" s="7" t="s">
        <v>147</v>
      </c>
      <c r="D31" s="8">
        <v>7.5</v>
      </c>
      <c r="E31" s="9">
        <v>0.33</v>
      </c>
      <c r="F31" s="12">
        <f t="shared" ref="F31:F33" si="2">295*E31*D31/10</f>
        <v>73.012500000000017</v>
      </c>
      <c r="G31" s="10"/>
    </row>
    <row r="32" spans="1:7">
      <c r="A32" s="526"/>
      <c r="B32" s="11" t="s">
        <v>373</v>
      </c>
      <c r="C32" s="7" t="s">
        <v>147</v>
      </c>
      <c r="D32" s="8">
        <v>7.5</v>
      </c>
      <c r="E32" s="9">
        <v>0.42</v>
      </c>
      <c r="F32" s="12">
        <f t="shared" si="2"/>
        <v>92.924999999999983</v>
      </c>
      <c r="G32" s="10"/>
    </row>
    <row r="33" spans="1:7">
      <c r="A33" s="526"/>
      <c r="B33" s="11" t="s">
        <v>374</v>
      </c>
      <c r="C33" s="7" t="s">
        <v>147</v>
      </c>
      <c r="D33" s="8">
        <v>7.5</v>
      </c>
      <c r="E33" s="9">
        <v>0.21</v>
      </c>
      <c r="F33" s="12">
        <f t="shared" si="2"/>
        <v>46.462499999999991</v>
      </c>
      <c r="G33" s="10"/>
    </row>
    <row r="34" spans="1:7">
      <c r="A34" s="526"/>
      <c r="B34" s="11" t="s">
        <v>375</v>
      </c>
      <c r="C34" s="7" t="s">
        <v>147</v>
      </c>
      <c r="D34" s="8">
        <v>7.5</v>
      </c>
      <c r="E34" s="9">
        <v>0.36</v>
      </c>
      <c r="F34" s="12"/>
      <c r="G34" s="10"/>
    </row>
    <row r="35" spans="1:7">
      <c r="A35" s="526"/>
      <c r="B35" s="11" t="s">
        <v>376</v>
      </c>
      <c r="C35" s="7" t="s">
        <v>147</v>
      </c>
      <c r="D35" s="8">
        <v>7.5</v>
      </c>
      <c r="E35" s="9">
        <v>0.37</v>
      </c>
      <c r="F35" s="12">
        <f>295*E35*D35/10</f>
        <v>81.862499999999997</v>
      </c>
      <c r="G35" s="10"/>
    </row>
    <row r="36" spans="1:7">
      <c r="A36" s="526"/>
      <c r="B36" s="13" t="s">
        <v>377</v>
      </c>
      <c r="C36" s="7" t="s">
        <v>346</v>
      </c>
      <c r="D36" s="8">
        <v>7.5</v>
      </c>
      <c r="E36" s="9">
        <v>4.8499999999999996</v>
      </c>
      <c r="F36" s="12">
        <f>295*E36*D36/10</f>
        <v>1073.0625</v>
      </c>
      <c r="G36" s="10"/>
    </row>
    <row r="37" spans="1:7">
      <c r="A37" s="526"/>
      <c r="B37" s="13" t="s">
        <v>378</v>
      </c>
      <c r="C37" s="7" t="s">
        <v>346</v>
      </c>
      <c r="D37" s="8">
        <v>7.5</v>
      </c>
      <c r="E37" s="9">
        <v>6.73</v>
      </c>
      <c r="F37" s="12"/>
      <c r="G37" s="10"/>
    </row>
    <row r="38" spans="1:7">
      <c r="A38" s="526"/>
      <c r="B38" s="13" t="s">
        <v>379</v>
      </c>
      <c r="C38" s="7" t="s">
        <v>346</v>
      </c>
      <c r="D38" s="8">
        <v>7.5</v>
      </c>
      <c r="E38" s="9">
        <v>1.56</v>
      </c>
      <c r="F38" s="12">
        <f t="shared" ref="F38:F45" si="3">295*E38*D38/10</f>
        <v>345.15</v>
      </c>
      <c r="G38" s="10"/>
    </row>
    <row r="39" spans="1:7">
      <c r="A39" s="526"/>
      <c r="B39" s="13" t="s">
        <v>380</v>
      </c>
      <c r="C39" s="7" t="s">
        <v>346</v>
      </c>
      <c r="D39" s="8">
        <v>7.5</v>
      </c>
      <c r="E39" s="9">
        <v>1.23</v>
      </c>
      <c r="F39" s="12">
        <f t="shared" si="3"/>
        <v>272.13749999999999</v>
      </c>
      <c r="G39" s="14"/>
    </row>
    <row r="40" spans="1:7">
      <c r="A40" s="526"/>
      <c r="B40" s="13" t="s">
        <v>381</v>
      </c>
      <c r="C40" s="7" t="s">
        <v>346</v>
      </c>
      <c r="D40" s="8">
        <v>7.5</v>
      </c>
      <c r="E40" s="9">
        <v>1.94</v>
      </c>
      <c r="F40" s="12">
        <f t="shared" si="3"/>
        <v>429.22500000000002</v>
      </c>
      <c r="G40" s="10"/>
    </row>
    <row r="41" spans="1:7">
      <c r="A41" s="526"/>
      <c r="B41" s="13" t="s">
        <v>382</v>
      </c>
      <c r="C41" s="7" t="s">
        <v>346</v>
      </c>
      <c r="D41" s="8">
        <v>7.5</v>
      </c>
      <c r="E41" s="9">
        <v>1.3</v>
      </c>
      <c r="F41" s="12">
        <f t="shared" si="3"/>
        <v>287.625</v>
      </c>
      <c r="G41" s="10"/>
    </row>
    <row r="42" spans="1:7">
      <c r="A42" s="526"/>
      <c r="B42" s="13" t="s">
        <v>383</v>
      </c>
      <c r="C42" s="7" t="s">
        <v>346</v>
      </c>
      <c r="D42" s="8">
        <v>7.5</v>
      </c>
      <c r="E42" s="9">
        <v>2.69</v>
      </c>
      <c r="F42" s="12">
        <f t="shared" si="3"/>
        <v>595.16250000000002</v>
      </c>
      <c r="G42" s="10"/>
    </row>
    <row r="43" spans="1:7">
      <c r="A43" s="526"/>
      <c r="B43" s="13" t="s">
        <v>384</v>
      </c>
      <c r="C43" s="7" t="s">
        <v>346</v>
      </c>
      <c r="D43" s="8">
        <v>7.5</v>
      </c>
      <c r="E43" s="9">
        <v>2.65</v>
      </c>
      <c r="F43" s="12">
        <f t="shared" si="3"/>
        <v>586.3125</v>
      </c>
      <c r="G43" s="10"/>
    </row>
    <row r="44" spans="1:7">
      <c r="A44" s="526"/>
      <c r="B44" s="13" t="s">
        <v>385</v>
      </c>
      <c r="C44" s="7" t="s">
        <v>346</v>
      </c>
      <c r="D44" s="8">
        <v>7.5</v>
      </c>
      <c r="E44" s="9">
        <v>1.39</v>
      </c>
      <c r="F44" s="12">
        <f t="shared" si="3"/>
        <v>307.53749999999997</v>
      </c>
      <c r="G44" s="10"/>
    </row>
    <row r="45" spans="1:7">
      <c r="A45" s="526"/>
      <c r="B45" s="13" t="s">
        <v>386</v>
      </c>
      <c r="C45" s="7" t="s">
        <v>346</v>
      </c>
      <c r="D45" s="8">
        <v>7.5</v>
      </c>
      <c r="E45" s="9">
        <v>0.38</v>
      </c>
      <c r="F45" s="12">
        <f t="shared" si="3"/>
        <v>84.075000000000003</v>
      </c>
      <c r="G45" s="10"/>
    </row>
    <row r="46" spans="1:7">
      <c r="A46" s="526"/>
      <c r="B46" s="13" t="s">
        <v>387</v>
      </c>
      <c r="C46" s="7" t="s">
        <v>147</v>
      </c>
      <c r="D46" s="8">
        <v>7.5</v>
      </c>
      <c r="E46" s="9">
        <v>0.3</v>
      </c>
      <c r="F46" s="12"/>
      <c r="G46" s="10"/>
    </row>
    <row r="47" spans="1:7">
      <c r="A47" s="526"/>
      <c r="B47" s="13" t="s">
        <v>53</v>
      </c>
      <c r="C47" s="7" t="s">
        <v>147</v>
      </c>
      <c r="D47" s="8">
        <v>7.5</v>
      </c>
      <c r="E47" s="9">
        <v>0.26</v>
      </c>
      <c r="F47" s="12"/>
      <c r="G47" s="10"/>
    </row>
    <row r="48" spans="1:7">
      <c r="A48" s="526"/>
      <c r="B48" s="13" t="s">
        <v>388</v>
      </c>
      <c r="C48" s="7" t="s">
        <v>342</v>
      </c>
      <c r="D48" s="8">
        <v>7.5</v>
      </c>
      <c r="E48" s="9">
        <v>7.0000000000000007E-2</v>
      </c>
      <c r="F48" s="12"/>
      <c r="G48" s="10"/>
    </row>
    <row r="49" spans="1:7">
      <c r="A49" s="526"/>
      <c r="B49" s="13" t="s">
        <v>389</v>
      </c>
      <c r="C49" s="7" t="s">
        <v>342</v>
      </c>
      <c r="D49" s="8">
        <v>7.5</v>
      </c>
      <c r="E49" s="9">
        <v>0.21</v>
      </c>
      <c r="F49" s="12"/>
      <c r="G49" s="10"/>
    </row>
    <row r="50" spans="1:7">
      <c r="A50" s="526"/>
      <c r="B50" s="13" t="s">
        <v>390</v>
      </c>
      <c r="C50" s="7" t="s">
        <v>391</v>
      </c>
      <c r="D50" s="8">
        <v>7.5</v>
      </c>
      <c r="E50" s="9">
        <v>5.39</v>
      </c>
      <c r="F50" s="12">
        <f t="shared" ref="F50:F52" si="4">295*E50*D50/10</f>
        <v>1192.5374999999999</v>
      </c>
      <c r="G50" s="10"/>
    </row>
    <row r="51" spans="1:7">
      <c r="A51" s="526"/>
      <c r="B51" s="13" t="s">
        <v>392</v>
      </c>
      <c r="C51" s="7" t="s">
        <v>340</v>
      </c>
      <c r="D51" s="8">
        <v>7.5</v>
      </c>
      <c r="E51" s="9">
        <v>8.81</v>
      </c>
      <c r="F51" s="12">
        <f t="shared" si="4"/>
        <v>1949.2125000000003</v>
      </c>
      <c r="G51" s="10"/>
    </row>
    <row r="52" spans="1:7">
      <c r="A52" s="526"/>
      <c r="B52" s="13" t="s">
        <v>393</v>
      </c>
      <c r="C52" s="7" t="s">
        <v>340</v>
      </c>
      <c r="D52" s="8">
        <v>7.5</v>
      </c>
      <c r="E52" s="9">
        <v>2.7</v>
      </c>
      <c r="F52" s="12">
        <f t="shared" si="4"/>
        <v>597.375</v>
      </c>
      <c r="G52" s="10"/>
    </row>
    <row r="53" spans="1:7">
      <c r="A53" s="526"/>
      <c r="B53" s="13" t="s">
        <v>394</v>
      </c>
      <c r="C53" s="7" t="s">
        <v>346</v>
      </c>
      <c r="D53" s="8">
        <v>7.5</v>
      </c>
      <c r="E53" s="9">
        <v>1.1599999999999999</v>
      </c>
      <c r="F53" s="12"/>
      <c r="G53" s="10"/>
    </row>
    <row r="54" spans="1:7">
      <c r="A54" s="526"/>
      <c r="B54" s="13" t="s">
        <v>395</v>
      </c>
      <c r="C54" s="7" t="s">
        <v>396</v>
      </c>
      <c r="D54" s="8">
        <v>7.5</v>
      </c>
      <c r="E54" s="9">
        <v>0.16</v>
      </c>
      <c r="F54" s="12">
        <f t="shared" ref="F54:F57" si="5">295*E54*D54/10</f>
        <v>35.4</v>
      </c>
      <c r="G54" s="10"/>
    </row>
    <row r="55" spans="1:7">
      <c r="A55" s="526"/>
      <c r="B55" s="13" t="s">
        <v>397</v>
      </c>
      <c r="C55" s="7" t="s">
        <v>346</v>
      </c>
      <c r="D55" s="8">
        <v>7.5</v>
      </c>
      <c r="E55" s="9">
        <v>0.28000000000000003</v>
      </c>
      <c r="F55" s="12">
        <f t="shared" si="5"/>
        <v>61.95000000000001</v>
      </c>
      <c r="G55" s="10"/>
    </row>
    <row r="56" spans="1:7">
      <c r="A56" s="526"/>
      <c r="B56" s="13" t="s">
        <v>398</v>
      </c>
      <c r="C56" s="7" t="s">
        <v>342</v>
      </c>
      <c r="D56" s="8">
        <v>7.5</v>
      </c>
      <c r="E56" s="9">
        <v>0.13</v>
      </c>
      <c r="F56" s="12">
        <f t="shared" si="5"/>
        <v>28.762499999999999</v>
      </c>
      <c r="G56" s="10"/>
    </row>
    <row r="57" spans="1:7">
      <c r="A57" s="526"/>
      <c r="B57" s="13" t="s">
        <v>52</v>
      </c>
      <c r="C57" s="7" t="s">
        <v>391</v>
      </c>
      <c r="D57" s="8">
        <v>7.5</v>
      </c>
      <c r="E57" s="9">
        <v>0.5</v>
      </c>
      <c r="F57" s="12">
        <f t="shared" si="5"/>
        <v>110.625</v>
      </c>
      <c r="G57" s="10"/>
    </row>
    <row r="58" spans="1:7">
      <c r="A58" s="526"/>
      <c r="B58" s="15"/>
      <c r="C58" s="7"/>
      <c r="D58" s="8">
        <v>7.5</v>
      </c>
      <c r="E58" s="9"/>
      <c r="F58" s="12"/>
      <c r="G58" s="10"/>
    </row>
    <row r="59" spans="1:7">
      <c r="A59" s="526"/>
      <c r="B59" s="15"/>
      <c r="C59" s="7"/>
      <c r="D59" s="8">
        <v>7.5</v>
      </c>
      <c r="E59" s="9"/>
      <c r="F59" s="12"/>
      <c r="G59" s="10"/>
    </row>
    <row r="60" spans="1:7">
      <c r="A60" s="526"/>
      <c r="B60" s="15" t="s">
        <v>399</v>
      </c>
      <c r="C60" s="7" t="s">
        <v>147</v>
      </c>
      <c r="D60" s="8">
        <v>7.5</v>
      </c>
      <c r="E60" s="9">
        <v>1.3</v>
      </c>
      <c r="F60" s="12"/>
      <c r="G60" s="10"/>
    </row>
    <row r="61" spans="1:7">
      <c r="A61" s="526"/>
      <c r="B61" s="16" t="s">
        <v>400</v>
      </c>
      <c r="C61" s="7" t="s">
        <v>147</v>
      </c>
      <c r="D61" s="8">
        <v>7.5</v>
      </c>
      <c r="E61" s="9">
        <v>0.83</v>
      </c>
      <c r="F61" s="12">
        <f t="shared" ref="F61:F79" si="6">295*E61*D61/10</f>
        <v>183.63749999999999</v>
      </c>
      <c r="G61" s="10"/>
    </row>
    <row r="62" spans="1:7">
      <c r="A62" s="526"/>
      <c r="B62" s="16" t="s">
        <v>401</v>
      </c>
      <c r="C62" s="7" t="s">
        <v>147</v>
      </c>
      <c r="D62" s="8">
        <v>7.5</v>
      </c>
      <c r="E62" s="9">
        <v>0.5</v>
      </c>
      <c r="F62" s="12">
        <f t="shared" si="6"/>
        <v>110.625</v>
      </c>
      <c r="G62" s="10"/>
    </row>
    <row r="63" spans="1:7">
      <c r="A63" s="526"/>
      <c r="B63" s="16" t="s">
        <v>402</v>
      </c>
      <c r="C63" s="7" t="s">
        <v>147</v>
      </c>
      <c r="D63" s="8">
        <v>7.5</v>
      </c>
      <c r="E63" s="9">
        <v>0.56000000000000005</v>
      </c>
      <c r="F63" s="12">
        <f t="shared" si="6"/>
        <v>123.90000000000002</v>
      </c>
      <c r="G63" s="10"/>
    </row>
    <row r="64" spans="1:7">
      <c r="A64" s="526"/>
      <c r="B64" s="16" t="s">
        <v>403</v>
      </c>
      <c r="C64" s="7" t="s">
        <v>147</v>
      </c>
      <c r="D64" s="8">
        <v>7.5</v>
      </c>
      <c r="E64" s="9">
        <v>0.56999999999999995</v>
      </c>
      <c r="F64" s="12">
        <f t="shared" si="6"/>
        <v>126.11249999999998</v>
      </c>
      <c r="G64" s="10"/>
    </row>
    <row r="65" spans="1:7">
      <c r="A65" s="526"/>
      <c r="B65" s="16" t="s">
        <v>404</v>
      </c>
      <c r="C65" s="7" t="s">
        <v>147</v>
      </c>
      <c r="D65" s="8">
        <v>7.5</v>
      </c>
      <c r="E65" s="9">
        <v>0.39</v>
      </c>
      <c r="F65" s="12">
        <f t="shared" si="6"/>
        <v>86.287499999999994</v>
      </c>
      <c r="G65" s="10"/>
    </row>
    <row r="66" spans="1:7">
      <c r="A66" s="526"/>
      <c r="B66" s="16" t="s">
        <v>405</v>
      </c>
      <c r="C66" s="7" t="s">
        <v>147</v>
      </c>
      <c r="D66" s="8">
        <v>7.5</v>
      </c>
      <c r="E66" s="9">
        <v>1.2</v>
      </c>
      <c r="F66" s="12">
        <f t="shared" si="6"/>
        <v>265.5</v>
      </c>
      <c r="G66" s="10"/>
    </row>
    <row r="67" spans="1:7">
      <c r="A67" s="526"/>
      <c r="B67" s="16" t="s">
        <v>406</v>
      </c>
      <c r="C67" s="7" t="s">
        <v>147</v>
      </c>
      <c r="D67" s="8">
        <v>7.5</v>
      </c>
      <c r="E67" s="9">
        <v>0.53</v>
      </c>
      <c r="F67" s="12">
        <f t="shared" si="6"/>
        <v>117.2625</v>
      </c>
      <c r="G67" s="10"/>
    </row>
    <row r="68" spans="1:7">
      <c r="A68" s="526"/>
      <c r="B68" s="15" t="s">
        <v>407</v>
      </c>
      <c r="C68" s="17" t="s">
        <v>147</v>
      </c>
      <c r="D68" s="8">
        <v>7.5</v>
      </c>
      <c r="E68" s="18">
        <v>0.5</v>
      </c>
      <c r="F68" s="19">
        <f t="shared" si="6"/>
        <v>110.625</v>
      </c>
      <c r="G68" s="10"/>
    </row>
    <row r="69" spans="1:7">
      <c r="A69" s="526"/>
      <c r="B69" s="16" t="s">
        <v>408</v>
      </c>
      <c r="C69" s="7" t="s">
        <v>147</v>
      </c>
      <c r="D69" s="8">
        <v>7.5</v>
      </c>
      <c r="E69" s="9">
        <v>0.06</v>
      </c>
      <c r="F69" s="12">
        <f t="shared" si="6"/>
        <v>13.275</v>
      </c>
      <c r="G69" s="10"/>
    </row>
    <row r="70" spans="1:7">
      <c r="A70" s="526"/>
      <c r="B70" s="16" t="s">
        <v>409</v>
      </c>
      <c r="C70" s="7" t="s">
        <v>147</v>
      </c>
      <c r="D70" s="8">
        <v>7.5</v>
      </c>
      <c r="E70" s="9">
        <v>0.36</v>
      </c>
      <c r="F70" s="12">
        <f t="shared" si="6"/>
        <v>79.650000000000006</v>
      </c>
      <c r="G70" s="10"/>
    </row>
    <row r="71" spans="1:7">
      <c r="A71" s="526"/>
      <c r="B71" s="16" t="s">
        <v>410</v>
      </c>
      <c r="C71" s="7" t="s">
        <v>147</v>
      </c>
      <c r="D71" s="8">
        <v>7.5</v>
      </c>
      <c r="E71" s="9">
        <v>0.19</v>
      </c>
      <c r="F71" s="12">
        <f t="shared" si="6"/>
        <v>42.037500000000001</v>
      </c>
      <c r="G71" s="20" t="s">
        <v>411</v>
      </c>
    </row>
    <row r="72" spans="1:7">
      <c r="A72" s="526"/>
      <c r="B72" s="15" t="s">
        <v>322</v>
      </c>
      <c r="C72" s="17" t="s">
        <v>147</v>
      </c>
      <c r="D72" s="8">
        <v>7.5</v>
      </c>
      <c r="E72" s="18">
        <v>0.43</v>
      </c>
      <c r="F72" s="19">
        <f t="shared" si="6"/>
        <v>95.137500000000003</v>
      </c>
      <c r="G72" s="10"/>
    </row>
    <row r="73" spans="1:7">
      <c r="A73" s="526"/>
      <c r="B73" s="16" t="s">
        <v>412</v>
      </c>
      <c r="C73" s="7" t="s">
        <v>147</v>
      </c>
      <c r="D73" s="8">
        <v>7.5</v>
      </c>
      <c r="E73" s="9">
        <v>0.89</v>
      </c>
      <c r="F73" s="12">
        <f t="shared" si="6"/>
        <v>196.91249999999999</v>
      </c>
      <c r="G73" s="10"/>
    </row>
    <row r="74" spans="1:7">
      <c r="A74" s="526"/>
      <c r="B74" s="16" t="s">
        <v>413</v>
      </c>
      <c r="C74" s="7" t="s">
        <v>414</v>
      </c>
      <c r="D74" s="8">
        <v>7.5</v>
      </c>
      <c r="E74" s="9">
        <v>1.21</v>
      </c>
      <c r="F74" s="12">
        <f t="shared" si="6"/>
        <v>267.71249999999998</v>
      </c>
      <c r="G74" s="10"/>
    </row>
    <row r="75" spans="1:7">
      <c r="A75" s="526"/>
      <c r="B75" s="16" t="s">
        <v>415</v>
      </c>
      <c r="C75" s="7" t="s">
        <v>147</v>
      </c>
      <c r="D75" s="8">
        <v>7.5</v>
      </c>
      <c r="E75" s="9">
        <v>1.08</v>
      </c>
      <c r="F75" s="12">
        <f t="shared" si="6"/>
        <v>238.95</v>
      </c>
      <c r="G75" s="10"/>
    </row>
    <row r="76" spans="1:7">
      <c r="A76" s="526"/>
      <c r="B76" s="16" t="s">
        <v>416</v>
      </c>
      <c r="C76" s="7" t="s">
        <v>147</v>
      </c>
      <c r="D76" s="8">
        <v>7.5</v>
      </c>
      <c r="E76" s="9">
        <v>0.63</v>
      </c>
      <c r="F76" s="12">
        <f t="shared" si="6"/>
        <v>139.38749999999999</v>
      </c>
      <c r="G76" s="10"/>
    </row>
    <row r="77" spans="1:7">
      <c r="A77" s="526"/>
      <c r="B77" s="16" t="s">
        <v>417</v>
      </c>
      <c r="C77" s="7" t="s">
        <v>147</v>
      </c>
      <c r="D77" s="8">
        <v>7.5</v>
      </c>
      <c r="E77" s="9">
        <v>0.46</v>
      </c>
      <c r="F77" s="12">
        <f t="shared" si="6"/>
        <v>101.77500000000001</v>
      </c>
      <c r="G77" s="20" t="s">
        <v>411</v>
      </c>
    </row>
    <row r="78" spans="1:7">
      <c r="A78" s="526"/>
      <c r="B78" s="16" t="s">
        <v>418</v>
      </c>
      <c r="C78" s="7" t="s">
        <v>147</v>
      </c>
      <c r="D78" s="8">
        <v>7.5</v>
      </c>
      <c r="E78" s="9">
        <v>0.49</v>
      </c>
      <c r="F78" s="12">
        <f t="shared" si="6"/>
        <v>108.41249999999999</v>
      </c>
      <c r="G78" s="10"/>
    </row>
    <row r="79" spans="1:7">
      <c r="A79" s="526"/>
      <c r="B79" s="16" t="s">
        <v>419</v>
      </c>
      <c r="C79" s="7" t="s">
        <v>147</v>
      </c>
      <c r="D79" s="8">
        <v>7.5</v>
      </c>
      <c r="E79" s="9">
        <v>0.24</v>
      </c>
      <c r="F79" s="12">
        <f t="shared" si="6"/>
        <v>53.1</v>
      </c>
      <c r="G79" s="10"/>
    </row>
    <row r="80" spans="1:7">
      <c r="A80" s="526"/>
      <c r="B80" s="16" t="s">
        <v>420</v>
      </c>
      <c r="C80" s="7" t="s">
        <v>346</v>
      </c>
      <c r="D80" s="8">
        <v>7.5</v>
      </c>
      <c r="E80" s="9">
        <v>0.04</v>
      </c>
      <c r="F80" s="12"/>
      <c r="G80" s="20" t="s">
        <v>411</v>
      </c>
    </row>
    <row r="81" spans="1:7">
      <c r="A81" s="526"/>
      <c r="B81" s="16" t="s">
        <v>421</v>
      </c>
      <c r="C81" s="7" t="s">
        <v>346</v>
      </c>
      <c r="D81" s="8">
        <v>7.5</v>
      </c>
      <c r="E81" s="9">
        <v>0.1</v>
      </c>
      <c r="F81" s="12"/>
      <c r="G81" s="10"/>
    </row>
    <row r="82" spans="1:7">
      <c r="A82" s="526"/>
      <c r="B82" s="16" t="s">
        <v>422</v>
      </c>
      <c r="C82" s="7" t="s">
        <v>346</v>
      </c>
      <c r="D82" s="8">
        <v>7.5</v>
      </c>
      <c r="E82" s="9">
        <v>0.26</v>
      </c>
      <c r="F82" s="12"/>
      <c r="G82" s="10"/>
    </row>
    <row r="83" spans="1:7">
      <c r="A83" s="526"/>
      <c r="B83" s="16" t="s">
        <v>423</v>
      </c>
      <c r="C83" s="7" t="s">
        <v>414</v>
      </c>
      <c r="D83" s="8">
        <v>7.5</v>
      </c>
      <c r="E83" s="9">
        <v>0.41</v>
      </c>
      <c r="F83" s="12">
        <f t="shared" ref="F83:F86" si="7">295*E83*D83/10</f>
        <v>90.712499999999991</v>
      </c>
      <c r="G83" s="10"/>
    </row>
    <row r="84" spans="1:7">
      <c r="A84" s="526"/>
      <c r="B84" s="16" t="s">
        <v>424</v>
      </c>
      <c r="C84" s="7" t="s">
        <v>342</v>
      </c>
      <c r="D84" s="8">
        <v>7.5</v>
      </c>
      <c r="E84" s="9">
        <v>0.1</v>
      </c>
      <c r="F84" s="12">
        <f t="shared" si="7"/>
        <v>22.125</v>
      </c>
      <c r="G84" s="20" t="s">
        <v>411</v>
      </c>
    </row>
    <row r="85" spans="1:7">
      <c r="A85" s="526"/>
      <c r="B85" s="16" t="s">
        <v>425</v>
      </c>
      <c r="C85" s="7" t="s">
        <v>342</v>
      </c>
      <c r="D85" s="8">
        <v>7.5</v>
      </c>
      <c r="E85" s="9">
        <v>0.31</v>
      </c>
      <c r="F85" s="12">
        <f t="shared" si="7"/>
        <v>68.587500000000006</v>
      </c>
      <c r="G85" s="10"/>
    </row>
    <row r="86" spans="1:7">
      <c r="A86" s="526"/>
      <c r="B86" s="16" t="s">
        <v>426</v>
      </c>
      <c r="C86" s="7" t="s">
        <v>342</v>
      </c>
      <c r="D86" s="8">
        <v>7.5</v>
      </c>
      <c r="E86" s="9">
        <v>0.06</v>
      </c>
      <c r="F86" s="12">
        <f t="shared" si="7"/>
        <v>13.275</v>
      </c>
      <c r="G86" s="10"/>
    </row>
    <row r="87" spans="1:7">
      <c r="A87" s="526"/>
      <c r="B87" s="16" t="s">
        <v>427</v>
      </c>
      <c r="C87" s="7" t="s">
        <v>342</v>
      </c>
      <c r="D87" s="8">
        <v>7.5</v>
      </c>
      <c r="E87" s="9">
        <v>7.0000000000000007E-2</v>
      </c>
      <c r="F87" s="12"/>
      <c r="G87" s="10"/>
    </row>
    <row r="88" spans="1:7">
      <c r="A88" s="526"/>
      <c r="B88" s="16" t="s">
        <v>428</v>
      </c>
      <c r="C88" s="7" t="s">
        <v>342</v>
      </c>
      <c r="D88" s="8">
        <v>7.5</v>
      </c>
      <c r="E88" s="9">
        <v>0.03</v>
      </c>
      <c r="F88" s="12">
        <f>295*E88*D88/10</f>
        <v>6.6375000000000002</v>
      </c>
      <c r="G88" s="20" t="s">
        <v>429</v>
      </c>
    </row>
    <row r="89" spans="1:7">
      <c r="A89" s="526"/>
      <c r="B89" s="16" t="s">
        <v>430</v>
      </c>
      <c r="C89" s="7" t="s">
        <v>414</v>
      </c>
      <c r="D89" s="8">
        <v>7.5</v>
      </c>
      <c r="E89" s="9">
        <v>0.5</v>
      </c>
      <c r="F89" s="12"/>
      <c r="G89" s="10"/>
    </row>
    <row r="90" spans="1:7">
      <c r="A90" s="526"/>
      <c r="B90" s="16" t="s">
        <v>431</v>
      </c>
      <c r="C90" s="7" t="s">
        <v>414</v>
      </c>
      <c r="D90" s="8">
        <v>7.5</v>
      </c>
      <c r="E90" s="9">
        <v>0.37</v>
      </c>
      <c r="F90" s="12"/>
      <c r="G90" s="21"/>
    </row>
    <row r="91" spans="1:7">
      <c r="B91" s="22"/>
      <c r="C91" s="7"/>
      <c r="D91" s="8">
        <v>7.5</v>
      </c>
      <c r="E91" s="9"/>
      <c r="F91" s="12"/>
      <c r="G91" s="10"/>
    </row>
    <row r="92" spans="1:7">
      <c r="A92" s="527" t="s">
        <v>432</v>
      </c>
      <c r="B92" s="23" t="s">
        <v>433</v>
      </c>
      <c r="C92" s="24" t="s">
        <v>434</v>
      </c>
      <c r="D92" s="8">
        <v>7.5</v>
      </c>
      <c r="E92" s="25">
        <v>6.1016950000000003</v>
      </c>
      <c r="F92" s="24">
        <v>1800</v>
      </c>
      <c r="G92" s="26"/>
    </row>
    <row r="93" spans="1:7">
      <c r="A93" s="527"/>
      <c r="B93" s="23" t="s">
        <v>435</v>
      </c>
      <c r="C93" s="24" t="s">
        <v>434</v>
      </c>
      <c r="D93" s="8">
        <v>7.5</v>
      </c>
      <c r="E93" s="25">
        <v>4.0677969999999997</v>
      </c>
      <c r="F93" s="24">
        <v>1200</v>
      </c>
      <c r="G93" s="26"/>
    </row>
    <row r="94" spans="1:7">
      <c r="A94" s="527"/>
      <c r="B94" s="27" t="s">
        <v>436</v>
      </c>
      <c r="C94" s="7" t="s">
        <v>147</v>
      </c>
      <c r="D94" s="8">
        <v>7.5</v>
      </c>
      <c r="E94" s="25">
        <v>0.169492</v>
      </c>
      <c r="F94" s="24">
        <v>50</v>
      </c>
      <c r="G94" s="24" t="s">
        <v>437</v>
      </c>
    </row>
    <row r="95" spans="1:7">
      <c r="A95" s="527"/>
      <c r="B95" s="27" t="s">
        <v>438</v>
      </c>
      <c r="C95" s="7" t="s">
        <v>147</v>
      </c>
      <c r="D95" s="8">
        <v>7.5</v>
      </c>
      <c r="E95" s="25">
        <v>0.33898299999999998</v>
      </c>
      <c r="F95" s="24">
        <v>100</v>
      </c>
      <c r="G95" s="24" t="s">
        <v>439</v>
      </c>
    </row>
    <row r="96" spans="1:7">
      <c r="A96" s="527"/>
      <c r="B96" s="27" t="s">
        <v>440</v>
      </c>
      <c r="C96" s="7" t="s">
        <v>147</v>
      </c>
      <c r="D96" s="8">
        <v>7.5</v>
      </c>
      <c r="E96" s="25">
        <v>0.67796599999999996</v>
      </c>
      <c r="F96" s="24">
        <v>200</v>
      </c>
      <c r="G96" s="24" t="s">
        <v>441</v>
      </c>
    </row>
    <row r="97" spans="1:7">
      <c r="A97" s="527"/>
      <c r="B97" s="28" t="s">
        <v>442</v>
      </c>
      <c r="C97" s="24" t="s">
        <v>346</v>
      </c>
      <c r="D97" s="8">
        <v>7.5</v>
      </c>
      <c r="E97" s="25">
        <v>0.33898299999999998</v>
      </c>
      <c r="F97" s="24">
        <v>100</v>
      </c>
      <c r="G97" s="24" t="s">
        <v>443</v>
      </c>
    </row>
    <row r="98" spans="1:7">
      <c r="A98" s="527"/>
      <c r="B98" s="28" t="s">
        <v>444</v>
      </c>
      <c r="C98" s="24" t="s">
        <v>346</v>
      </c>
      <c r="D98" s="8">
        <v>7.5</v>
      </c>
      <c r="E98" s="25">
        <v>0.67796599999999996</v>
      </c>
      <c r="F98" s="24">
        <v>200</v>
      </c>
      <c r="G98" s="24" t="s">
        <v>160</v>
      </c>
    </row>
    <row r="99" spans="1:7">
      <c r="A99" s="527"/>
      <c r="B99" s="28" t="s">
        <v>445</v>
      </c>
      <c r="C99" s="24" t="s">
        <v>346</v>
      </c>
      <c r="D99" s="8">
        <v>7.5</v>
      </c>
      <c r="E99" s="25">
        <v>1.0169490000000001</v>
      </c>
      <c r="F99" s="24">
        <v>300</v>
      </c>
      <c r="G99" s="24" t="s">
        <v>441</v>
      </c>
    </row>
    <row r="100" spans="1:7">
      <c r="A100" s="527"/>
      <c r="B100" s="27" t="s">
        <v>446</v>
      </c>
      <c r="C100" s="24" t="s">
        <v>346</v>
      </c>
      <c r="D100" s="8">
        <v>7.5</v>
      </c>
      <c r="E100" s="25">
        <v>1.0169490000000001</v>
      </c>
      <c r="F100" s="24">
        <v>300</v>
      </c>
      <c r="G100" s="24" t="s">
        <v>447</v>
      </c>
    </row>
    <row r="101" spans="1:7">
      <c r="A101" s="527"/>
      <c r="B101" s="27" t="s">
        <v>55</v>
      </c>
      <c r="C101" s="24" t="s">
        <v>346</v>
      </c>
      <c r="D101" s="8">
        <v>7.5</v>
      </c>
      <c r="E101" s="25">
        <v>1.3559319999999999</v>
      </c>
      <c r="F101" s="24">
        <v>400</v>
      </c>
      <c r="G101" s="24" t="s">
        <v>448</v>
      </c>
    </row>
    <row r="102" spans="1:7">
      <c r="A102" s="527"/>
      <c r="B102" s="28" t="s">
        <v>449</v>
      </c>
      <c r="C102" s="26" t="s">
        <v>346</v>
      </c>
      <c r="D102" s="8">
        <v>7.5</v>
      </c>
      <c r="E102" s="25">
        <v>5.084746</v>
      </c>
      <c r="F102" s="26">
        <v>1500</v>
      </c>
      <c r="G102" s="26" t="s">
        <v>450</v>
      </c>
    </row>
    <row r="103" spans="1:7">
      <c r="A103" s="527"/>
      <c r="B103" s="28" t="s">
        <v>451</v>
      </c>
      <c r="C103" s="26" t="s">
        <v>346</v>
      </c>
      <c r="D103" s="8">
        <v>7.5</v>
      </c>
      <c r="E103" s="25">
        <v>6.7796609999999999</v>
      </c>
      <c r="F103" s="26">
        <v>2000</v>
      </c>
      <c r="G103" s="26" t="s">
        <v>452</v>
      </c>
    </row>
    <row r="104" spans="1:7">
      <c r="A104" s="527"/>
      <c r="B104" s="28" t="s">
        <v>453</v>
      </c>
      <c r="C104" s="26" t="s">
        <v>346</v>
      </c>
      <c r="D104" s="8">
        <v>7.5</v>
      </c>
      <c r="E104" s="25">
        <v>8.4745760000000008</v>
      </c>
      <c r="F104" s="26">
        <v>2500</v>
      </c>
      <c r="G104" s="26" t="s">
        <v>454</v>
      </c>
    </row>
    <row r="105" spans="1:7">
      <c r="A105" s="527"/>
      <c r="B105" s="27" t="s">
        <v>455</v>
      </c>
      <c r="C105" s="26" t="s">
        <v>346</v>
      </c>
      <c r="D105" s="8">
        <v>7.5</v>
      </c>
      <c r="E105" s="25">
        <v>2.7118639999999998</v>
      </c>
      <c r="F105" s="26">
        <v>800</v>
      </c>
      <c r="G105" s="26" t="s">
        <v>456</v>
      </c>
    </row>
    <row r="106" spans="1:7">
      <c r="A106" s="527"/>
      <c r="B106" s="27" t="s">
        <v>457</v>
      </c>
      <c r="C106" s="26" t="s">
        <v>346</v>
      </c>
      <c r="D106" s="8">
        <v>7.5</v>
      </c>
      <c r="E106" s="25">
        <v>6.7796609999999999</v>
      </c>
      <c r="F106" s="26">
        <v>2000</v>
      </c>
      <c r="G106" s="26" t="s">
        <v>458</v>
      </c>
    </row>
    <row r="107" spans="1:7">
      <c r="A107" s="527"/>
      <c r="B107" s="27" t="s">
        <v>459</v>
      </c>
      <c r="C107" s="26" t="s">
        <v>346</v>
      </c>
      <c r="D107" s="8">
        <v>7.5</v>
      </c>
      <c r="E107" s="25">
        <v>8.4745760000000008</v>
      </c>
      <c r="F107" s="26">
        <v>2500</v>
      </c>
      <c r="G107" s="26" t="s">
        <v>460</v>
      </c>
    </row>
    <row r="108" spans="1:7">
      <c r="A108" s="527"/>
      <c r="B108" s="27" t="s">
        <v>461</v>
      </c>
      <c r="C108" s="26" t="s">
        <v>346</v>
      </c>
      <c r="D108" s="8">
        <v>7.5</v>
      </c>
      <c r="E108" s="25">
        <v>10.169492</v>
      </c>
      <c r="F108" s="26">
        <v>3000</v>
      </c>
      <c r="G108" s="26" t="s">
        <v>462</v>
      </c>
    </row>
    <row r="109" spans="1:7">
      <c r="A109" s="527"/>
      <c r="B109" s="29" t="s">
        <v>463</v>
      </c>
      <c r="C109" s="7" t="s">
        <v>147</v>
      </c>
      <c r="D109" s="8">
        <v>7.5</v>
      </c>
      <c r="E109" s="25">
        <v>0.20338999999999999</v>
      </c>
      <c r="F109" s="26">
        <v>60</v>
      </c>
      <c r="G109" s="26" t="s">
        <v>463</v>
      </c>
    </row>
    <row r="110" spans="1:7">
      <c r="A110" s="527"/>
      <c r="B110" s="30" t="s">
        <v>464</v>
      </c>
      <c r="C110" s="7" t="s">
        <v>147</v>
      </c>
      <c r="D110" s="8">
        <v>7.5</v>
      </c>
      <c r="E110" s="25">
        <v>0.50847500000000001</v>
      </c>
      <c r="F110" s="26">
        <v>150</v>
      </c>
      <c r="G110" s="26" t="s">
        <v>465</v>
      </c>
    </row>
    <row r="111" spans="1:7">
      <c r="A111" s="527"/>
      <c r="B111" s="30" t="s">
        <v>466</v>
      </c>
      <c r="C111" s="7" t="s">
        <v>147</v>
      </c>
      <c r="D111" s="8">
        <v>7.5</v>
      </c>
      <c r="E111" s="25">
        <v>0.67796599999999996</v>
      </c>
      <c r="F111" s="26">
        <v>200</v>
      </c>
      <c r="G111" s="26" t="s">
        <v>467</v>
      </c>
    </row>
    <row r="112" spans="1:7">
      <c r="A112" s="527"/>
      <c r="B112" s="27" t="s">
        <v>468</v>
      </c>
      <c r="C112" s="7" t="s">
        <v>147</v>
      </c>
      <c r="D112" s="8">
        <v>7.5</v>
      </c>
      <c r="E112" s="25">
        <v>0.84745800000000004</v>
      </c>
      <c r="F112" s="26">
        <v>250</v>
      </c>
      <c r="G112" s="24" t="s">
        <v>469</v>
      </c>
    </row>
    <row r="113" spans="1:7">
      <c r="A113" s="527"/>
      <c r="B113" s="27" t="s">
        <v>470</v>
      </c>
      <c r="C113" s="7" t="s">
        <v>147</v>
      </c>
      <c r="D113" s="8">
        <v>7.5</v>
      </c>
      <c r="E113" s="25">
        <v>1.1864410000000001</v>
      </c>
      <c r="F113" s="26">
        <v>350</v>
      </c>
      <c r="G113" s="24" t="s">
        <v>471</v>
      </c>
    </row>
    <row r="114" spans="1:7">
      <c r="A114" s="527"/>
      <c r="B114" s="28" t="s">
        <v>472</v>
      </c>
      <c r="C114" s="26" t="s">
        <v>342</v>
      </c>
      <c r="D114" s="8">
        <v>7.5</v>
      </c>
      <c r="E114" s="25">
        <v>1.6949149999999999</v>
      </c>
      <c r="F114" s="26">
        <v>500</v>
      </c>
      <c r="G114" s="31" t="s">
        <v>411</v>
      </c>
    </row>
    <row r="115" spans="1:7">
      <c r="A115" s="527"/>
      <c r="B115" s="28" t="s">
        <v>473</v>
      </c>
      <c r="C115" s="26" t="s">
        <v>342</v>
      </c>
      <c r="D115" s="8">
        <v>7.5</v>
      </c>
      <c r="E115" s="25">
        <v>3.389831</v>
      </c>
      <c r="F115" s="26">
        <v>1000</v>
      </c>
      <c r="G115" s="31" t="s">
        <v>474</v>
      </c>
    </row>
    <row r="116" spans="1:7">
      <c r="A116" s="527"/>
      <c r="B116" s="27" t="s">
        <v>475</v>
      </c>
      <c r="C116" s="24" t="s">
        <v>414</v>
      </c>
      <c r="D116" s="8">
        <v>7.5</v>
      </c>
      <c r="E116" s="25">
        <v>1.3559319999999999</v>
      </c>
      <c r="F116" s="24">
        <v>400</v>
      </c>
      <c r="G116" s="24" t="s">
        <v>476</v>
      </c>
    </row>
    <row r="117" spans="1:7">
      <c r="A117" s="527"/>
      <c r="B117" s="27" t="s">
        <v>477</v>
      </c>
      <c r="C117" s="24" t="s">
        <v>414</v>
      </c>
      <c r="D117" s="8">
        <v>7.5</v>
      </c>
      <c r="E117" s="25">
        <v>2.0338980000000002</v>
      </c>
      <c r="F117" s="24">
        <v>600</v>
      </c>
      <c r="G117" s="24" t="s">
        <v>478</v>
      </c>
    </row>
    <row r="118" spans="1:7" ht="24">
      <c r="A118" s="527"/>
      <c r="B118" s="27" t="s">
        <v>479</v>
      </c>
      <c r="C118" s="24" t="s">
        <v>414</v>
      </c>
      <c r="D118" s="8">
        <v>7.5</v>
      </c>
      <c r="E118" s="25">
        <v>2.7118639999999998</v>
      </c>
      <c r="F118" s="24">
        <v>800</v>
      </c>
      <c r="G118" s="24" t="s">
        <v>480</v>
      </c>
    </row>
    <row r="119" spans="1:7">
      <c r="A119" s="527"/>
      <c r="B119" s="28" t="s">
        <v>481</v>
      </c>
      <c r="C119" s="7" t="s">
        <v>147</v>
      </c>
      <c r="D119" s="8">
        <v>7.5</v>
      </c>
      <c r="E119" s="25">
        <v>0.33898299999999998</v>
      </c>
      <c r="F119" s="24">
        <v>100</v>
      </c>
      <c r="G119" s="24" t="s">
        <v>482</v>
      </c>
    </row>
    <row r="120" spans="1:7">
      <c r="A120" s="527"/>
      <c r="B120" s="28" t="s">
        <v>483</v>
      </c>
      <c r="C120" s="7" t="s">
        <v>147</v>
      </c>
      <c r="D120" s="8">
        <v>7.5</v>
      </c>
      <c r="E120" s="25">
        <v>0.67796599999999996</v>
      </c>
      <c r="F120" s="24">
        <v>200</v>
      </c>
      <c r="G120" s="24" t="s">
        <v>484</v>
      </c>
    </row>
    <row r="121" spans="1:7">
      <c r="A121" s="527"/>
      <c r="B121" s="27" t="s">
        <v>485</v>
      </c>
      <c r="C121" s="7" t="s">
        <v>147</v>
      </c>
      <c r="D121" s="8">
        <v>7.5</v>
      </c>
      <c r="E121" s="25">
        <v>0.67796599999999996</v>
      </c>
      <c r="F121" s="24">
        <v>200</v>
      </c>
      <c r="G121" s="24" t="s">
        <v>411</v>
      </c>
    </row>
    <row r="122" spans="1:7">
      <c r="A122" s="527"/>
      <c r="B122" s="27" t="s">
        <v>486</v>
      </c>
      <c r="C122" s="7" t="s">
        <v>147</v>
      </c>
      <c r="D122" s="8">
        <v>7.5</v>
      </c>
      <c r="E122" s="25">
        <v>1.3559319999999999</v>
      </c>
      <c r="F122" s="24">
        <v>400</v>
      </c>
      <c r="G122" s="24" t="s">
        <v>484</v>
      </c>
    </row>
    <row r="123" spans="1:7">
      <c r="A123" s="527"/>
      <c r="B123" s="28" t="s">
        <v>487</v>
      </c>
      <c r="C123" s="24" t="s">
        <v>346</v>
      </c>
      <c r="D123" s="8">
        <v>7.5</v>
      </c>
      <c r="E123" s="25">
        <v>5.4237289999999998</v>
      </c>
      <c r="F123" s="24">
        <v>1600</v>
      </c>
      <c r="G123" s="24" t="s">
        <v>488</v>
      </c>
    </row>
    <row r="124" spans="1:7">
      <c r="A124" s="527"/>
      <c r="B124" s="28" t="s">
        <v>489</v>
      </c>
      <c r="C124" s="24" t="s">
        <v>346</v>
      </c>
      <c r="D124" s="8">
        <v>7.5</v>
      </c>
      <c r="E124" s="25">
        <v>6.7796609999999999</v>
      </c>
      <c r="F124" s="24">
        <v>2000</v>
      </c>
      <c r="G124" s="24" t="s">
        <v>490</v>
      </c>
    </row>
    <row r="125" spans="1:7">
      <c r="A125" s="527"/>
      <c r="B125" s="28" t="s">
        <v>491</v>
      </c>
      <c r="C125" s="24" t="s">
        <v>346</v>
      </c>
      <c r="D125" s="8">
        <v>7.5</v>
      </c>
      <c r="E125" s="25">
        <v>8.1355930000000001</v>
      </c>
      <c r="F125" s="24">
        <v>2400</v>
      </c>
      <c r="G125" s="24" t="s">
        <v>492</v>
      </c>
    </row>
    <row r="126" spans="1:7">
      <c r="A126" s="527"/>
      <c r="B126" s="27" t="s">
        <v>493</v>
      </c>
      <c r="C126" s="24" t="s">
        <v>494</v>
      </c>
      <c r="D126" s="8">
        <v>7.5</v>
      </c>
      <c r="E126" s="25">
        <v>2.7118639999999998</v>
      </c>
      <c r="F126" s="24">
        <v>800</v>
      </c>
      <c r="G126" s="24"/>
    </row>
    <row r="127" spans="1:7">
      <c r="A127" s="527"/>
      <c r="B127" s="27" t="s">
        <v>495</v>
      </c>
      <c r="C127" s="24" t="s">
        <v>494</v>
      </c>
      <c r="D127" s="8">
        <v>7.5</v>
      </c>
      <c r="E127" s="25">
        <v>3.389831</v>
      </c>
      <c r="F127" s="24">
        <v>1000</v>
      </c>
      <c r="G127" s="32" t="s">
        <v>496</v>
      </c>
    </row>
    <row r="128" spans="1:7" ht="24">
      <c r="A128" s="527"/>
      <c r="B128" s="27" t="s">
        <v>497</v>
      </c>
      <c r="C128" s="24" t="s">
        <v>494</v>
      </c>
      <c r="D128" s="8">
        <v>7.5</v>
      </c>
      <c r="E128" s="25">
        <v>6.1016950000000003</v>
      </c>
      <c r="F128" s="24">
        <v>1800</v>
      </c>
      <c r="G128" s="32" t="s">
        <v>498</v>
      </c>
    </row>
    <row r="129" spans="1:7">
      <c r="A129" s="527"/>
      <c r="B129" s="33" t="s">
        <v>499</v>
      </c>
      <c r="C129" s="24" t="s">
        <v>500</v>
      </c>
      <c r="D129" s="8">
        <v>7.5</v>
      </c>
      <c r="E129" s="25">
        <v>7.4576269999999996</v>
      </c>
      <c r="F129" s="24">
        <v>2200</v>
      </c>
      <c r="G129" s="24" t="s">
        <v>501</v>
      </c>
    </row>
    <row r="130" spans="1:7">
      <c r="A130" s="527"/>
      <c r="B130" s="33" t="s">
        <v>502</v>
      </c>
      <c r="C130" s="7" t="s">
        <v>147</v>
      </c>
      <c r="D130" s="8">
        <v>7.5</v>
      </c>
      <c r="E130" s="25">
        <v>1.0169490000000001</v>
      </c>
      <c r="F130" s="24">
        <v>300</v>
      </c>
      <c r="G130" s="24"/>
    </row>
    <row r="131" spans="1:7">
      <c r="A131" s="527"/>
      <c r="B131" s="23" t="s">
        <v>503</v>
      </c>
      <c r="C131" s="7" t="s">
        <v>147</v>
      </c>
      <c r="D131" s="8">
        <v>7.5</v>
      </c>
      <c r="E131" s="25">
        <v>0.50847500000000001</v>
      </c>
      <c r="F131" s="26">
        <v>150</v>
      </c>
      <c r="G131" s="26"/>
    </row>
    <row r="132" spans="1:7">
      <c r="A132" s="527"/>
      <c r="B132" s="23" t="s">
        <v>504</v>
      </c>
      <c r="C132" s="26" t="s">
        <v>342</v>
      </c>
      <c r="D132" s="8">
        <v>7.5</v>
      </c>
      <c r="E132" s="25">
        <v>0.33898299999999998</v>
      </c>
      <c r="F132" s="26">
        <v>100</v>
      </c>
      <c r="G132" s="26"/>
    </row>
    <row r="133" spans="1:7">
      <c r="A133" s="527"/>
      <c r="B133" s="23" t="s">
        <v>505</v>
      </c>
      <c r="C133" s="26" t="s">
        <v>342</v>
      </c>
      <c r="D133" s="8">
        <v>7.5</v>
      </c>
      <c r="E133" s="25">
        <v>0.67796599999999996</v>
      </c>
      <c r="F133" s="26">
        <v>200</v>
      </c>
      <c r="G133" s="26"/>
    </row>
    <row r="134" spans="1:7">
      <c r="A134" s="527"/>
      <c r="B134" s="23" t="s">
        <v>506</v>
      </c>
      <c r="C134" s="26" t="s">
        <v>342</v>
      </c>
      <c r="D134" s="8">
        <v>7.5</v>
      </c>
      <c r="E134" s="25">
        <v>1.0169490000000001</v>
      </c>
      <c r="F134" s="26">
        <v>300</v>
      </c>
      <c r="G134" s="26"/>
    </row>
    <row r="135" spans="1:7">
      <c r="A135" s="527"/>
      <c r="B135" s="23" t="s">
        <v>507</v>
      </c>
      <c r="C135" s="26" t="s">
        <v>342</v>
      </c>
      <c r="D135" s="8">
        <v>7.5</v>
      </c>
      <c r="E135" s="25">
        <v>4.0677969999999997</v>
      </c>
      <c r="F135" s="26">
        <v>1200</v>
      </c>
      <c r="G135" s="32"/>
    </row>
    <row r="136" spans="1:7">
      <c r="A136" s="527"/>
      <c r="B136" s="33" t="s">
        <v>508</v>
      </c>
      <c r="C136" s="26" t="s">
        <v>342</v>
      </c>
      <c r="D136" s="8">
        <v>7.5</v>
      </c>
      <c r="E136" s="25">
        <v>2.372881</v>
      </c>
      <c r="F136" s="24">
        <v>700</v>
      </c>
      <c r="G136" s="24"/>
    </row>
    <row r="137" spans="1:7">
      <c r="A137" s="527"/>
      <c r="B137" s="33" t="s">
        <v>509</v>
      </c>
      <c r="C137" s="26" t="s">
        <v>342</v>
      </c>
      <c r="D137" s="8">
        <v>7.5</v>
      </c>
      <c r="E137" s="25">
        <v>3.389831</v>
      </c>
      <c r="F137" s="24">
        <v>1000</v>
      </c>
      <c r="G137" s="24"/>
    </row>
    <row r="138" spans="1:7">
      <c r="A138" s="527"/>
      <c r="B138" s="33" t="s">
        <v>510</v>
      </c>
      <c r="C138" s="26" t="s">
        <v>346</v>
      </c>
      <c r="D138" s="8">
        <v>7.5</v>
      </c>
      <c r="E138" s="25">
        <v>1.6949149999999999</v>
      </c>
      <c r="F138" s="26">
        <v>500</v>
      </c>
      <c r="G138" s="26" t="s">
        <v>511</v>
      </c>
    </row>
    <row r="139" spans="1:7">
      <c r="A139" s="527"/>
      <c r="B139" s="33" t="s">
        <v>512</v>
      </c>
      <c r="C139" s="528" t="s">
        <v>414</v>
      </c>
      <c r="D139" s="8">
        <v>7.5</v>
      </c>
      <c r="E139" s="25">
        <v>2.7118639999999998</v>
      </c>
      <c r="F139" s="24">
        <v>800</v>
      </c>
      <c r="G139" s="24" t="s">
        <v>513</v>
      </c>
    </row>
    <row r="140" spans="1:7">
      <c r="A140" s="527"/>
      <c r="B140" s="33" t="s">
        <v>514</v>
      </c>
      <c r="C140" s="528"/>
      <c r="D140" s="8">
        <v>7.5</v>
      </c>
      <c r="E140" s="25">
        <v>4.7457630000000002</v>
      </c>
      <c r="F140" s="24">
        <v>1400</v>
      </c>
      <c r="G140" s="24" t="s">
        <v>411</v>
      </c>
    </row>
    <row r="141" spans="1:7">
      <c r="A141" s="527"/>
      <c r="B141" s="33" t="s">
        <v>515</v>
      </c>
      <c r="C141" s="528"/>
      <c r="D141" s="8">
        <v>7.5</v>
      </c>
      <c r="E141" s="25">
        <v>7.4576269999999996</v>
      </c>
      <c r="F141" s="24">
        <v>2200</v>
      </c>
      <c r="G141" s="24" t="s">
        <v>516</v>
      </c>
    </row>
    <row r="142" spans="1:7">
      <c r="A142" s="527"/>
      <c r="B142" s="33" t="s">
        <v>517</v>
      </c>
      <c r="C142" s="26" t="s">
        <v>147</v>
      </c>
      <c r="D142" s="8">
        <v>7.5</v>
      </c>
      <c r="E142" s="25">
        <v>0.74576299999999995</v>
      </c>
      <c r="F142" s="24">
        <v>220</v>
      </c>
      <c r="G142" s="24"/>
    </row>
    <row r="143" spans="1:7">
      <c r="A143" s="527"/>
      <c r="B143" s="33" t="s">
        <v>518</v>
      </c>
      <c r="C143" s="26" t="s">
        <v>147</v>
      </c>
      <c r="D143" s="8">
        <v>7.5</v>
      </c>
      <c r="E143" s="25">
        <v>1.0169490000000001</v>
      </c>
      <c r="F143" s="24">
        <v>300</v>
      </c>
      <c r="G143" s="24"/>
    </row>
    <row r="144" spans="1:7">
      <c r="A144" s="527"/>
      <c r="B144" s="33" t="s">
        <v>519</v>
      </c>
      <c r="C144" s="26" t="s">
        <v>147</v>
      </c>
      <c r="D144" s="8">
        <v>7.5</v>
      </c>
      <c r="E144" s="25">
        <v>0.74576299999999995</v>
      </c>
      <c r="F144" s="24">
        <v>220</v>
      </c>
      <c r="G144" s="24"/>
    </row>
    <row r="145" spans="1:7">
      <c r="A145" s="527"/>
      <c r="B145" s="33" t="s">
        <v>520</v>
      </c>
      <c r="C145" s="24" t="s">
        <v>500</v>
      </c>
      <c r="D145" s="8">
        <v>7.5</v>
      </c>
      <c r="E145" s="25">
        <v>5.084746</v>
      </c>
      <c r="F145" s="24">
        <v>1500</v>
      </c>
      <c r="G145" s="24" t="s">
        <v>501</v>
      </c>
    </row>
    <row r="146" spans="1:7">
      <c r="A146" s="527"/>
      <c r="B146" s="33" t="s">
        <v>521</v>
      </c>
      <c r="C146" s="24" t="s">
        <v>500</v>
      </c>
      <c r="D146" s="8">
        <v>7.5</v>
      </c>
      <c r="E146" s="25">
        <v>10.169492</v>
      </c>
      <c r="F146" s="24">
        <v>3000</v>
      </c>
      <c r="G146" s="24"/>
    </row>
    <row r="147" spans="1:7">
      <c r="A147" s="527"/>
      <c r="B147" s="34" t="s">
        <v>522</v>
      </c>
      <c r="C147" s="26" t="s">
        <v>147</v>
      </c>
      <c r="D147" s="8">
        <v>7.5</v>
      </c>
      <c r="E147" s="35">
        <v>1.0169490000000001</v>
      </c>
      <c r="F147" s="36">
        <v>300</v>
      </c>
      <c r="G147" s="36"/>
    </row>
    <row r="148" spans="1:7">
      <c r="A148" s="527"/>
      <c r="B148" s="33" t="s">
        <v>523</v>
      </c>
      <c r="C148" s="26" t="s">
        <v>147</v>
      </c>
      <c r="D148" s="8">
        <v>7.5</v>
      </c>
      <c r="E148" s="25">
        <v>0.20338999999999999</v>
      </c>
      <c r="F148" s="24">
        <v>60</v>
      </c>
      <c r="G148" s="24" t="s">
        <v>524</v>
      </c>
    </row>
    <row r="149" spans="1:7">
      <c r="A149" s="527"/>
      <c r="B149" s="33" t="s">
        <v>525</v>
      </c>
      <c r="C149" s="26" t="s">
        <v>147</v>
      </c>
      <c r="D149" s="8">
        <v>7.5</v>
      </c>
      <c r="E149" s="25">
        <v>0.25423699999999999</v>
      </c>
      <c r="F149" s="24">
        <v>75</v>
      </c>
      <c r="G149" s="24" t="s">
        <v>526</v>
      </c>
    </row>
    <row r="150" spans="1:7">
      <c r="A150" s="527"/>
      <c r="B150" s="33" t="s">
        <v>527</v>
      </c>
      <c r="C150" s="26" t="s">
        <v>147</v>
      </c>
      <c r="D150" s="8">
        <v>7.5</v>
      </c>
      <c r="E150" s="25">
        <v>1.6949149999999999</v>
      </c>
      <c r="F150" s="24">
        <v>500</v>
      </c>
      <c r="G150" s="24"/>
    </row>
    <row r="151" spans="1:7">
      <c r="A151" s="527"/>
      <c r="B151" s="33" t="s">
        <v>528</v>
      </c>
      <c r="C151" s="24" t="s">
        <v>500</v>
      </c>
      <c r="D151" s="8">
        <v>7.5</v>
      </c>
      <c r="E151" s="25">
        <v>2.0610170000000001</v>
      </c>
      <c r="F151" s="24">
        <v>608</v>
      </c>
      <c r="G151" s="37" t="s">
        <v>529</v>
      </c>
    </row>
    <row r="152" spans="1:7">
      <c r="A152" s="527"/>
      <c r="B152" s="33" t="s">
        <v>530</v>
      </c>
      <c r="C152" s="24" t="s">
        <v>340</v>
      </c>
      <c r="D152" s="8">
        <v>7.5</v>
      </c>
      <c r="E152" s="25">
        <v>101.69491499999999</v>
      </c>
      <c r="F152" s="24">
        <v>30000</v>
      </c>
      <c r="G152" s="24"/>
    </row>
    <row r="153" spans="1:7">
      <c r="A153" s="527"/>
      <c r="B153" s="33" t="s">
        <v>531</v>
      </c>
      <c r="C153" s="24" t="s">
        <v>340</v>
      </c>
      <c r="D153" s="8">
        <v>7.5</v>
      </c>
      <c r="E153" s="25">
        <v>67.796610000000001</v>
      </c>
      <c r="F153" s="24">
        <v>20000</v>
      </c>
      <c r="G153" s="24"/>
    </row>
    <row r="154" spans="1:7">
      <c r="A154" s="527"/>
      <c r="B154" s="33" t="s">
        <v>532</v>
      </c>
      <c r="C154" s="26" t="s">
        <v>147</v>
      </c>
      <c r="D154" s="8">
        <v>7.5</v>
      </c>
      <c r="E154" s="25">
        <v>0.83728800000000003</v>
      </c>
      <c r="F154" s="24">
        <v>247</v>
      </c>
      <c r="G154" s="24"/>
    </row>
    <row r="155" spans="1:7">
      <c r="A155" s="527"/>
      <c r="B155" s="33" t="s">
        <v>533</v>
      </c>
      <c r="C155" s="26" t="s">
        <v>147</v>
      </c>
      <c r="D155" s="8">
        <v>7.5</v>
      </c>
      <c r="E155" s="25">
        <v>0.56610199999999999</v>
      </c>
      <c r="F155" s="24">
        <v>167</v>
      </c>
      <c r="G155" s="24"/>
    </row>
    <row r="156" spans="1:7">
      <c r="A156" s="527"/>
      <c r="B156" s="33" t="s">
        <v>534</v>
      </c>
      <c r="C156" s="26" t="s">
        <v>147</v>
      </c>
      <c r="D156" s="8">
        <v>7.5</v>
      </c>
      <c r="E156" s="25">
        <v>0.169492</v>
      </c>
      <c r="F156" s="24">
        <v>50</v>
      </c>
      <c r="G156" s="24"/>
    </row>
    <row r="157" spans="1:7">
      <c r="A157" s="527"/>
      <c r="B157" s="33" t="s">
        <v>535</v>
      </c>
      <c r="C157" s="26" t="s">
        <v>147</v>
      </c>
      <c r="D157" s="8">
        <v>7.5</v>
      </c>
      <c r="E157" s="25">
        <v>1.6949149999999999</v>
      </c>
      <c r="F157" s="24">
        <v>500</v>
      </c>
      <c r="G157" s="26" t="s">
        <v>536</v>
      </c>
    </row>
    <row r="158" spans="1:7">
      <c r="A158" s="527"/>
      <c r="B158" s="33" t="s">
        <v>537</v>
      </c>
      <c r="C158" s="26" t="s">
        <v>147</v>
      </c>
      <c r="D158" s="8">
        <v>7.5</v>
      </c>
      <c r="E158" s="25">
        <v>5.0847000000000003E-2</v>
      </c>
      <c r="F158" s="24">
        <v>15</v>
      </c>
      <c r="G158" s="26"/>
    </row>
    <row r="159" spans="1:7">
      <c r="A159" s="527"/>
      <c r="B159" s="33" t="s">
        <v>538</v>
      </c>
      <c r="C159" s="26" t="s">
        <v>147</v>
      </c>
      <c r="D159" s="8">
        <v>7.5</v>
      </c>
      <c r="E159" s="25">
        <v>0.46779700000000002</v>
      </c>
      <c r="F159" s="24">
        <v>138</v>
      </c>
      <c r="G159" s="26"/>
    </row>
    <row r="160" spans="1:7">
      <c r="A160" s="527"/>
      <c r="B160" s="33" t="s">
        <v>539</v>
      </c>
      <c r="C160" s="26" t="s">
        <v>147</v>
      </c>
      <c r="D160" s="8">
        <v>7.5</v>
      </c>
      <c r="E160" s="25">
        <v>0.40677999999999997</v>
      </c>
      <c r="F160" s="24">
        <v>120</v>
      </c>
      <c r="G160" s="26"/>
    </row>
    <row r="161" spans="1:7">
      <c r="A161" s="527"/>
      <c r="B161" s="33" t="s">
        <v>540</v>
      </c>
      <c r="C161" s="26" t="s">
        <v>147</v>
      </c>
      <c r="D161" s="8">
        <v>7.5</v>
      </c>
      <c r="E161" s="25">
        <v>0.67118599999999995</v>
      </c>
      <c r="F161" s="24">
        <v>198</v>
      </c>
      <c r="G161" s="26"/>
    </row>
    <row r="162" spans="1:7">
      <c r="A162" s="527"/>
      <c r="B162" s="33" t="s">
        <v>541</v>
      </c>
      <c r="C162" s="26" t="s">
        <v>147</v>
      </c>
      <c r="D162" s="8">
        <v>7.5</v>
      </c>
      <c r="E162" s="25">
        <v>1.2271190000000001</v>
      </c>
      <c r="F162" s="24">
        <v>362</v>
      </c>
      <c r="G162" s="26"/>
    </row>
    <row r="163" spans="1:7">
      <c r="A163" s="527"/>
      <c r="B163" s="33" t="s">
        <v>542</v>
      </c>
      <c r="C163" s="26" t="s">
        <v>147</v>
      </c>
      <c r="D163" s="8">
        <v>7.5</v>
      </c>
      <c r="E163" s="25">
        <v>1.2271190000000001</v>
      </c>
      <c r="F163" s="24">
        <v>362</v>
      </c>
      <c r="G163" s="24"/>
    </row>
    <row r="164" spans="1:7">
      <c r="A164" s="527"/>
      <c r="B164" s="33" t="s">
        <v>543</v>
      </c>
      <c r="C164" s="26" t="s">
        <v>147</v>
      </c>
      <c r="D164" s="8">
        <v>7.5</v>
      </c>
      <c r="E164" s="25">
        <v>0.71186400000000005</v>
      </c>
      <c r="F164" s="24">
        <v>210</v>
      </c>
      <c r="G164" s="24"/>
    </row>
    <row r="165" spans="1:7">
      <c r="A165" s="527"/>
      <c r="B165" s="38"/>
      <c r="C165" s="39"/>
      <c r="D165" s="8">
        <v>7.5</v>
      </c>
      <c r="E165" s="40"/>
      <c r="F165" s="39"/>
      <c r="G165" s="39"/>
    </row>
    <row r="166" spans="1:7">
      <c r="A166" s="527"/>
      <c r="B166" s="33" t="s">
        <v>544</v>
      </c>
      <c r="C166" s="26" t="s">
        <v>147</v>
      </c>
      <c r="D166" s="8">
        <v>7.5</v>
      </c>
      <c r="E166" s="24">
        <v>1.2881359999999999</v>
      </c>
      <c r="F166" s="24">
        <v>380</v>
      </c>
      <c r="G166" s="24"/>
    </row>
    <row r="167" spans="1:7">
      <c r="A167" s="527"/>
      <c r="B167" s="33" t="s">
        <v>545</v>
      </c>
      <c r="C167" s="26" t="s">
        <v>147</v>
      </c>
      <c r="D167" s="8">
        <v>7.5</v>
      </c>
      <c r="E167" s="24">
        <v>1.6949149999999999</v>
      </c>
      <c r="F167" s="24">
        <v>500</v>
      </c>
      <c r="G167" s="24"/>
    </row>
    <row r="168" spans="1:7">
      <c r="A168" s="527"/>
      <c r="B168" s="33" t="s">
        <v>546</v>
      </c>
      <c r="C168" s="26" t="s">
        <v>147</v>
      </c>
      <c r="D168" s="8">
        <v>7.5</v>
      </c>
      <c r="E168" s="24">
        <v>0.67796599999999996</v>
      </c>
      <c r="F168" s="24">
        <v>200</v>
      </c>
      <c r="G168" s="24"/>
    </row>
    <row r="169" spans="1:7">
      <c r="A169" s="527"/>
      <c r="B169" s="33" t="s">
        <v>547</v>
      </c>
      <c r="C169" s="26" t="s">
        <v>147</v>
      </c>
      <c r="D169" s="8">
        <v>7.5</v>
      </c>
      <c r="E169" s="24">
        <v>1.0169490000000001</v>
      </c>
      <c r="F169" s="24">
        <v>300</v>
      </c>
      <c r="G169" s="24"/>
    </row>
    <row r="170" spans="1:7">
      <c r="A170" s="527"/>
      <c r="B170" s="33" t="s">
        <v>548</v>
      </c>
      <c r="C170" s="24" t="s">
        <v>494</v>
      </c>
      <c r="D170" s="8">
        <v>7.5</v>
      </c>
      <c r="E170" s="24">
        <v>0.169492</v>
      </c>
      <c r="F170" s="24">
        <v>50</v>
      </c>
      <c r="G170" s="24" t="s">
        <v>549</v>
      </c>
    </row>
    <row r="171" spans="1:7">
      <c r="A171" s="527"/>
      <c r="B171" s="33" t="s">
        <v>550</v>
      </c>
      <c r="C171" s="26" t="s">
        <v>147</v>
      </c>
      <c r="D171" s="8">
        <v>7.5</v>
      </c>
      <c r="E171" s="24">
        <v>5.0847000000000003E-2</v>
      </c>
      <c r="F171" s="24">
        <v>15</v>
      </c>
      <c r="G171" s="24" t="s">
        <v>551</v>
      </c>
    </row>
    <row r="172" spans="1:7">
      <c r="A172" s="527"/>
      <c r="B172" s="33" t="s">
        <v>552</v>
      </c>
      <c r="C172" s="24"/>
      <c r="D172" s="41"/>
      <c r="E172" s="42"/>
      <c r="F172" s="24">
        <v>32</v>
      </c>
      <c r="G172" s="24" t="s">
        <v>553</v>
      </c>
    </row>
    <row r="173" spans="1:7">
      <c r="A173" s="527"/>
      <c r="B173" s="33" t="s">
        <v>554</v>
      </c>
      <c r="C173" s="24"/>
      <c r="D173" s="41"/>
      <c r="E173" s="42"/>
      <c r="F173" s="24">
        <v>80</v>
      </c>
      <c r="G173" s="24" t="s">
        <v>555</v>
      </c>
    </row>
  </sheetData>
  <mergeCells count="3">
    <mergeCell ref="A2:A90"/>
    <mergeCell ref="A92:A173"/>
    <mergeCell ref="C139:C141"/>
  </mergeCells>
  <phoneticPr fontId="2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tabSelected="1" workbookViewId="0">
      <selection activeCell="D15" sqref="D15"/>
    </sheetView>
  </sheetViews>
  <sheetFormatPr defaultRowHeight="13.5"/>
  <cols>
    <col min="1" max="1" width="23.375" style="532" customWidth="1"/>
    <col min="2" max="9" width="15.75" style="532" customWidth="1"/>
    <col min="10" max="16384" width="9" style="532"/>
  </cols>
  <sheetData>
    <row r="1" spans="1:10" ht="16.5">
      <c r="A1" s="529" t="s">
        <v>556</v>
      </c>
      <c r="B1" s="529">
        <f>'1'!C8</f>
        <v>73.98</v>
      </c>
      <c r="C1" s="530"/>
      <c r="D1" s="530"/>
      <c r="E1" s="530"/>
      <c r="F1" s="530"/>
      <c r="G1" s="531"/>
    </row>
    <row r="2" spans="1:10" ht="16.5">
      <c r="A2" s="529" t="s">
        <v>557</v>
      </c>
      <c r="B2" s="529" t="e">
        <f>SUM(C14:C23)</f>
        <v>#DIV/0!</v>
      </c>
      <c r="C2" s="530"/>
      <c r="D2" s="530"/>
      <c r="E2" s="530"/>
      <c r="F2" s="530"/>
      <c r="G2" s="531"/>
    </row>
    <row r="3" spans="1:10" ht="16.5">
      <c r="A3" s="529" t="s">
        <v>558</v>
      </c>
      <c r="B3" s="533">
        <v>42986</v>
      </c>
      <c r="C3" s="530"/>
      <c r="D3" s="530"/>
      <c r="E3" s="530"/>
      <c r="F3" s="530"/>
      <c r="G3" s="531"/>
    </row>
    <row r="4" spans="1:10" ht="33">
      <c r="A4" s="529" t="s">
        <v>559</v>
      </c>
      <c r="B4" s="529" t="s">
        <v>560</v>
      </c>
      <c r="C4" s="529" t="s">
        <v>561</v>
      </c>
      <c r="D4" s="529" t="s">
        <v>562</v>
      </c>
      <c r="E4" s="530"/>
      <c r="F4" s="531"/>
      <c r="G4" s="531"/>
    </row>
    <row r="5" spans="1:10" ht="16.5">
      <c r="A5" s="529" t="s">
        <v>563</v>
      </c>
      <c r="B5" s="529">
        <f>SUM(D14:D23)</f>
        <v>8.0421999999999993</v>
      </c>
      <c r="C5" s="529">
        <f>ROUND(B5*10000/$B$1,0)</f>
        <v>1087</v>
      </c>
      <c r="D5" s="529" t="e">
        <f>ROUND(B5*10000/$B$2,0)</f>
        <v>#DIV/0!</v>
      </c>
      <c r="E5" s="530"/>
      <c r="F5" s="531"/>
      <c r="G5" s="531"/>
    </row>
    <row r="6" spans="1:10" ht="16.5">
      <c r="A6" s="529" t="s">
        <v>564</v>
      </c>
      <c r="B6" s="529" t="e">
        <f ca="1">SUM(G14:G23)</f>
        <v>#REF!</v>
      </c>
      <c r="C6" s="529" t="e">
        <f ca="1">ROUND(B6*10000/$B$1,0)</f>
        <v>#REF!</v>
      </c>
      <c r="D6" s="529" t="e">
        <f ca="1">ROUND(B6*10000/$B$2,0)</f>
        <v>#REF!</v>
      </c>
      <c r="E6" s="530"/>
      <c r="F6" s="531"/>
      <c r="G6" s="531"/>
    </row>
    <row r="7" spans="1:10" ht="16.5">
      <c r="A7" s="529" t="s">
        <v>565</v>
      </c>
      <c r="B7" s="529">
        <f>SUM(H14:H23)</f>
        <v>0</v>
      </c>
      <c r="C7" s="529">
        <f>ROUND(B7*10000/$B$1,0)</f>
        <v>0</v>
      </c>
      <c r="D7" s="529" t="e">
        <f>ROUND(B7*10000/$B$2,0)</f>
        <v>#DIV/0!</v>
      </c>
      <c r="E7" s="530"/>
      <c r="F7" s="531"/>
      <c r="G7" s="531"/>
    </row>
    <row r="8" spans="1:10" ht="16.5">
      <c r="A8" s="529" t="s">
        <v>566</v>
      </c>
      <c r="B8" s="529">
        <f>SUM(I14:I23)</f>
        <v>0</v>
      </c>
      <c r="C8" s="529">
        <f>ROUND(B8*10000/$B$1,0)</f>
        <v>0</v>
      </c>
      <c r="D8" s="529" t="e">
        <f>ROUND(B8*10000/$B$2,0)</f>
        <v>#DIV/0!</v>
      </c>
      <c r="E8" s="530"/>
      <c r="F8" s="531"/>
      <c r="G8" s="531"/>
    </row>
    <row r="9" spans="1:10" ht="16.5">
      <c r="A9" s="529" t="s">
        <v>567</v>
      </c>
      <c r="B9" s="534"/>
      <c r="C9" s="530"/>
      <c r="D9" s="530"/>
      <c r="E9" s="530"/>
      <c r="F9" s="531"/>
      <c r="G9" s="531"/>
    </row>
    <row r="10" spans="1:10" ht="16.5">
      <c r="A10" s="529" t="s">
        <v>568</v>
      </c>
      <c r="B10" s="534"/>
      <c r="C10" s="530"/>
      <c r="D10" s="530"/>
      <c r="E10" s="530"/>
      <c r="F10" s="531"/>
      <c r="G10" s="531"/>
    </row>
    <row r="11" spans="1:10" ht="16.5">
      <c r="A11" s="529" t="s">
        <v>569</v>
      </c>
      <c r="B11" s="534"/>
      <c r="C11" s="530"/>
      <c r="D11" s="530"/>
      <c r="E11" s="530"/>
      <c r="F11" s="531"/>
      <c r="G11" s="531"/>
    </row>
    <row r="12" spans="1:10" ht="16.5">
      <c r="A12" s="530"/>
      <c r="B12" s="530"/>
      <c r="C12" s="530"/>
      <c r="D12" s="530"/>
      <c r="E12" s="530"/>
      <c r="F12" s="531"/>
      <c r="G12" s="531"/>
    </row>
    <row r="13" spans="1:10" ht="33">
      <c r="A13" s="535" t="s">
        <v>570</v>
      </c>
      <c r="B13" s="536" t="s">
        <v>556</v>
      </c>
      <c r="C13" s="536" t="s">
        <v>557</v>
      </c>
      <c r="D13" s="536" t="s">
        <v>571</v>
      </c>
      <c r="E13" s="529" t="s">
        <v>561</v>
      </c>
      <c r="F13" s="529" t="s">
        <v>562</v>
      </c>
      <c r="G13" s="536" t="s">
        <v>572</v>
      </c>
      <c r="H13" s="536" t="s">
        <v>573</v>
      </c>
      <c r="I13" s="536" t="s">
        <v>574</v>
      </c>
      <c r="J13" s="531"/>
    </row>
    <row r="14" spans="1:10" ht="16.5">
      <c r="A14" s="537" t="s">
        <v>575</v>
      </c>
      <c r="B14" s="536">
        <f>'[4]数据-汇总表'!E3</f>
        <v>0</v>
      </c>
      <c r="C14" s="536" t="e">
        <f>'[4]数据-汇总表'!D3</f>
        <v>#DIV/0!</v>
      </c>
      <c r="D14" s="536">
        <f>'1'!D68/10000</f>
        <v>8.0421999999999993</v>
      </c>
      <c r="E14" s="536" t="e">
        <f>ROUND(D14*10000/B14,0)</f>
        <v>#DIV/0!</v>
      </c>
      <c r="F14" s="536" t="e">
        <f>ROUND(D14*10000/C14,0)</f>
        <v>#DIV/0!</v>
      </c>
      <c r="G14" s="536" t="e">
        <f ca="1">[4]结果表!D122</f>
        <v>#REF!</v>
      </c>
      <c r="H14" s="536" t="str">
        <f>[4]结果表!D124</f>
        <v>——</v>
      </c>
      <c r="I14" s="536" t="str">
        <f>[4]结果表!D126</f>
        <v>——</v>
      </c>
      <c r="J14" s="531"/>
    </row>
    <row r="15" spans="1:10" ht="16.5">
      <c r="A15" s="537" t="s">
        <v>576</v>
      </c>
      <c r="B15" s="538"/>
      <c r="C15" s="538"/>
      <c r="D15" s="538"/>
      <c r="E15" s="536" t="e">
        <f t="shared" ref="E15:E23" si="0">ROUND(D15*10000/B15,0)</f>
        <v>#DIV/0!</v>
      </c>
      <c r="F15" s="536" t="e">
        <f t="shared" ref="F15:F23" si="1">ROUND(D15*10000/C15,0)</f>
        <v>#DIV/0!</v>
      </c>
      <c r="G15" s="539"/>
      <c r="H15" s="539"/>
      <c r="I15" s="538"/>
      <c r="J15" s="531"/>
    </row>
    <row r="16" spans="1:10" ht="16.5">
      <c r="A16" s="537" t="s">
        <v>577</v>
      </c>
      <c r="B16" s="538"/>
      <c r="C16" s="538"/>
      <c r="D16" s="538"/>
      <c r="E16" s="536" t="e">
        <f t="shared" si="0"/>
        <v>#DIV/0!</v>
      </c>
      <c r="F16" s="536" t="e">
        <f t="shared" si="1"/>
        <v>#DIV/0!</v>
      </c>
      <c r="G16" s="539"/>
      <c r="H16" s="539"/>
      <c r="I16" s="538"/>
    </row>
    <row r="17" spans="1:9" ht="16.5">
      <c r="A17" s="537" t="s">
        <v>578</v>
      </c>
      <c r="B17" s="538"/>
      <c r="C17" s="538"/>
      <c r="D17" s="538"/>
      <c r="E17" s="536" t="e">
        <f t="shared" si="0"/>
        <v>#DIV/0!</v>
      </c>
      <c r="F17" s="536" t="e">
        <f t="shared" si="1"/>
        <v>#DIV/0!</v>
      </c>
      <c r="G17" s="539"/>
      <c r="H17" s="539"/>
      <c r="I17" s="538"/>
    </row>
    <row r="18" spans="1:9" ht="16.5">
      <c r="A18" s="537" t="s">
        <v>579</v>
      </c>
      <c r="B18" s="538"/>
      <c r="C18" s="538"/>
      <c r="D18" s="538"/>
      <c r="E18" s="536" t="e">
        <f t="shared" si="0"/>
        <v>#DIV/0!</v>
      </c>
      <c r="F18" s="536" t="e">
        <f t="shared" si="1"/>
        <v>#DIV/0!</v>
      </c>
      <c r="G18" s="538"/>
      <c r="H18" s="538"/>
      <c r="I18" s="538"/>
    </row>
    <row r="19" spans="1:9" ht="16.5">
      <c r="A19" s="537" t="s">
        <v>580</v>
      </c>
      <c r="B19" s="538"/>
      <c r="C19" s="538"/>
      <c r="D19" s="538"/>
      <c r="E19" s="536" t="e">
        <f t="shared" si="0"/>
        <v>#DIV/0!</v>
      </c>
      <c r="F19" s="536" t="e">
        <f t="shared" si="1"/>
        <v>#DIV/0!</v>
      </c>
      <c r="G19" s="538"/>
      <c r="H19" s="538"/>
      <c r="I19" s="538"/>
    </row>
    <row r="20" spans="1:9" ht="16.5">
      <c r="A20" s="537" t="s">
        <v>581</v>
      </c>
      <c r="B20" s="538"/>
      <c r="C20" s="538"/>
      <c r="D20" s="538"/>
      <c r="E20" s="536" t="e">
        <f t="shared" si="0"/>
        <v>#DIV/0!</v>
      </c>
      <c r="F20" s="536" t="e">
        <f t="shared" si="1"/>
        <v>#DIV/0!</v>
      </c>
      <c r="G20" s="538"/>
      <c r="H20" s="538"/>
      <c r="I20" s="538"/>
    </row>
    <row r="21" spans="1:9" ht="16.5">
      <c r="A21" s="537" t="s">
        <v>582</v>
      </c>
      <c r="B21" s="538"/>
      <c r="C21" s="538"/>
      <c r="D21" s="538"/>
      <c r="E21" s="536" t="e">
        <f t="shared" si="0"/>
        <v>#DIV/0!</v>
      </c>
      <c r="F21" s="536" t="e">
        <f t="shared" si="1"/>
        <v>#DIV/0!</v>
      </c>
      <c r="G21" s="538"/>
      <c r="H21" s="538"/>
      <c r="I21" s="538"/>
    </row>
    <row r="22" spans="1:9" ht="16.5">
      <c r="A22" s="537" t="s">
        <v>583</v>
      </c>
      <c r="B22" s="538"/>
      <c r="C22" s="538"/>
      <c r="D22" s="538"/>
      <c r="E22" s="536" t="e">
        <f t="shared" si="0"/>
        <v>#DIV/0!</v>
      </c>
      <c r="F22" s="536" t="e">
        <f t="shared" si="1"/>
        <v>#DIV/0!</v>
      </c>
      <c r="G22" s="538"/>
      <c r="H22" s="538"/>
      <c r="I22" s="538"/>
    </row>
    <row r="23" spans="1:9" ht="16.5">
      <c r="A23" s="537" t="s">
        <v>584</v>
      </c>
      <c r="B23" s="538"/>
      <c r="C23" s="538"/>
      <c r="D23" s="538"/>
      <c r="E23" s="529" t="e">
        <f t="shared" si="0"/>
        <v>#DIV/0!</v>
      </c>
      <c r="F23" s="529" t="e">
        <f t="shared" si="1"/>
        <v>#DIV/0!</v>
      </c>
      <c r="G23" s="538"/>
      <c r="H23" s="538"/>
      <c r="I23" s="53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17</vt:i4>
      </vt:variant>
    </vt:vector>
  </HeadingPairs>
  <TitlesOfParts>
    <vt:vector size="22" baseType="lpstr">
      <vt:lpstr>1</vt:lpstr>
      <vt:lpstr>照片</vt:lpstr>
      <vt:lpstr>分值</vt:lpstr>
      <vt:lpstr>附属物</vt:lpstr>
      <vt:lpstr>系统读取表</vt:lpstr>
      <vt:lpstr>CX</vt:lpstr>
      <vt:lpstr>DM</vt:lpstr>
      <vt:lpstr>DP</vt:lpstr>
      <vt:lpstr>FSW</vt:lpstr>
      <vt:lpstr>GD</vt:lpstr>
      <vt:lpstr>MC</vt:lpstr>
      <vt:lpstr>'1'!Print_Area</vt:lpstr>
      <vt:lpstr>照片!Print_Area</vt:lpstr>
      <vt:lpstr>QS</vt:lpstr>
      <vt:lpstr>QT</vt:lpstr>
      <vt:lpstr>RK</vt:lpstr>
      <vt:lpstr>RX</vt:lpstr>
      <vt:lpstr>TJ</vt:lpstr>
      <vt:lpstr>WJ</vt:lpstr>
      <vt:lpstr>WM</vt:lpstr>
      <vt:lpstr>ZG</vt:lpstr>
      <vt:lpstr>'1'!分值</vt:lpstr>
    </vt:vector>
  </TitlesOfParts>
  <Company>Mircosoft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</dc:creator>
  <cp:lastModifiedBy>USER</cp:lastModifiedBy>
  <cp:revision>1</cp:revision>
  <cp:lastPrinted>2016-10-10T14:39:00Z</cp:lastPrinted>
  <dcterms:created xsi:type="dcterms:W3CDTF">2004-09-27T02:16:00Z</dcterms:created>
  <dcterms:modified xsi:type="dcterms:W3CDTF">2017-09-11T02:17:28Z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