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A9893CA8-9D11-4A31-A459-D9F6BE55F2D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H7" i="2" l="1"/>
  <c r="I5" i="1"/>
  <c r="I6" i="1"/>
  <c r="I7" i="1"/>
  <c r="I8" i="1"/>
  <c r="I9" i="1"/>
  <c r="I10" i="1"/>
  <c r="G10" i="1"/>
  <c r="G5" i="1"/>
  <c r="G6" i="1"/>
  <c r="G7" i="1"/>
  <c r="H7" i="1" s="1"/>
  <c r="G8" i="1"/>
  <c r="H8" i="1" s="1"/>
  <c r="G9" i="1"/>
  <c r="H5" i="1"/>
  <c r="H6" i="1"/>
  <c r="H9" i="1"/>
  <c r="F10" i="1"/>
  <c r="J10" i="1" s="1"/>
  <c r="F5" i="1"/>
  <c r="F6" i="1"/>
  <c r="F7" i="1"/>
  <c r="F8" i="1"/>
  <c r="F9" i="1"/>
  <c r="J21" i="1"/>
  <c r="H10" i="1" l="1"/>
  <c r="J6" i="1"/>
  <c r="J7" i="1"/>
  <c r="J5" i="1"/>
  <c r="F4" i="1"/>
  <c r="J4" i="1" s="1"/>
  <c r="J8" i="1" l="1"/>
  <c r="J9" i="1"/>
  <c r="D4" i="1" l="1"/>
  <c r="F7" i="2"/>
  <c r="B10" i="2"/>
  <c r="M38" i="2" l="1"/>
  <c r="M37" i="2" l="1"/>
  <c r="N38" i="2" l="1"/>
  <c r="M18" i="2"/>
  <c r="N19" i="2" s="1"/>
  <c r="G14" i="2" s="1"/>
  <c r="F14" i="2"/>
  <c r="B12" i="2"/>
  <c r="M30" i="2"/>
  <c r="M31" i="2"/>
  <c r="N31" i="2" s="1"/>
  <c r="C18" i="2" s="1"/>
  <c r="M32" i="2"/>
  <c r="M33" i="2"/>
  <c r="N33" i="2" s="1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B7" i="2" l="1"/>
  <c r="G7" i="2" s="1"/>
  <c r="C14" i="4" l="1"/>
  <c r="B2" i="4"/>
  <c r="I7" i="2"/>
  <c r="G4" i="1"/>
  <c r="I4" i="1" s="1"/>
  <c r="B6" i="2"/>
  <c r="G6" i="2" s="1"/>
  <c r="H4" i="1" l="1"/>
  <c r="D14" i="4"/>
  <c r="D7" i="4"/>
  <c r="D8" i="4"/>
  <c r="B5" i="4" l="1"/>
  <c r="G14" i="4"/>
  <c r="F15" i="4"/>
  <c r="E15" i="4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<sst xmlns="http://schemas.openxmlformats.org/spreadsheetml/2006/main" count="201" uniqueCount="196">
  <si>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</si>
  <si>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</si>
  <si>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</si>
  <si>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</si>
  <si>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</si>
  <si>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</si>
  <si>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</si>
  <si>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</si>
  <si>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</si>
  <si>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</si>
  <si>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</si>
  <si>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</si>
  <si>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</si>
  <si>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</si>
  <si>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</si>
  <si>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</si>
  <si>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</si>
  <si>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</si>
  <si>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</si>
  <si>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</si>
  <si>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</si>
  <si>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</si>
  <si>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</si>
  <si>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</si>
  <si>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</si>
  <si>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</si>
  <si>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</si>
  <si>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</si>
  <si>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</si>
  <si>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</si>
  <si>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</si>
  <si>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</si>
  <si>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</si>
  <si>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</si>
  <si>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</si>
  <si>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</si>
  <si>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</si>
  <si>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</si>
  <si>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</si>
  <si>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</si>
  <si>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</si>
  <si>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</si>
  <si>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</si>
  <si>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</si>
  <si>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</si>
  <si>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</si>
  <si>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</si>
  <si>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</si>
  <si>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</si>
  <si>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</si>
  <si>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</si>
  <si>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</si>
  <si>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</si>
  <si>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</si>
  <si>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</si>
  <si>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</si>
  <si>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</si>
  <si>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</si>
  <si>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</si>
  <si>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</si>
  <si>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</si>
  <si>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</si>
  <si>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</si>
  <si>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</si>
  <si>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</si>
  <si>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</si>
  <si>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</si>
  <si>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</si>
  <si>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</si>
  <si>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</si>
  <si>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</si>
  <si>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</si>
  <si>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</si>
  <si>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</si>
  <si>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</si>
  <si>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</si>
  <si>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</si>
  <si>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</si>
  <si>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</si>
  <si>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</si>
  <si>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</si>
  <si>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</si>
  <si>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</si>
  <si>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</si>
  <si>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</si>
  <si>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</si>
  <si>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</si>
  <si>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</si>
  <si>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</si>
  <si>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</si>
  <si>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</si>
  <si>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</si>
  <si>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</si>
  <si>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</si>
  <si>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</si>
  <si>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</si>
  <si>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</si>
  <si>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</si>
  <si>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</si>
  <si>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</si>
  <si>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</si>
  <si>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</si>
  <si>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</si>
  <si>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</si>
  <si>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</si>
  <si>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</si>
  <si>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</si>
  <si>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</si>
  <si>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</si>
  <si>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</si>
  <si>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</si>
  <si>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</si>
  <si>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</si>
  <si>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</si>
  <si>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</si>
  <si>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</si>
  <si>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</si>
  <si>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</si>
  <si>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</si>
  <si>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</si>
  <si>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</si>
  <si>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</si>
  <si>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</si>
  <si>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</si>
  <si>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</si>
  <si>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</si>
  <si>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</si>
  <si>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</si>
  <si>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</si>
  <si>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</si>
  <si>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</si>
  <si>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</si>
  <si>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</si>
  <si>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</si>
  <si>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</si>
  <si>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</si>
  <si>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</si>
  <si>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</si>
  <si>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</si>
  <si>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</si>
  <si>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</si>
  <si>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</si>
  <si>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</si>
  <si>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</si>
  <si>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</si>
  <si>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</si>
  <si>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</si>
  <si>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</si>
  <si>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</si>
  <si>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</si>
  <si>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</si>
  <si>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</si>
  <si>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</si>
  <si>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</si>
  <si>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</si>
  <si>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</si>
  <si>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</si>
  <si>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</si>
  <si>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</si>
  <si>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</si>
  <si>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估价期日</t>
    <phoneticPr fontId="4" type="noConversion"/>
  </si>
  <si>
    <t>2024年第二季度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</si>
  <si>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</si>
  <si>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</si>
  <si>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</si>
  <si>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</si>
  <si>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</si>
  <si>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</si>
  <si>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</si>
  <si>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农用地</t>
    <phoneticPr fontId="1" type="noConversion"/>
  </si>
  <si>
    <t>集体建设用地</t>
    <phoneticPr fontId="1" type="noConversion"/>
  </si>
  <si>
    <t>产权国有建设用地</t>
    <phoneticPr fontId="1" type="noConversion"/>
  </si>
  <si>
    <t>测绘面积</t>
    <phoneticPr fontId="1" type="noConversion"/>
  </si>
  <si>
    <t>集体建设用地地面单价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</si>
  <si>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</si>
  <si>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</si>
  <si>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</si>
  <si>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</si>
  <si>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</si>
  <si>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</si>
  <si>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</si>
  <si>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</si>
  <si>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</si>
  <si>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</si>
  <si>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河北大发纸业有限公司</t>
    <phoneticPr fontId="1" type="noConversion"/>
  </si>
  <si>
    <t>2024-1-0863-P26</t>
    <phoneticPr fontId="1" type="noConversion"/>
  </si>
  <si>
    <t>东牛村</t>
    <phoneticPr fontId="1" type="noConversion"/>
  </si>
  <si>
    <t>2024-86</t>
    <phoneticPr fontId="1" type="noConversion"/>
  </si>
  <si>
    <t>2024-87</t>
  </si>
  <si>
    <t>2024-88</t>
  </si>
  <si>
    <t>2024-89</t>
  </si>
  <si>
    <t>2024-90</t>
  </si>
  <si>
    <t>2024-91</t>
  </si>
  <si>
    <t>合计</t>
    <phoneticPr fontId="1" type="noConversion"/>
  </si>
  <si>
    <t>西牛村</t>
  </si>
  <si>
    <t>F29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</si>
</sst>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10" fontId="3" fillId="15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80" fontId="0" fillId="0" borderId="1" xfId="0" applyNumberForma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80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1"/>
  <sheetViews>
    <sheetView tabSelected="1" zoomScaleNormal="100" workbookViewId="0">
      <selection activeCell="G27" sqref="G27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3.87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3" x14ac:dyDescent="0.15">
      <c r="H2" s="2">
        <v>666.67</v>
      </c>
    </row>
    <row r="3" spans="1:23" x14ac:dyDescent="0.15">
      <c r="C3" s="3"/>
      <c r="D3" s="5" t="s">
        <v>0</v>
      </c>
      <c r="E3" s="5" t="s">
        <v>1</v>
      </c>
      <c r="F3" s="6" t="s">
        <v>2</v>
      </c>
      <c r="G3" s="8" t="s">
        <v>37</v>
      </c>
      <c r="H3" s="6" t="s">
        <v>38</v>
      </c>
      <c r="I3" s="5" t="s">
        <v>119</v>
      </c>
      <c r="J3" s="5" t="s">
        <v>120</v>
      </c>
    </row>
    <row r="4" spans="1:23" ht="13.5" customHeight="1" x14ac:dyDescent="0.15">
      <c r="C4" s="88" t="s">
        <v>186</v>
      </c>
      <c r="D4" s="79" t="str">
        <f>E15</f>
        <v>河北大发纸业有限公司</v>
      </c>
      <c r="E4" s="80" t="s">
        <v>103</v>
      </c>
      <c r="F4" s="81">
        <f>J15</f>
        <v>3094</v>
      </c>
      <c r="G4" s="82">
        <f>估价对象!G7</f>
        <v>658</v>
      </c>
      <c r="H4" s="4">
        <f>ROUND(F4*G4,0)</f>
        <v>2035852</v>
      </c>
      <c r="I4" s="3">
        <f>ROUND(G4*$H$2/10000,2)</f>
        <v>43.87</v>
      </c>
      <c r="J4" s="3">
        <f>ROUND(F4/$H$2,2)</f>
        <v>4.6399999999999997</v>
      </c>
    </row>
    <row r="5" spans="1:23" x14ac:dyDescent="0.15">
      <c r="C5" s="88"/>
      <c r="D5" s="83"/>
      <c r="E5" s="84"/>
      <c r="F5" s="81">
        <f t="shared" ref="F5:F9" si="0">J16</f>
        <v>2566</v>
      </c>
      <c r="G5" s="82">
        <f>估价对象!G7</f>
        <v>658</v>
      </c>
      <c r="H5" s="4">
        <f t="shared" ref="H5:H9" si="1">ROUND(F5*G5,0)</f>
        <v>1688428</v>
      </c>
      <c r="I5" s="3">
        <f t="shared" ref="I5:I10" si="2">ROUND(G5*$H$2/10000,2)</f>
        <v>43.87</v>
      </c>
      <c r="J5" s="3">
        <f t="shared" ref="J5:J10" si="3">ROUND(F5/$H$2,2)</f>
        <v>3.85</v>
      </c>
    </row>
    <row r="6" spans="1:23" x14ac:dyDescent="0.15">
      <c r="C6" s="88"/>
      <c r="D6" s="83"/>
      <c r="E6" s="84"/>
      <c r="F6" s="81">
        <f t="shared" si="0"/>
        <v>3</v>
      </c>
      <c r="G6" s="82">
        <f>估价对象!G7</f>
        <v>658</v>
      </c>
      <c r="H6" s="4">
        <f t="shared" si="1"/>
        <v>1974</v>
      </c>
      <c r="I6" s="3">
        <f t="shared" si="2"/>
        <v>43.87</v>
      </c>
      <c r="J6" s="3">
        <f t="shared" si="3"/>
        <v>0</v>
      </c>
    </row>
    <row r="7" spans="1:23" x14ac:dyDescent="0.15">
      <c r="C7" s="88"/>
      <c r="D7" s="83"/>
      <c r="E7" s="84"/>
      <c r="F7" s="89">
        <f t="shared" si="0"/>
        <v>21231</v>
      </c>
      <c r="G7" s="90">
        <f>估价对象!G7</f>
        <v>658</v>
      </c>
      <c r="H7" s="89">
        <f t="shared" si="1"/>
        <v>13969998</v>
      </c>
      <c r="I7" s="91">
        <f t="shared" si="2"/>
        <v>43.87</v>
      </c>
      <c r="J7" s="91">
        <f t="shared" si="3"/>
        <v>31.85</v>
      </c>
    </row>
    <row r="8" spans="1:23" x14ac:dyDescent="0.15">
      <c r="C8" s="88"/>
      <c r="D8" s="83"/>
      <c r="E8" s="84"/>
      <c r="F8" s="81">
        <f t="shared" si="0"/>
        <v>1652</v>
      </c>
      <c r="G8" s="82">
        <f>估价对象!G7</f>
        <v>658</v>
      </c>
      <c r="H8" s="4">
        <f t="shared" si="1"/>
        <v>1087016</v>
      </c>
      <c r="I8" s="3">
        <f t="shared" si="2"/>
        <v>43.87</v>
      </c>
      <c r="J8" s="3">
        <f t="shared" si="3"/>
        <v>2.48</v>
      </c>
    </row>
    <row r="9" spans="1:23" x14ac:dyDescent="0.15">
      <c r="C9" s="85" t="s">
        <v>194</v>
      </c>
      <c r="D9" s="83"/>
      <c r="E9" s="84"/>
      <c r="F9" s="81">
        <f t="shared" si="0"/>
        <v>13438</v>
      </c>
      <c r="G9" s="82">
        <f>估价对象!G7</f>
        <v>658</v>
      </c>
      <c r="H9" s="4">
        <f t="shared" si="1"/>
        <v>8842204</v>
      </c>
      <c r="I9" s="3">
        <f t="shared" si="2"/>
        <v>43.87</v>
      </c>
      <c r="J9" s="3">
        <f t="shared" si="3"/>
        <v>20.16</v>
      </c>
    </row>
    <row r="10" spans="1:23" x14ac:dyDescent="0.15">
      <c r="C10" s="85" t="s">
        <v>193</v>
      </c>
      <c r="D10" s="86"/>
      <c r="E10" s="87"/>
      <c r="F10" s="81">
        <f>SUM(F4:F9)</f>
        <v>41984</v>
      </c>
      <c r="G10" s="82">
        <f>估价对象!G7</f>
        <v>658</v>
      </c>
      <c r="H10" s="4">
        <f>SUM(H4:H9)</f>
        <v>27625472</v>
      </c>
      <c r="I10" s="3">
        <f t="shared" si="2"/>
        <v>43.87</v>
      </c>
      <c r="J10" s="3">
        <f t="shared" si="3"/>
        <v>62.98</v>
      </c>
    </row>
    <row r="11" spans="1:23" x14ac:dyDescent="0.15">
      <c r="G11" s="9"/>
    </row>
    <row r="12" spans="1:23" s="66" customFormat="1" ht="13.5" customHeight="1" x14ac:dyDescent="0.15">
      <c r="A12" s="71" t="s">
        <v>162</v>
      </c>
      <c r="B12" s="71" t="s">
        <v>163</v>
      </c>
      <c r="C12" s="71" t="s">
        <v>91</v>
      </c>
      <c r="D12" s="71" t="s">
        <v>164</v>
      </c>
      <c r="E12" s="71" t="s">
        <v>165</v>
      </c>
      <c r="F12" s="71" t="s">
        <v>166</v>
      </c>
      <c r="G12" s="71" t="s">
        <v>167</v>
      </c>
      <c r="H12" s="71" t="s">
        <v>168</v>
      </c>
      <c r="I12" s="71" t="s">
        <v>169</v>
      </c>
      <c r="J12" s="71" t="s">
        <v>170</v>
      </c>
      <c r="K12" s="70" t="s">
        <v>171</v>
      </c>
      <c r="L12" s="70" t="s">
        <v>172</v>
      </c>
      <c r="M12" s="70" t="s">
        <v>173</v>
      </c>
      <c r="N12" s="70" t="s">
        <v>174</v>
      </c>
      <c r="O12" s="70" t="s">
        <v>175</v>
      </c>
      <c r="P12" s="70" t="s">
        <v>176</v>
      </c>
      <c r="Q12" s="70" t="s">
        <v>177</v>
      </c>
      <c r="R12" s="70" t="s">
        <v>178</v>
      </c>
      <c r="S12" s="70" t="s">
        <v>179</v>
      </c>
      <c r="T12" s="70" t="s">
        <v>180</v>
      </c>
      <c r="U12" s="70" t="s">
        <v>181</v>
      </c>
      <c r="V12" s="70" t="s">
        <v>182</v>
      </c>
      <c r="W12" s="70" t="s">
        <v>183</v>
      </c>
    </row>
    <row r="13" spans="1:23" s="66" customFormat="1" x14ac:dyDescent="0.1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</row>
    <row r="14" spans="1:23" s="66" customFormat="1" x14ac:dyDescent="0.15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</row>
    <row r="15" spans="1:23" s="46" customFormat="1" ht="13.5" customHeight="1" x14ac:dyDescent="0.15">
      <c r="A15" s="67" t="s">
        <v>187</v>
      </c>
      <c r="B15" s="67"/>
      <c r="C15" s="67"/>
      <c r="D15" s="75" t="s">
        <v>185</v>
      </c>
      <c r="E15" s="72" t="s">
        <v>184</v>
      </c>
      <c r="F15" s="67"/>
      <c r="G15" s="67"/>
      <c r="H15" s="67"/>
      <c r="I15" s="67"/>
      <c r="J15" s="67">
        <v>3094</v>
      </c>
      <c r="K15" s="67">
        <v>7661.98</v>
      </c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1:23" s="46" customFormat="1" x14ac:dyDescent="0.15">
      <c r="A16" s="67" t="s">
        <v>188</v>
      </c>
      <c r="B16" s="67"/>
      <c r="C16" s="67"/>
      <c r="D16" s="76"/>
      <c r="E16" s="73"/>
      <c r="F16" s="68"/>
      <c r="G16" s="67"/>
      <c r="H16" s="67"/>
      <c r="I16" s="67"/>
      <c r="J16" s="67">
        <v>2566</v>
      </c>
      <c r="K16" s="67">
        <v>2750.64</v>
      </c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</row>
    <row r="17" spans="1:23" s="46" customFormat="1" x14ac:dyDescent="0.15">
      <c r="A17" s="67" t="s">
        <v>189</v>
      </c>
      <c r="B17" s="67"/>
      <c r="C17" s="67"/>
      <c r="D17" s="76"/>
      <c r="E17" s="73"/>
      <c r="F17" s="68"/>
      <c r="G17" s="67"/>
      <c r="H17" s="67"/>
      <c r="I17" s="67"/>
      <c r="J17" s="67">
        <v>3</v>
      </c>
      <c r="K17" s="67">
        <v>4.08</v>
      </c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</row>
    <row r="18" spans="1:23" s="46" customFormat="1" x14ac:dyDescent="0.15">
      <c r="A18" s="67" t="s">
        <v>190</v>
      </c>
      <c r="B18" s="67"/>
      <c r="C18" s="67" t="s">
        <v>195</v>
      </c>
      <c r="D18" s="76"/>
      <c r="E18" s="73"/>
      <c r="F18" s="68"/>
      <c r="G18" s="67"/>
      <c r="H18" s="67"/>
      <c r="I18" s="67"/>
      <c r="J18" s="67">
        <v>21231</v>
      </c>
      <c r="K18" s="67">
        <v>21256</v>
      </c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 x14ac:dyDescent="0.15">
      <c r="A19" s="67" t="s">
        <v>191</v>
      </c>
      <c r="B19" s="67"/>
      <c r="C19" s="67"/>
      <c r="D19" s="76"/>
      <c r="E19" s="73"/>
      <c r="F19" s="68"/>
      <c r="G19" s="69"/>
      <c r="H19" s="68"/>
      <c r="I19" s="67"/>
      <c r="J19" s="67">
        <v>1652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spans="1:23" x14ac:dyDescent="0.15">
      <c r="A20" s="67" t="s">
        <v>192</v>
      </c>
      <c r="B20" s="67"/>
      <c r="C20" s="67"/>
      <c r="D20" s="77"/>
      <c r="E20" s="74"/>
      <c r="F20" s="68"/>
      <c r="G20" s="69"/>
      <c r="H20" s="68"/>
      <c r="I20" s="67"/>
      <c r="J20" s="67">
        <v>13438</v>
      </c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</row>
    <row r="21" spans="1:23" x14ac:dyDescent="0.15">
      <c r="A21" s="67" t="s">
        <v>193</v>
      </c>
      <c r="B21" s="67"/>
      <c r="C21" s="67"/>
      <c r="D21" s="67"/>
      <c r="E21" s="67"/>
      <c r="F21" s="68"/>
      <c r="G21" s="69"/>
      <c r="H21" s="68"/>
      <c r="I21" s="67"/>
      <c r="J21" s="67">
        <f>SUM(J15:J20)</f>
        <v>41984</v>
      </c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</row>
  </sheetData>
  <mergeCells count="28">
    <mergeCell ref="C4:C8"/>
    <mergeCell ref="D4:D10"/>
    <mergeCell ref="E4:E10"/>
    <mergeCell ref="D15:D20"/>
    <mergeCell ref="E15:E20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K14"/>
    <mergeCell ref="L12:L14"/>
    <mergeCell ref="M12:M14"/>
    <mergeCell ref="N12:N14"/>
    <mergeCell ref="O12:O14"/>
    <mergeCell ref="U12:U14"/>
    <mergeCell ref="V12:V14"/>
    <mergeCell ref="W12:W14"/>
    <mergeCell ref="P12:P14"/>
    <mergeCell ref="Q12:Q14"/>
    <mergeCell ref="R12:R14"/>
    <mergeCell ref="S12:S14"/>
    <mergeCell ref="T12:T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H8" sqref="H8"/>
    </sheetView>
  </sheetViews>
  <sheetFormatPr defaultColWidth="9" defaultRowHeight="16.5" x14ac:dyDescent="0.15"/>
  <cols>
    <col min="1" max="1" width="14.75" style="10" customWidth="1"/>
    <col min="2" max="3" width="15.375" style="10" bestFit="1" customWidth="1"/>
    <col min="4" max="4" width="17.125" style="10" bestFit="1" customWidth="1"/>
    <col min="5" max="5" width="15.125" style="10" bestFit="1" customWidth="1"/>
    <col min="6" max="6" width="19.375" style="10" customWidth="1"/>
    <col min="7" max="7" width="17.5" style="10" customWidth="1"/>
    <col min="8" max="8" width="15.375" style="18" bestFit="1" customWidth="1"/>
    <col min="9" max="10" width="15.375" style="10" bestFit="1" customWidth="1"/>
    <col min="11" max="11" width="14.625" style="10" customWidth="1"/>
    <col min="12" max="12" width="10.125" style="10" customWidth="1"/>
    <col min="13" max="13" width="11.375" style="10" customWidth="1"/>
    <col min="14" max="16384" width="9" style="10"/>
  </cols>
  <sheetData>
    <row r="1" spans="1:14" x14ac:dyDescent="0.15">
      <c r="A1" s="10" t="s">
        <v>61</v>
      </c>
      <c r="B1" s="45">
        <v>45544</v>
      </c>
      <c r="D1" s="10" t="s">
        <v>64</v>
      </c>
      <c r="E1" s="17">
        <v>42370</v>
      </c>
    </row>
    <row r="2" spans="1:14" x14ac:dyDescent="0.15">
      <c r="A2" s="10" t="s">
        <v>63</v>
      </c>
      <c r="B2" s="10" t="s">
        <v>105</v>
      </c>
      <c r="C2" s="10">
        <f>SUM(B22:H22)+I22</f>
        <v>125</v>
      </c>
      <c r="D2" s="10" t="s">
        <v>65</v>
      </c>
      <c r="E2" s="10" t="s">
        <v>66</v>
      </c>
      <c r="F2" s="10">
        <f>B22+D22+F22+C22+E22+I22</f>
        <v>85</v>
      </c>
      <c r="J2" s="19"/>
    </row>
    <row r="3" spans="1:14" x14ac:dyDescent="0.15">
      <c r="E3" s="10" t="s">
        <v>67</v>
      </c>
      <c r="K3" s="10" t="s">
        <v>115</v>
      </c>
    </row>
    <row r="4" spans="1:14" x14ac:dyDescent="0.15">
      <c r="A4" s="10" t="s">
        <v>160</v>
      </c>
      <c r="B4" s="17">
        <v>45385</v>
      </c>
      <c r="K4" s="78" t="s">
        <v>126</v>
      </c>
      <c r="L4" s="78"/>
      <c r="M4" s="78"/>
      <c r="N4" s="78"/>
    </row>
    <row r="5" spans="1:14" ht="49.5" x14ac:dyDescent="0.15">
      <c r="A5" s="20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62</v>
      </c>
      <c r="G5" s="20" t="s">
        <v>8</v>
      </c>
      <c r="H5" s="20" t="s">
        <v>9</v>
      </c>
      <c r="I5" s="21" t="s">
        <v>10</v>
      </c>
      <c r="K5" s="22" t="s">
        <v>127</v>
      </c>
      <c r="L5" s="49" t="s">
        <v>116</v>
      </c>
      <c r="M5" s="49" t="s">
        <v>117</v>
      </c>
      <c r="N5" s="49" t="s">
        <v>118</v>
      </c>
    </row>
    <row r="6" spans="1:14" x14ac:dyDescent="0.15">
      <c r="A6" s="22">
        <v>618</v>
      </c>
      <c r="B6" s="22">
        <f>B10</f>
        <v>1.0960000000000001</v>
      </c>
      <c r="C6" s="22">
        <v>1</v>
      </c>
      <c r="D6" s="22">
        <v>1</v>
      </c>
      <c r="E6" s="22">
        <v>1</v>
      </c>
      <c r="F6" s="22"/>
      <c r="G6" s="23">
        <f>A6*B6*C6*D6*E6+F6</f>
        <v>677.32800000000009</v>
      </c>
      <c r="H6" s="22"/>
      <c r="I6" s="24"/>
      <c r="J6" s="25" t="s">
        <v>39</v>
      </c>
      <c r="K6" s="50" t="s">
        <v>128</v>
      </c>
      <c r="L6" s="50"/>
      <c r="M6" s="50">
        <v>651</v>
      </c>
      <c r="N6" s="51">
        <v>1.4E-2</v>
      </c>
    </row>
    <row r="7" spans="1:14" x14ac:dyDescent="0.15">
      <c r="A7" s="22">
        <v>618</v>
      </c>
      <c r="B7" s="26">
        <f>B10</f>
        <v>1.0960000000000001</v>
      </c>
      <c r="C7" s="22">
        <v>1</v>
      </c>
      <c r="D7" s="22">
        <v>0.95</v>
      </c>
      <c r="E7" s="22">
        <v>1</v>
      </c>
      <c r="F7" s="22">
        <f>H22</f>
        <v>15</v>
      </c>
      <c r="G7" s="23">
        <f>ROUND(A7*B7*C7*D7*E7+F7,0)</f>
        <v>658</v>
      </c>
      <c r="H7" s="22">
        <f>基础信息!F7</f>
        <v>21231</v>
      </c>
      <c r="I7" s="33">
        <f>ROUND(G7*H7/10000,4)</f>
        <v>1396.9998000000001</v>
      </c>
      <c r="J7" s="10" t="s">
        <v>40</v>
      </c>
      <c r="K7" s="50" t="s">
        <v>129</v>
      </c>
      <c r="L7" s="50"/>
      <c r="M7" s="50">
        <v>656</v>
      </c>
      <c r="N7" s="51">
        <f>ROUND((M7/M6-1),4)</f>
        <v>7.7000000000000002E-3</v>
      </c>
    </row>
    <row r="8" spans="1:14" x14ac:dyDescent="0.15">
      <c r="K8" s="50" t="s">
        <v>130</v>
      </c>
      <c r="L8" s="50"/>
      <c r="M8" s="50">
        <v>668</v>
      </c>
      <c r="N8" s="51">
        <f t="shared" ref="N8:N38" si="0">ROUND((M8/M7-1),4)</f>
        <v>1.83E-2</v>
      </c>
    </row>
    <row r="9" spans="1:14" x14ac:dyDescent="0.15">
      <c r="K9" s="50" t="s">
        <v>131</v>
      </c>
      <c r="L9" s="50"/>
      <c r="M9" s="50">
        <v>672</v>
      </c>
      <c r="N9" s="51">
        <f t="shared" si="0"/>
        <v>6.0000000000000001E-3</v>
      </c>
    </row>
    <row r="10" spans="1:14" x14ac:dyDescent="0.15">
      <c r="A10" s="27" t="s">
        <v>11</v>
      </c>
      <c r="B10" s="28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*(1+C20),4)</f>
        <v>1.0960000000000001</v>
      </c>
      <c r="C10" s="32" t="s">
        <v>41</v>
      </c>
      <c r="D10" s="32"/>
      <c r="K10" s="50" t="s">
        <v>132</v>
      </c>
      <c r="L10" s="50"/>
      <c r="M10" s="50">
        <v>677</v>
      </c>
      <c r="N10" s="51">
        <f t="shared" si="0"/>
        <v>7.4000000000000003E-3</v>
      </c>
    </row>
    <row r="11" spans="1:14" x14ac:dyDescent="0.15">
      <c r="A11" s="22" t="s">
        <v>12</v>
      </c>
      <c r="B11" s="55" t="s">
        <v>158</v>
      </c>
      <c r="C11" s="55" t="s">
        <v>13</v>
      </c>
      <c r="D11" s="55" t="s">
        <v>14</v>
      </c>
      <c r="E11" s="55" t="s">
        <v>15</v>
      </c>
      <c r="F11" s="56" t="s">
        <v>16</v>
      </c>
      <c r="G11" s="56" t="s">
        <v>17</v>
      </c>
      <c r="H11" s="56" t="s">
        <v>18</v>
      </c>
      <c r="I11" s="56" t="s">
        <v>20</v>
      </c>
      <c r="K11" s="50" t="s">
        <v>133</v>
      </c>
      <c r="L11" s="50"/>
      <c r="M11" s="50">
        <v>681</v>
      </c>
      <c r="N11" s="51">
        <f t="shared" si="0"/>
        <v>5.8999999999999999E-3</v>
      </c>
    </row>
    <row r="12" spans="1:14" x14ac:dyDescent="0.15">
      <c r="A12" s="22" t="s">
        <v>19</v>
      </c>
      <c r="B12" s="29">
        <f>N6</f>
        <v>1.4E-2</v>
      </c>
      <c r="C12" s="29">
        <f>N7</f>
        <v>7.7000000000000002E-3</v>
      </c>
      <c r="D12" s="29">
        <f>N8</f>
        <v>1.83E-2</v>
      </c>
      <c r="E12" s="29">
        <f>N9</f>
        <v>6.0000000000000001E-3</v>
      </c>
      <c r="F12" s="29">
        <f>N10</f>
        <v>7.4000000000000003E-3</v>
      </c>
      <c r="G12" s="29">
        <f>N11</f>
        <v>5.8999999999999999E-3</v>
      </c>
      <c r="H12" s="29">
        <f>N12</f>
        <v>2.8999999999999998E-3</v>
      </c>
      <c r="I12" s="29">
        <f>N13</f>
        <v>5.8999999999999999E-3</v>
      </c>
      <c r="K12" s="50" t="s">
        <v>134</v>
      </c>
      <c r="L12" s="50"/>
      <c r="M12" s="50">
        <v>683</v>
      </c>
      <c r="N12" s="51">
        <f t="shared" si="0"/>
        <v>2.8999999999999998E-3</v>
      </c>
    </row>
    <row r="13" spans="1:14" x14ac:dyDescent="0.15">
      <c r="A13" s="22"/>
      <c r="B13" s="58" t="s">
        <v>21</v>
      </c>
      <c r="C13" s="58" t="s">
        <v>22</v>
      </c>
      <c r="D13" s="58" t="s">
        <v>23</v>
      </c>
      <c r="E13" s="58" t="s">
        <v>24</v>
      </c>
      <c r="F13" s="59" t="s">
        <v>25</v>
      </c>
      <c r="G13" s="59" t="s">
        <v>26</v>
      </c>
      <c r="H13" s="59" t="s">
        <v>68</v>
      </c>
      <c r="I13" s="59" t="s">
        <v>97</v>
      </c>
      <c r="K13" s="50" t="s">
        <v>135</v>
      </c>
      <c r="L13" s="50"/>
      <c r="M13" s="50">
        <v>687</v>
      </c>
      <c r="N13" s="51">
        <f t="shared" si="0"/>
        <v>5.8999999999999999E-3</v>
      </c>
    </row>
    <row r="14" spans="1:14" x14ac:dyDescent="0.15">
      <c r="A14" s="22"/>
      <c r="B14" s="29">
        <f>N14</f>
        <v>0</v>
      </c>
      <c r="C14" s="29">
        <f>N15</f>
        <v>1.1599999999999999E-2</v>
      </c>
      <c r="D14" s="29">
        <f>N16</f>
        <v>5.7999999999999996E-3</v>
      </c>
      <c r="E14" s="29">
        <f>N17</f>
        <v>7.1999999999999998E-3</v>
      </c>
      <c r="F14" s="29">
        <f>N18</f>
        <v>5.0000000000000001E-3</v>
      </c>
      <c r="G14" s="29">
        <f>N19</f>
        <v>3.7000000000000002E-3</v>
      </c>
      <c r="H14" s="29">
        <f>N20</f>
        <v>6.1000000000000004E-3</v>
      </c>
      <c r="I14" s="29">
        <f>N21</f>
        <v>6.1000000000000004E-3</v>
      </c>
      <c r="K14" s="50" t="s">
        <v>136</v>
      </c>
      <c r="L14" s="50"/>
      <c r="M14" s="50">
        <v>687</v>
      </c>
      <c r="N14" s="51">
        <f t="shared" si="0"/>
        <v>0</v>
      </c>
    </row>
    <row r="15" spans="1:14" x14ac:dyDescent="0.15">
      <c r="B15" s="61" t="s">
        <v>98</v>
      </c>
      <c r="C15" s="61" t="s">
        <v>99</v>
      </c>
      <c r="D15" s="61" t="s">
        <v>100</v>
      </c>
      <c r="E15" s="61" t="s">
        <v>101</v>
      </c>
      <c r="F15" s="60" t="s">
        <v>102</v>
      </c>
      <c r="G15" s="60" t="s">
        <v>104</v>
      </c>
      <c r="H15" s="60" t="s">
        <v>106</v>
      </c>
      <c r="I15" s="60" t="s">
        <v>112</v>
      </c>
      <c r="K15" s="50" t="s">
        <v>137</v>
      </c>
      <c r="L15" s="50"/>
      <c r="M15" s="50">
        <v>695</v>
      </c>
      <c r="N15" s="51">
        <f t="shared" si="0"/>
        <v>1.1599999999999999E-2</v>
      </c>
    </row>
    <row r="16" spans="1:14" x14ac:dyDescent="0.15">
      <c r="B16" s="29">
        <f>N22</f>
        <v>2.3999999999999998E-3</v>
      </c>
      <c r="C16" s="29">
        <f>N23</f>
        <v>3.5999999999999999E-3</v>
      </c>
      <c r="D16" s="29">
        <f>N24</f>
        <v>2.3999999999999998E-3</v>
      </c>
      <c r="E16" s="29">
        <f>N25</f>
        <v>0</v>
      </c>
      <c r="F16" s="29">
        <f>N26</f>
        <v>-4.7999999999999996E-3</v>
      </c>
      <c r="G16" s="29">
        <f>N27</f>
        <v>-8.5000000000000006E-3</v>
      </c>
      <c r="H16" s="29">
        <f>N28</f>
        <v>-2.3999999999999998E-3</v>
      </c>
      <c r="I16" s="29">
        <f>N29</f>
        <v>-1.1999999999999999E-3</v>
      </c>
      <c r="J16" s="25"/>
      <c r="K16" s="50" t="s">
        <v>138</v>
      </c>
      <c r="L16" s="50"/>
      <c r="M16" s="50">
        <v>699</v>
      </c>
      <c r="N16" s="51">
        <f t="shared" si="0"/>
        <v>5.7999999999999996E-3</v>
      </c>
    </row>
    <row r="17" spans="1:14" x14ac:dyDescent="0.15">
      <c r="B17" s="62" t="s">
        <v>113</v>
      </c>
      <c r="C17" s="62" t="s">
        <v>114</v>
      </c>
      <c r="D17" s="62" t="s">
        <v>122</v>
      </c>
      <c r="E17" s="62" t="s">
        <v>123</v>
      </c>
      <c r="F17" s="57" t="s">
        <v>124</v>
      </c>
      <c r="G17" s="57" t="s">
        <v>125</v>
      </c>
      <c r="H17" s="57" t="s">
        <v>155</v>
      </c>
      <c r="I17" s="57" t="s">
        <v>156</v>
      </c>
      <c r="J17" s="25"/>
      <c r="K17" s="50" t="s">
        <v>139</v>
      </c>
      <c r="L17" s="50"/>
      <c r="M17" s="50">
        <v>704</v>
      </c>
      <c r="N17" s="51">
        <f t="shared" si="0"/>
        <v>7.1999999999999998E-3</v>
      </c>
    </row>
    <row r="18" spans="1:14" x14ac:dyDescent="0.15">
      <c r="B18" s="29">
        <f>N30</f>
        <v>2.3999999999999998E-3</v>
      </c>
      <c r="C18" s="29">
        <f>N31</f>
        <v>3.7000000000000002E-3</v>
      </c>
      <c r="D18" s="29">
        <f>N32</f>
        <v>1.1999999999999999E-3</v>
      </c>
      <c r="E18" s="65">
        <v>-4.7000000000000002E-3</v>
      </c>
      <c r="F18" s="29">
        <f>N34</f>
        <v>-1.1999999999999999E-3</v>
      </c>
      <c r="G18" s="29">
        <f>N35</f>
        <v>-2.3999999999999998E-3</v>
      </c>
      <c r="H18" s="29">
        <f>N36</f>
        <v>-1.2200000000000001E-2</v>
      </c>
      <c r="I18" s="29">
        <f>N37</f>
        <v>-3.7000000000000002E-3</v>
      </c>
      <c r="K18" s="50" t="s">
        <v>140</v>
      </c>
      <c r="L18" s="50">
        <v>54.13</v>
      </c>
      <c r="M18" s="50">
        <f>ROUND(L18*10000/666.67,0)</f>
        <v>812</v>
      </c>
      <c r="N18" s="54">
        <v>5.0000000000000001E-3</v>
      </c>
    </row>
    <row r="19" spans="1:14" x14ac:dyDescent="0.15">
      <c r="B19" s="63" t="s">
        <v>159</v>
      </c>
      <c r="C19" s="64" t="s">
        <v>161</v>
      </c>
      <c r="D19" s="64"/>
      <c r="E19" s="64"/>
      <c r="F19" s="29"/>
      <c r="G19" s="29"/>
      <c r="H19" s="29"/>
      <c r="I19" s="29"/>
      <c r="K19" s="50" t="s">
        <v>141</v>
      </c>
      <c r="L19" s="50"/>
      <c r="M19" s="50">
        <v>815</v>
      </c>
      <c r="N19" s="51">
        <f t="shared" si="0"/>
        <v>3.7000000000000002E-3</v>
      </c>
    </row>
    <row r="20" spans="1:14" x14ac:dyDescent="0.15">
      <c r="B20" s="29">
        <v>2.8E-3</v>
      </c>
      <c r="C20" s="29">
        <v>1.4E-3</v>
      </c>
      <c r="D20" s="29"/>
      <c r="E20" s="29"/>
      <c r="F20" s="29"/>
      <c r="G20" s="29"/>
      <c r="H20" s="29"/>
      <c r="I20" s="29"/>
      <c r="K20" s="50" t="s">
        <v>142</v>
      </c>
      <c r="L20" s="50"/>
      <c r="M20" s="50">
        <v>820</v>
      </c>
      <c r="N20" s="51">
        <f t="shared" si="0"/>
        <v>6.1000000000000004E-3</v>
      </c>
    </row>
    <row r="21" spans="1:14" x14ac:dyDescent="0.15">
      <c r="A21" s="20" t="s">
        <v>27</v>
      </c>
      <c r="B21" s="22" t="s">
        <v>28</v>
      </c>
      <c r="C21" s="22" t="s">
        <v>29</v>
      </c>
      <c r="D21" s="22" t="s">
        <v>30</v>
      </c>
      <c r="E21" s="22" t="s">
        <v>31</v>
      </c>
      <c r="F21" s="22" t="s">
        <v>32</v>
      </c>
      <c r="G21" s="22" t="s">
        <v>33</v>
      </c>
      <c r="H21" s="24" t="s">
        <v>34</v>
      </c>
      <c r="I21" s="22" t="s">
        <v>35</v>
      </c>
      <c r="K21" s="50" t="s">
        <v>143</v>
      </c>
      <c r="L21" s="50"/>
      <c r="M21" s="50">
        <v>825</v>
      </c>
      <c r="N21" s="51">
        <f t="shared" si="0"/>
        <v>6.1000000000000004E-3</v>
      </c>
    </row>
    <row r="22" spans="1:14" x14ac:dyDescent="0.15">
      <c r="A22" s="20" t="s">
        <v>36</v>
      </c>
      <c r="B22" s="22">
        <v>25</v>
      </c>
      <c r="C22" s="22">
        <v>14</v>
      </c>
      <c r="D22" s="22">
        <v>18</v>
      </c>
      <c r="E22" s="22">
        <v>14</v>
      </c>
      <c r="F22" s="22">
        <v>10</v>
      </c>
      <c r="G22" s="22">
        <v>25</v>
      </c>
      <c r="H22" s="22">
        <v>15</v>
      </c>
      <c r="I22" s="22">
        <v>4</v>
      </c>
      <c r="K22" s="50" t="s">
        <v>144</v>
      </c>
      <c r="L22" s="50"/>
      <c r="M22" s="50">
        <v>827</v>
      </c>
      <c r="N22" s="51">
        <f t="shared" si="0"/>
        <v>2.3999999999999998E-3</v>
      </c>
    </row>
    <row r="23" spans="1:14" x14ac:dyDescent="0.15">
      <c r="A23" s="30"/>
      <c r="B23" s="31"/>
      <c r="K23" s="50" t="s">
        <v>145</v>
      </c>
      <c r="L23" s="50"/>
      <c r="M23" s="50">
        <v>830</v>
      </c>
      <c r="N23" s="51">
        <f t="shared" si="0"/>
        <v>3.5999999999999999E-3</v>
      </c>
    </row>
    <row r="24" spans="1:14" x14ac:dyDescent="0.15">
      <c r="A24" s="30"/>
      <c r="H24" s="10"/>
      <c r="K24" s="50" t="s">
        <v>146</v>
      </c>
      <c r="L24" s="50"/>
      <c r="M24" s="50">
        <v>832</v>
      </c>
      <c r="N24" s="51">
        <f t="shared" si="0"/>
        <v>2.3999999999999998E-3</v>
      </c>
    </row>
    <row r="25" spans="1:14" x14ac:dyDescent="0.15">
      <c r="A25" s="30"/>
      <c r="H25" s="10"/>
      <c r="K25" s="50" t="s">
        <v>147</v>
      </c>
      <c r="L25" s="50"/>
      <c r="M25" s="50">
        <v>832</v>
      </c>
      <c r="N25" s="51">
        <f t="shared" si="0"/>
        <v>0</v>
      </c>
    </row>
    <row r="26" spans="1:14" x14ac:dyDescent="0.15">
      <c r="K26" s="50" t="s">
        <v>107</v>
      </c>
      <c r="L26" s="50"/>
      <c r="M26" s="50">
        <v>828</v>
      </c>
      <c r="N26" s="51">
        <f t="shared" si="0"/>
        <v>-4.7999999999999996E-3</v>
      </c>
    </row>
    <row r="27" spans="1:14" x14ac:dyDescent="0.15">
      <c r="C27" s="25"/>
      <c r="K27" s="50" t="s">
        <v>108</v>
      </c>
      <c r="L27" s="50"/>
      <c r="M27" s="50">
        <v>821</v>
      </c>
      <c r="N27" s="51">
        <f t="shared" si="0"/>
        <v>-8.5000000000000006E-3</v>
      </c>
    </row>
    <row r="28" spans="1:14" x14ac:dyDescent="0.15">
      <c r="K28" s="50" t="s">
        <v>109</v>
      </c>
      <c r="L28" s="50"/>
      <c r="M28" s="50">
        <v>819</v>
      </c>
      <c r="N28" s="51">
        <f t="shared" si="0"/>
        <v>-2.3999999999999998E-3</v>
      </c>
    </row>
    <row r="29" spans="1:14" x14ac:dyDescent="0.15">
      <c r="K29" s="52" t="s">
        <v>148</v>
      </c>
      <c r="L29" s="52">
        <v>54.53</v>
      </c>
      <c r="M29" s="52">
        <f>ROUND(L29*10000/666.67,0)</f>
        <v>818</v>
      </c>
      <c r="N29" s="53">
        <f t="shared" si="0"/>
        <v>-1.1999999999999999E-3</v>
      </c>
    </row>
    <row r="30" spans="1:14" x14ac:dyDescent="0.15">
      <c r="K30" s="52" t="s">
        <v>110</v>
      </c>
      <c r="L30" s="52">
        <v>54.67</v>
      </c>
      <c r="M30" s="52">
        <f t="shared" ref="M30:M38" si="1">ROUND(L30*10000/666.67,0)</f>
        <v>820</v>
      </c>
      <c r="N30" s="53">
        <f t="shared" si="0"/>
        <v>2.3999999999999998E-3</v>
      </c>
    </row>
    <row r="31" spans="1:14" x14ac:dyDescent="0.15">
      <c r="J31" s="47"/>
      <c r="K31" s="52" t="s">
        <v>149</v>
      </c>
      <c r="L31" s="52">
        <v>54.87</v>
      </c>
      <c r="M31" s="52">
        <f t="shared" si="1"/>
        <v>823</v>
      </c>
      <c r="N31" s="53">
        <f t="shared" si="0"/>
        <v>3.7000000000000002E-3</v>
      </c>
    </row>
    <row r="32" spans="1:14" x14ac:dyDescent="0.15">
      <c r="J32" s="47"/>
      <c r="K32" s="52" t="s">
        <v>111</v>
      </c>
      <c r="L32" s="52">
        <v>54.93</v>
      </c>
      <c r="M32" s="52">
        <f t="shared" si="1"/>
        <v>824</v>
      </c>
      <c r="N32" s="53">
        <f t="shared" si="0"/>
        <v>1.1999999999999999E-3</v>
      </c>
    </row>
    <row r="33" spans="9:14" x14ac:dyDescent="0.15">
      <c r="J33" s="47"/>
      <c r="K33" s="52" t="s">
        <v>150</v>
      </c>
      <c r="L33" s="52">
        <v>54.67</v>
      </c>
      <c r="M33" s="52">
        <f t="shared" si="1"/>
        <v>820</v>
      </c>
      <c r="N33" s="53">
        <f t="shared" si="0"/>
        <v>-4.8999999999999998E-3</v>
      </c>
    </row>
    <row r="34" spans="9:14" x14ac:dyDescent="0.15">
      <c r="J34" s="47"/>
      <c r="K34" s="52" t="s">
        <v>151</v>
      </c>
      <c r="L34" s="52">
        <v>54.6</v>
      </c>
      <c r="M34" s="52">
        <f t="shared" si="1"/>
        <v>819</v>
      </c>
      <c r="N34" s="53">
        <f t="shared" si="0"/>
        <v>-1.1999999999999999E-3</v>
      </c>
    </row>
    <row r="35" spans="9:14" x14ac:dyDescent="0.15">
      <c r="J35" s="47"/>
      <c r="K35" s="52" t="s">
        <v>152</v>
      </c>
      <c r="L35" s="52">
        <v>54.47</v>
      </c>
      <c r="M35" s="52">
        <f t="shared" si="1"/>
        <v>817</v>
      </c>
      <c r="N35" s="53">
        <f t="shared" si="0"/>
        <v>-2.3999999999999998E-3</v>
      </c>
    </row>
    <row r="36" spans="9:14" x14ac:dyDescent="0.15">
      <c r="J36" s="47"/>
      <c r="K36" s="52" t="s">
        <v>153</v>
      </c>
      <c r="L36" s="52">
        <v>53.8</v>
      </c>
      <c r="M36" s="52">
        <f t="shared" si="1"/>
        <v>807</v>
      </c>
      <c r="N36" s="53">
        <f t="shared" si="0"/>
        <v>-1.2200000000000001E-2</v>
      </c>
    </row>
    <row r="37" spans="9:14" x14ac:dyDescent="0.15">
      <c r="J37" s="47"/>
      <c r="K37" s="52" t="s">
        <v>154</v>
      </c>
      <c r="L37" s="52">
        <v>53.6</v>
      </c>
      <c r="M37" s="52">
        <f t="shared" si="1"/>
        <v>804</v>
      </c>
      <c r="N37" s="53">
        <f t="shared" si="0"/>
        <v>-3.7000000000000002E-3</v>
      </c>
    </row>
    <row r="38" spans="9:14" x14ac:dyDescent="0.15">
      <c r="J38" s="47"/>
      <c r="K38" s="52" t="s">
        <v>157</v>
      </c>
      <c r="L38" s="52">
        <v>46.93</v>
      </c>
      <c r="M38" s="52">
        <f t="shared" si="1"/>
        <v>704</v>
      </c>
      <c r="N38" s="53">
        <f t="shared" si="0"/>
        <v>-0.1244</v>
      </c>
    </row>
    <row r="45" spans="9:14" x14ac:dyDescent="0.15">
      <c r="I45" s="48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1" t="s">
        <v>50</v>
      </c>
      <c r="B10" s="12" t="s">
        <v>51</v>
      </c>
      <c r="C10" s="12" t="s">
        <v>52</v>
      </c>
      <c r="D10" s="12" t="s">
        <v>53</v>
      </c>
      <c r="E10" s="12" t="s">
        <v>54</v>
      </c>
      <c r="F10" s="12" t="s">
        <v>55</v>
      </c>
      <c r="G10" s="12" t="s">
        <v>56</v>
      </c>
      <c r="H10" s="12" t="s">
        <v>57</v>
      </c>
      <c r="I10" s="13" t="s">
        <v>58</v>
      </c>
    </row>
    <row r="11" spans="1:9" ht="15" thickBot="1" x14ac:dyDescent="0.2">
      <c r="A11" s="14" t="s">
        <v>59</v>
      </c>
      <c r="B11" s="15">
        <v>25</v>
      </c>
      <c r="C11" s="15">
        <v>14</v>
      </c>
      <c r="D11" s="15">
        <v>18</v>
      </c>
      <c r="E11" s="15">
        <v>14</v>
      </c>
      <c r="F11" s="15">
        <v>10</v>
      </c>
      <c r="G11" s="15">
        <v>25</v>
      </c>
      <c r="H11" s="15">
        <v>15</v>
      </c>
      <c r="I11" s="16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D22" sqref="D22"/>
    </sheetView>
  </sheetViews>
  <sheetFormatPr defaultColWidth="9" defaultRowHeight="13.5" x14ac:dyDescent="0.15"/>
  <cols>
    <col min="1" max="1" width="23.375" style="36" customWidth="1"/>
    <col min="2" max="9" width="15.75" style="36" customWidth="1"/>
    <col min="10" max="16384" width="9" style="36"/>
  </cols>
  <sheetData>
    <row r="1" spans="1:9" ht="16.5" x14ac:dyDescent="0.15">
      <c r="A1" s="34" t="s">
        <v>83</v>
      </c>
      <c r="B1" s="34">
        <v>0</v>
      </c>
      <c r="C1" s="35"/>
      <c r="D1" s="35"/>
      <c r="E1" s="35"/>
      <c r="F1" s="35"/>
    </row>
    <row r="2" spans="1:9" ht="16.5" x14ac:dyDescent="0.15">
      <c r="A2" s="34" t="s">
        <v>84</v>
      </c>
      <c r="B2" s="34">
        <f>估价对象!H7</f>
        <v>21231</v>
      </c>
      <c r="C2" s="35"/>
      <c r="D2" s="35"/>
      <c r="E2" s="35"/>
      <c r="F2" s="35"/>
    </row>
    <row r="3" spans="1:9" ht="16.5" x14ac:dyDescent="0.15">
      <c r="A3" s="34" t="s">
        <v>85</v>
      </c>
      <c r="B3" s="37">
        <f>估价对象!B1</f>
        <v>45544</v>
      </c>
      <c r="C3" s="35"/>
      <c r="D3" s="35"/>
      <c r="E3" s="35"/>
      <c r="F3" s="35"/>
    </row>
    <row r="4" spans="1:9" ht="33" x14ac:dyDescent="0.15">
      <c r="A4" s="34" t="s">
        <v>69</v>
      </c>
      <c r="B4" s="34" t="s">
        <v>70</v>
      </c>
      <c r="C4" s="34" t="s">
        <v>71</v>
      </c>
      <c r="D4" s="34" t="s">
        <v>86</v>
      </c>
      <c r="E4" s="35"/>
    </row>
    <row r="5" spans="1:9" ht="16.5" x14ac:dyDescent="0.15">
      <c r="A5" s="34" t="s">
        <v>72</v>
      </c>
      <c r="B5" s="38">
        <f>D14+D15</f>
        <v>1396.9998000000001</v>
      </c>
      <c r="C5" s="34" t="e">
        <f>ROUND(B5*10000/$B$1,0)</f>
        <v>#DIV/0!</v>
      </c>
      <c r="D5" s="34">
        <f>ROUND(B5*10000/$B$2,0)</f>
        <v>658</v>
      </c>
      <c r="E5" s="35"/>
    </row>
    <row r="6" spans="1:9" ht="16.5" x14ac:dyDescent="0.15">
      <c r="A6" s="34" t="s">
        <v>73</v>
      </c>
      <c r="B6" s="34">
        <f>G14+G15+G16+G17</f>
        <v>1396.9998000000001</v>
      </c>
      <c r="C6" s="34" t="e">
        <f>ROUND(B6*10000/$B$1,0)</f>
        <v>#DIV/0!</v>
      </c>
      <c r="D6" s="34">
        <f>ROUND(B6*10000/$B$2,0)</f>
        <v>658</v>
      </c>
      <c r="E6" s="35"/>
    </row>
    <row r="7" spans="1:9" ht="16.5" x14ac:dyDescent="0.15">
      <c r="A7" s="34" t="s">
        <v>87</v>
      </c>
      <c r="B7" s="34">
        <f>SUM(H14:H23)</f>
        <v>0</v>
      </c>
      <c r="C7" s="34" t="e">
        <f>ROUND(B7*10000/$B$1,0)</f>
        <v>#DIV/0!</v>
      </c>
      <c r="D7" s="34">
        <f>ROUND(B7*10000/$B$2,0)</f>
        <v>0</v>
      </c>
      <c r="E7" s="35"/>
    </row>
    <row r="8" spans="1:9" ht="16.5" x14ac:dyDescent="0.15">
      <c r="A8" s="34" t="s">
        <v>74</v>
      </c>
      <c r="B8" s="34">
        <f>SUM(I14:I23)</f>
        <v>0</v>
      </c>
      <c r="C8" s="34" t="e">
        <f>ROUND(B8*10000/$B$1,0)</f>
        <v>#DIV/0!</v>
      </c>
      <c r="D8" s="34">
        <f>ROUND(B8*10000/$B$2,0)</f>
        <v>0</v>
      </c>
      <c r="E8" s="35"/>
    </row>
    <row r="9" spans="1:9" ht="16.5" x14ac:dyDescent="0.15">
      <c r="A9" s="34" t="s">
        <v>88</v>
      </c>
      <c r="B9" s="39"/>
      <c r="C9" s="35"/>
      <c r="D9" s="35"/>
      <c r="E9" s="35"/>
    </row>
    <row r="10" spans="1:9" ht="16.5" x14ac:dyDescent="0.15">
      <c r="A10" s="34" t="s">
        <v>89</v>
      </c>
      <c r="B10" s="39"/>
      <c r="C10" s="35"/>
      <c r="D10" s="35"/>
      <c r="E10" s="35"/>
    </row>
    <row r="11" spans="1:9" ht="16.5" x14ac:dyDescent="0.15">
      <c r="A11" s="34" t="s">
        <v>90</v>
      </c>
      <c r="B11" s="39"/>
      <c r="C11" s="35"/>
      <c r="D11" s="35"/>
      <c r="E11" s="35"/>
    </row>
    <row r="12" spans="1:9" ht="16.5" x14ac:dyDescent="0.15">
      <c r="A12" s="35"/>
      <c r="B12" s="35"/>
      <c r="C12" s="35"/>
      <c r="D12" s="35"/>
      <c r="E12" s="35"/>
    </row>
    <row r="13" spans="1:9" ht="33" x14ac:dyDescent="0.15">
      <c r="A13" s="40" t="s">
        <v>91</v>
      </c>
      <c r="B13" s="41" t="s">
        <v>83</v>
      </c>
      <c r="C13" s="41" t="s">
        <v>84</v>
      </c>
      <c r="D13" s="41" t="s">
        <v>92</v>
      </c>
      <c r="E13" s="34" t="s">
        <v>71</v>
      </c>
      <c r="F13" s="34" t="s">
        <v>93</v>
      </c>
      <c r="G13" s="41" t="s">
        <v>94</v>
      </c>
      <c r="H13" s="41" t="s">
        <v>95</v>
      </c>
      <c r="I13" s="41" t="s">
        <v>96</v>
      </c>
    </row>
    <row r="14" spans="1:9" ht="16.5" x14ac:dyDescent="0.15">
      <c r="A14" s="42" t="s">
        <v>121</v>
      </c>
      <c r="B14" s="41">
        <v>0</v>
      </c>
      <c r="C14" s="41">
        <f>估价对象!H7</f>
        <v>21231</v>
      </c>
      <c r="D14" s="41">
        <f>估价对象!I7</f>
        <v>1396.9998000000001</v>
      </c>
      <c r="E14" s="41" t="e">
        <f>ROUND(D14*10000/B14,0)</f>
        <v>#DIV/0!</v>
      </c>
      <c r="F14" s="41">
        <f>ROUND(D14*10000/C14,0)</f>
        <v>658</v>
      </c>
      <c r="G14" s="41">
        <f>D14</f>
        <v>1396.9998000000001</v>
      </c>
      <c r="H14" s="41"/>
      <c r="I14" s="41"/>
    </row>
    <row r="15" spans="1:9" ht="16.5" x14ac:dyDescent="0.15">
      <c r="A15" s="42"/>
      <c r="B15" s="43"/>
      <c r="C15" s="43"/>
      <c r="D15" s="43"/>
      <c r="E15" s="41" t="e">
        <f t="shared" ref="E15:E23" si="0">ROUND(D15*10000/B15,0)</f>
        <v>#DIV/0!</v>
      </c>
      <c r="F15" s="41" t="e">
        <f t="shared" ref="F15:F23" si="1">ROUND(D15*10000/C15,0)</f>
        <v>#DIV/0!</v>
      </c>
      <c r="G15" s="44"/>
      <c r="H15" s="44"/>
      <c r="I15" s="43"/>
    </row>
    <row r="16" spans="1:9" ht="16.5" x14ac:dyDescent="0.15">
      <c r="A16" s="42" t="s">
        <v>75</v>
      </c>
      <c r="B16" s="43"/>
      <c r="C16" s="43"/>
      <c r="D16" s="43"/>
      <c r="E16" s="41" t="e">
        <f t="shared" si="0"/>
        <v>#DIV/0!</v>
      </c>
      <c r="F16" s="41" t="e">
        <f t="shared" si="1"/>
        <v>#DIV/0!</v>
      </c>
      <c r="G16" s="44"/>
      <c r="H16" s="44"/>
      <c r="I16" s="43"/>
    </row>
    <row r="17" spans="1:9" ht="16.5" x14ac:dyDescent="0.15">
      <c r="A17" s="42" t="s">
        <v>76</v>
      </c>
      <c r="B17" s="43"/>
      <c r="C17" s="43"/>
      <c r="D17" s="43"/>
      <c r="E17" s="41" t="e">
        <f t="shared" si="0"/>
        <v>#DIV/0!</v>
      </c>
      <c r="F17" s="41" t="e">
        <f t="shared" si="1"/>
        <v>#DIV/0!</v>
      </c>
      <c r="G17" s="44"/>
      <c r="H17" s="44"/>
      <c r="I17" s="43"/>
    </row>
    <row r="18" spans="1:9" ht="16.5" x14ac:dyDescent="0.15">
      <c r="A18" s="42" t="s">
        <v>77</v>
      </c>
      <c r="B18" s="43"/>
      <c r="C18" s="43"/>
      <c r="D18" s="43"/>
      <c r="E18" s="41" t="e">
        <f t="shared" si="0"/>
        <v>#DIV/0!</v>
      </c>
      <c r="F18" s="41" t="e">
        <f t="shared" si="1"/>
        <v>#DIV/0!</v>
      </c>
      <c r="G18" s="43"/>
      <c r="H18" s="43"/>
      <c r="I18" s="43"/>
    </row>
    <row r="19" spans="1:9" ht="16.5" x14ac:dyDescent="0.15">
      <c r="A19" s="42" t="s">
        <v>78</v>
      </c>
      <c r="B19" s="43"/>
      <c r="C19" s="43"/>
      <c r="D19" s="43"/>
      <c r="E19" s="41" t="e">
        <f t="shared" si="0"/>
        <v>#DIV/0!</v>
      </c>
      <c r="F19" s="41" t="e">
        <f t="shared" si="1"/>
        <v>#DIV/0!</v>
      </c>
      <c r="G19" s="43"/>
      <c r="H19" s="43"/>
      <c r="I19" s="43"/>
    </row>
    <row r="20" spans="1:9" ht="16.5" x14ac:dyDescent="0.15">
      <c r="A20" s="42" t="s">
        <v>79</v>
      </c>
      <c r="B20" s="43"/>
      <c r="C20" s="43"/>
      <c r="D20" s="43"/>
      <c r="E20" s="41" t="e">
        <f t="shared" si="0"/>
        <v>#DIV/0!</v>
      </c>
      <c r="F20" s="41" t="e">
        <f t="shared" si="1"/>
        <v>#DIV/0!</v>
      </c>
      <c r="G20" s="43"/>
      <c r="H20" s="43"/>
      <c r="I20" s="43"/>
    </row>
    <row r="21" spans="1:9" ht="16.5" x14ac:dyDescent="0.15">
      <c r="A21" s="42" t="s">
        <v>80</v>
      </c>
      <c r="B21" s="43"/>
      <c r="C21" s="43"/>
      <c r="D21" s="43"/>
      <c r="E21" s="41" t="e">
        <f t="shared" si="0"/>
        <v>#DIV/0!</v>
      </c>
      <c r="F21" s="41" t="e">
        <f t="shared" si="1"/>
        <v>#DIV/0!</v>
      </c>
      <c r="G21" s="43"/>
      <c r="H21" s="43"/>
      <c r="I21" s="43"/>
    </row>
    <row r="22" spans="1:9" ht="16.5" x14ac:dyDescent="0.15">
      <c r="A22" s="42" t="s">
        <v>81</v>
      </c>
      <c r="B22" s="43"/>
      <c r="C22" s="43"/>
      <c r="D22" s="43"/>
      <c r="E22" s="41" t="e">
        <f t="shared" si="0"/>
        <v>#DIV/0!</v>
      </c>
      <c r="F22" s="41" t="e">
        <f t="shared" si="1"/>
        <v>#DIV/0!</v>
      </c>
      <c r="G22" s="43"/>
      <c r="H22" s="43"/>
      <c r="I22" s="43"/>
    </row>
    <row r="23" spans="1:9" ht="16.5" x14ac:dyDescent="0.15">
      <c r="A23" s="42" t="s">
        <v>82</v>
      </c>
      <c r="B23" s="43"/>
      <c r="C23" s="43"/>
      <c r="D23" s="43"/>
      <c r="E23" s="34" t="e">
        <f t="shared" si="0"/>
        <v>#DIV/0!</v>
      </c>
      <c r="F23" s="34" t="e">
        <f t="shared" si="1"/>
        <v>#DIV/0!</v>
      </c>
      <c r="G23" s="43"/>
      <c r="H23" s="43"/>
      <c r="I23" s="4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2025-03-07T08:01:59Z</dcterms:modified>
</cp:coreProperties>
</file>