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40" yWindow="765" windowWidth="14805" windowHeight="7350" tabRatio="697" firstSheet="2" activeTab="5"/>
  </bookViews>
  <sheets>
    <sheet name="系统读取表" sheetId="4" r:id="rId1"/>
    <sheet name="成本（静态） (2)" sheetId="30" state="hidden" r:id="rId2"/>
    <sheet name="成本（静态）新" sheetId="5" r:id="rId3"/>
    <sheet name="房源信息-新" sheetId="29" r:id="rId4"/>
    <sheet name="标准房" sheetId="22" r:id="rId5"/>
    <sheet name="比较法" sheetId="1" r:id="rId6"/>
    <sheet name="金色漫香苑汇总" sheetId="6" r:id="rId7"/>
    <sheet name="望都家园汇总" sheetId="10" r:id="rId8"/>
    <sheet name="名佳花园一区汇总" sheetId="11" r:id="rId9"/>
    <sheet name="金色漫香苑" sheetId="19" r:id="rId10"/>
    <sheet name="望都家园" sheetId="20" r:id="rId11"/>
    <sheet name="名佳花园一区" sheetId="21" r:id="rId12"/>
    <sheet name="中指-可比案例" sheetId="17" r:id="rId13"/>
    <sheet name="中指数据" sheetId="26" r:id="rId14"/>
    <sheet name="中指-北七家" sheetId="25" state="hidden" r:id="rId15"/>
    <sheet name="中指-昌平" sheetId="24" state="hidden" r:id="rId16"/>
    <sheet name="城研案例" sheetId="23" r:id="rId17"/>
    <sheet name="城研" sheetId="15" state="hidden" r:id="rId18"/>
    <sheet name="城研数据" sheetId="28" r:id="rId19"/>
    <sheet name="周边案例情况" sheetId="18" r:id="rId20"/>
    <sheet name="明细表330" sheetId="27" state="hidden" r:id="rId21"/>
  </sheets>
  <externalReferences>
    <externalReference r:id="rId22"/>
    <externalReference r:id="rId23"/>
  </externalReferences>
  <definedNames>
    <definedName name="_xlnm._FilterDatabase" localSheetId="3" hidden="1">'房源信息-新'!$A$4:$X$335</definedName>
    <definedName name="_xlnm._FilterDatabase" localSheetId="9" hidden="1">金色漫香苑!$A$1:$M$60</definedName>
    <definedName name="_xlnm._FilterDatabase" localSheetId="6" hidden="1">金色漫香苑汇总!$L$1:$L$49</definedName>
    <definedName name="_xlnm._FilterDatabase" localSheetId="11" hidden="1">名佳花园一区!$A$1:$M$33</definedName>
    <definedName name="_xlnm._FilterDatabase" localSheetId="20" hidden="1">明细表330!$A$2:$N$332</definedName>
    <definedName name="_xlnm._FilterDatabase" localSheetId="10" hidden="1">望都家园!$A$1:$M$47</definedName>
    <definedName name="单元" localSheetId="1">#REF!</definedName>
    <definedName name="单元">#REF!</definedName>
    <definedName name="房号" localSheetId="1">#REF!</definedName>
    <definedName name="房号">#REF!</definedName>
    <definedName name="房间" localSheetId="1">#REF!</definedName>
    <definedName name="房间">#REF!</definedName>
    <definedName name="房间号" localSheetId="1">#REF!</definedName>
    <definedName name="房间号">#REF!</definedName>
    <definedName name="房屋产权性质">[1]楼层测算!$N$2:$N$9</definedName>
    <definedName name="房屋朝向">[1]楼层测算!$A$117:$A$126</definedName>
    <definedName name="房屋装修">[1]楼层测算!$K$2:$K$5</definedName>
    <definedName name="教委" localSheetId="1">#REF!</definedName>
    <definedName name="教委">#REF!</definedName>
    <definedName name="扣缴日期" localSheetId="1">#REF!</definedName>
    <definedName name="扣缴日期">#REF!</definedName>
    <definedName name="楼栋" localSheetId="1">#REF!</definedName>
    <definedName name="楼栋">#REF!</definedName>
    <definedName name="楼号" localSheetId="1">#REF!</definedName>
    <definedName name="楼号">#REF!</definedName>
    <definedName name="区域成熟度" localSheetId="1">#REF!</definedName>
    <definedName name="区域成熟度" localSheetId="2">#REF!</definedName>
    <definedName name="区域成熟度" localSheetId="6">#REF!</definedName>
    <definedName name="区域成熟度" localSheetId="8">#REF!</definedName>
    <definedName name="区域成熟度" localSheetId="7">#REF!</definedName>
    <definedName name="区域成熟度">#REF!</definedName>
    <definedName name="身份证号码" localSheetId="1">#REF!</definedName>
    <definedName name="身份证号码">#REF!</definedName>
    <definedName name="所在楼层">[1]楼层测算!$L$2:$L$6</definedName>
    <definedName name="租户名称" localSheetId="1">#REF!</definedName>
    <definedName name="租户名称">#REF!</definedName>
    <definedName name="租户银行账户" localSheetId="1">#REF!</definedName>
    <definedName name="租户银行账户">#REF!</definedName>
  </definedNames>
  <calcPr calcId="162913"/>
</workbook>
</file>

<file path=xl/calcChain.xml><?xml version="1.0" encoding="utf-8"?>
<calcChain xmlns="http://schemas.openxmlformats.org/spreadsheetml/2006/main">
  <c r="C10" i="5" l="1"/>
  <c r="E8" i="5"/>
  <c r="I5" i="1"/>
  <c r="K9" i="11"/>
  <c r="J8" i="11"/>
  <c r="J7" i="11"/>
  <c r="J6" i="11"/>
  <c r="J9" i="11"/>
  <c r="J4" i="11"/>
  <c r="I5" i="11"/>
  <c r="G35" i="11"/>
  <c r="G19" i="11"/>
  <c r="G3" i="11"/>
  <c r="G5" i="1"/>
  <c r="L9" i="10"/>
  <c r="J9" i="10"/>
  <c r="J4" i="10"/>
  <c r="J8" i="10"/>
  <c r="J7" i="10"/>
  <c r="J6" i="10"/>
  <c r="I5" i="10"/>
  <c r="E5" i="1"/>
  <c r="L9" i="6"/>
  <c r="J8" i="6"/>
  <c r="J7" i="6"/>
  <c r="J6" i="6"/>
  <c r="J9" i="6"/>
  <c r="J4" i="6"/>
  <c r="G35" i="6"/>
  <c r="G19" i="6"/>
  <c r="F35" i="6"/>
  <c r="E2" i="5"/>
  <c r="J19" i="1"/>
  <c r="H19" i="1"/>
  <c r="F31" i="11" l="1"/>
  <c r="F28" i="11"/>
  <c r="F25" i="11"/>
  <c r="F22" i="11"/>
  <c r="F20" i="11"/>
  <c r="F12" i="11"/>
  <c r="F9" i="11"/>
  <c r="F6" i="11"/>
  <c r="F4" i="11"/>
  <c r="F31" i="10"/>
  <c r="F28" i="10"/>
  <c r="F25" i="10"/>
  <c r="F22" i="10"/>
  <c r="F20" i="10"/>
  <c r="F12" i="10"/>
  <c r="F9" i="10"/>
  <c r="F6" i="10"/>
  <c r="F4" i="10"/>
  <c r="F31" i="6"/>
  <c r="F28" i="6"/>
  <c r="F25" i="6"/>
  <c r="F22" i="6"/>
  <c r="F20" i="6"/>
  <c r="F15" i="6"/>
  <c r="F12" i="6"/>
  <c r="F9" i="6"/>
  <c r="F6" i="6"/>
  <c r="F4" i="6"/>
  <c r="J18" i="1" l="1"/>
  <c r="F16" i="6" l="1"/>
  <c r="C8" i="5" l="1"/>
  <c r="E6" i="5"/>
  <c r="C6" i="5" s="1"/>
  <c r="E5" i="5"/>
  <c r="E4" i="5"/>
  <c r="C4" i="5" s="1"/>
  <c r="F2" i="5"/>
  <c r="C48" i="30"/>
  <c r="B48" i="30"/>
  <c r="D48" i="30" s="1"/>
  <c r="E41" i="30"/>
  <c r="C41" i="30"/>
  <c r="D41" i="30" s="1"/>
  <c r="E17" i="30"/>
  <c r="F9" i="30"/>
  <c r="F15" i="30" s="1"/>
  <c r="F8" i="30"/>
  <c r="C8" i="30"/>
  <c r="E6" i="30"/>
  <c r="F6" i="30" s="1"/>
  <c r="C6" i="30" s="1"/>
  <c r="C5" i="30"/>
  <c r="F4" i="30"/>
  <c r="C4" i="30" s="1"/>
  <c r="F2" i="30"/>
  <c r="C2" i="30" s="1"/>
  <c r="C3" i="30" l="1"/>
  <c r="F17" i="30"/>
  <c r="E9" i="30"/>
  <c r="G9" i="30" s="1"/>
  <c r="C9" i="30" s="1"/>
  <c r="C10" i="30" l="1"/>
  <c r="C7" i="30" s="1"/>
  <c r="C11" i="30" s="1"/>
  <c r="C12" i="30" s="1"/>
  <c r="E4" i="11"/>
  <c r="D22" i="6"/>
  <c r="D23" i="6"/>
  <c r="D24" i="6"/>
  <c r="D25" i="6"/>
  <c r="D26" i="6"/>
  <c r="D27" i="6"/>
  <c r="D28" i="6"/>
  <c r="D29" i="6"/>
  <c r="D30" i="6"/>
  <c r="D31" i="6"/>
  <c r="D21" i="6"/>
  <c r="D20" i="6"/>
  <c r="D21" i="11"/>
  <c r="D22" i="11"/>
  <c r="D23" i="11"/>
  <c r="D24" i="11"/>
  <c r="D25" i="11"/>
  <c r="D26" i="11"/>
  <c r="D27" i="11"/>
  <c r="D28" i="11"/>
  <c r="D29" i="11"/>
  <c r="D30" i="11"/>
  <c r="D31" i="11"/>
  <c r="D20" i="11"/>
  <c r="D21" i="10"/>
  <c r="D22" i="10"/>
  <c r="D23" i="10"/>
  <c r="D24" i="10"/>
  <c r="D25" i="10"/>
  <c r="D26" i="10"/>
  <c r="D27" i="10"/>
  <c r="D28" i="10"/>
  <c r="D29" i="10"/>
  <c r="D30" i="10"/>
  <c r="D31" i="10"/>
  <c r="D20" i="10"/>
  <c r="B1" i="20"/>
  <c r="B1" i="21" s="1"/>
  <c r="B13" i="18"/>
  <c r="B14" i="18"/>
  <c r="B11" i="18"/>
  <c r="B12" i="18"/>
  <c r="B3" i="18"/>
  <c r="B4" i="18"/>
  <c r="B5" i="18"/>
  <c r="B6" i="18"/>
  <c r="B7" i="18"/>
  <c r="B8" i="18"/>
  <c r="B9" i="18"/>
  <c r="B10" i="18"/>
  <c r="B2" i="18"/>
  <c r="H6" i="22" l="1"/>
  <c r="H11" i="22"/>
  <c r="H10" i="22"/>
  <c r="H7" i="22"/>
  <c r="G12" i="22"/>
  <c r="L335" i="29"/>
  <c r="H12" i="22" l="1"/>
  <c r="H13" i="28"/>
  <c r="H12" i="28"/>
  <c r="H11" i="28"/>
  <c r="H10" i="28"/>
  <c r="H9" i="28"/>
  <c r="H8" i="28"/>
  <c r="H7" i="28"/>
  <c r="H6" i="28"/>
  <c r="H5" i="28"/>
  <c r="H4" i="28"/>
  <c r="H3" i="28"/>
  <c r="H2" i="28"/>
  <c r="F122" i="28"/>
  <c r="I13" i="28" s="1"/>
  <c r="F110" i="28"/>
  <c r="I12" i="28" s="1"/>
  <c r="F100" i="28"/>
  <c r="I11" i="28" s="1"/>
  <c r="F88" i="28"/>
  <c r="I10" i="28" s="1"/>
  <c r="F76" i="28"/>
  <c r="I9" i="28" s="1"/>
  <c r="F64" i="28"/>
  <c r="I8" i="28" s="1"/>
  <c r="F52" i="28"/>
  <c r="I7" i="28" s="1"/>
  <c r="F40" i="28"/>
  <c r="I6" i="28" s="1"/>
  <c r="F28" i="28"/>
  <c r="I5" i="28" s="1"/>
  <c r="F16" i="28"/>
  <c r="I4" i="28" s="1"/>
  <c r="F4" i="28"/>
  <c r="I3" i="28" s="1"/>
  <c r="F1" i="28"/>
  <c r="I2" i="28" s="1"/>
  <c r="G38" i="21" l="1"/>
  <c r="G37" i="21"/>
  <c r="G36" i="21"/>
  <c r="F52" i="20"/>
  <c r="F51" i="20"/>
  <c r="F50" i="20"/>
  <c r="P2" i="19"/>
  <c r="P1" i="19"/>
  <c r="C20" i="1"/>
  <c r="J333" i="27" l="1"/>
  <c r="M332" i="27"/>
  <c r="N332" i="27" s="1"/>
  <c r="M331" i="27"/>
  <c r="N331" i="27" s="1"/>
  <c r="M330" i="27"/>
  <c r="N330" i="27" s="1"/>
  <c r="M329" i="27"/>
  <c r="N329" i="27" s="1"/>
  <c r="M328" i="27"/>
  <c r="N328" i="27" s="1"/>
  <c r="M327" i="27"/>
  <c r="N327" i="27" s="1"/>
  <c r="M326" i="27"/>
  <c r="N326" i="27" s="1"/>
  <c r="M325" i="27"/>
  <c r="N325" i="27" s="1"/>
  <c r="M324" i="27"/>
  <c r="N324" i="27" s="1"/>
  <c r="M323" i="27"/>
  <c r="N323" i="27" s="1"/>
  <c r="M322" i="27"/>
  <c r="N322" i="27" s="1"/>
  <c r="M321" i="27"/>
  <c r="N321" i="27" s="1"/>
  <c r="M320" i="27"/>
  <c r="N320" i="27" s="1"/>
  <c r="M319" i="27"/>
  <c r="N319" i="27" s="1"/>
  <c r="M318" i="27"/>
  <c r="N318" i="27" s="1"/>
  <c r="M317" i="27"/>
  <c r="N317" i="27" s="1"/>
  <c r="M316" i="27"/>
  <c r="N316" i="27" s="1"/>
  <c r="M315" i="27"/>
  <c r="N315" i="27" s="1"/>
  <c r="M314" i="27"/>
  <c r="N314" i="27" s="1"/>
  <c r="M313" i="27"/>
  <c r="N313" i="27" s="1"/>
  <c r="M312" i="27"/>
  <c r="N312" i="27" s="1"/>
  <c r="M311" i="27"/>
  <c r="N311" i="27" s="1"/>
  <c r="M310" i="27"/>
  <c r="N310" i="27" s="1"/>
  <c r="M309" i="27"/>
  <c r="N309" i="27" s="1"/>
  <c r="M308" i="27"/>
  <c r="N308" i="27" s="1"/>
  <c r="M307" i="27"/>
  <c r="N307" i="27" s="1"/>
  <c r="M306" i="27"/>
  <c r="N306" i="27" s="1"/>
  <c r="M305" i="27"/>
  <c r="N305" i="27" s="1"/>
  <c r="M304" i="27"/>
  <c r="N304" i="27" s="1"/>
  <c r="M303" i="27"/>
  <c r="N303" i="27" s="1"/>
  <c r="M302" i="27"/>
  <c r="N302" i="27" s="1"/>
  <c r="M301" i="27"/>
  <c r="N301" i="27" s="1"/>
  <c r="M300" i="27"/>
  <c r="N300" i="27" s="1"/>
  <c r="M299" i="27"/>
  <c r="N299" i="27" s="1"/>
  <c r="M298" i="27"/>
  <c r="N298" i="27" s="1"/>
  <c r="M297" i="27"/>
  <c r="N297" i="27" s="1"/>
  <c r="M296" i="27"/>
  <c r="N296" i="27" s="1"/>
  <c r="M295" i="27"/>
  <c r="N295" i="27" s="1"/>
  <c r="M294" i="27"/>
  <c r="N294" i="27" s="1"/>
  <c r="M293" i="27"/>
  <c r="N293" i="27" s="1"/>
  <c r="M292" i="27"/>
  <c r="N292" i="27" s="1"/>
  <c r="M291" i="27"/>
  <c r="N291" i="27" s="1"/>
  <c r="M290" i="27"/>
  <c r="N290" i="27" s="1"/>
  <c r="M289" i="27"/>
  <c r="N289" i="27" s="1"/>
  <c r="M288" i="27"/>
  <c r="N288" i="27" s="1"/>
  <c r="M287" i="27"/>
  <c r="N287" i="27" s="1"/>
  <c r="M286" i="27"/>
  <c r="N286" i="27" s="1"/>
  <c r="M285" i="27"/>
  <c r="N285" i="27" s="1"/>
  <c r="M284" i="27"/>
  <c r="N284" i="27" s="1"/>
  <c r="M283" i="27"/>
  <c r="N283" i="27" s="1"/>
  <c r="M282" i="27"/>
  <c r="N282" i="27" s="1"/>
  <c r="M281" i="27"/>
  <c r="N281" i="27" s="1"/>
  <c r="M280" i="27"/>
  <c r="N280" i="27" s="1"/>
  <c r="M279" i="27"/>
  <c r="N279" i="27" s="1"/>
  <c r="M278" i="27"/>
  <c r="N278" i="27" s="1"/>
  <c r="M277" i="27"/>
  <c r="N277" i="27" s="1"/>
  <c r="M276" i="27"/>
  <c r="N276" i="27" s="1"/>
  <c r="M275" i="27"/>
  <c r="N275" i="27" s="1"/>
  <c r="M274" i="27"/>
  <c r="N274" i="27" s="1"/>
  <c r="M273" i="27"/>
  <c r="N273" i="27" s="1"/>
  <c r="M272" i="27"/>
  <c r="N272" i="27" s="1"/>
  <c r="M271" i="27"/>
  <c r="N271" i="27" s="1"/>
  <c r="M270" i="27"/>
  <c r="N270" i="27" s="1"/>
  <c r="M269" i="27"/>
  <c r="N269" i="27" s="1"/>
  <c r="M268" i="27"/>
  <c r="N268" i="27" s="1"/>
  <c r="M267" i="27"/>
  <c r="N267" i="27" s="1"/>
  <c r="M266" i="27"/>
  <c r="N266" i="27" s="1"/>
  <c r="M265" i="27"/>
  <c r="N265" i="27" s="1"/>
  <c r="M264" i="27"/>
  <c r="N264" i="27" s="1"/>
  <c r="M263" i="27"/>
  <c r="N263" i="27" s="1"/>
  <c r="M262" i="27"/>
  <c r="N262" i="27" s="1"/>
  <c r="M261" i="27"/>
  <c r="N261" i="27" s="1"/>
  <c r="M260" i="27"/>
  <c r="N260" i="27" s="1"/>
  <c r="M259" i="27"/>
  <c r="N259" i="27" s="1"/>
  <c r="M258" i="27"/>
  <c r="N258" i="27" s="1"/>
  <c r="M257" i="27"/>
  <c r="N257" i="27" s="1"/>
  <c r="M256" i="27"/>
  <c r="N256" i="27" s="1"/>
  <c r="M255" i="27"/>
  <c r="N255" i="27" s="1"/>
  <c r="M254" i="27"/>
  <c r="N254" i="27" s="1"/>
  <c r="M253" i="27"/>
  <c r="N253" i="27" s="1"/>
  <c r="M252" i="27"/>
  <c r="N252" i="27" s="1"/>
  <c r="M251" i="27"/>
  <c r="N251" i="27" s="1"/>
  <c r="M250" i="27"/>
  <c r="N250" i="27" s="1"/>
  <c r="M249" i="27"/>
  <c r="N249" i="27" s="1"/>
  <c r="M248" i="27"/>
  <c r="N248" i="27" s="1"/>
  <c r="M247" i="27"/>
  <c r="N247" i="27" s="1"/>
  <c r="M246" i="27"/>
  <c r="N246" i="27" s="1"/>
  <c r="M245" i="27"/>
  <c r="N245" i="27" s="1"/>
  <c r="M244" i="27"/>
  <c r="N244" i="27" s="1"/>
  <c r="M243" i="27"/>
  <c r="N243" i="27" s="1"/>
  <c r="M242" i="27"/>
  <c r="N242" i="27" s="1"/>
  <c r="M241" i="27"/>
  <c r="N241" i="27" s="1"/>
  <c r="M240" i="27"/>
  <c r="N240" i="27" s="1"/>
  <c r="M239" i="27"/>
  <c r="N239" i="27" s="1"/>
  <c r="M238" i="27"/>
  <c r="N238" i="27" s="1"/>
  <c r="M237" i="27"/>
  <c r="N237" i="27" s="1"/>
  <c r="M236" i="27"/>
  <c r="N236" i="27" s="1"/>
  <c r="M235" i="27"/>
  <c r="N235" i="27" s="1"/>
  <c r="M234" i="27"/>
  <c r="N234" i="27" s="1"/>
  <c r="M233" i="27"/>
  <c r="N233" i="27" s="1"/>
  <c r="M232" i="27"/>
  <c r="N232" i="27" s="1"/>
  <c r="M231" i="27"/>
  <c r="N231" i="27" s="1"/>
  <c r="M230" i="27"/>
  <c r="N230" i="27" s="1"/>
  <c r="M229" i="27"/>
  <c r="N229" i="27" s="1"/>
  <c r="M228" i="27"/>
  <c r="N228" i="27" s="1"/>
  <c r="M227" i="27"/>
  <c r="N227" i="27" s="1"/>
  <c r="M226" i="27"/>
  <c r="N226" i="27" s="1"/>
  <c r="M225" i="27"/>
  <c r="N225" i="27" s="1"/>
  <c r="M224" i="27"/>
  <c r="N224" i="27" s="1"/>
  <c r="M223" i="27"/>
  <c r="N223" i="27" s="1"/>
  <c r="M222" i="27"/>
  <c r="N222" i="27" s="1"/>
  <c r="M221" i="27"/>
  <c r="N221" i="27" s="1"/>
  <c r="M220" i="27"/>
  <c r="N220" i="27" s="1"/>
  <c r="M219" i="27"/>
  <c r="N219" i="27" s="1"/>
  <c r="M218" i="27"/>
  <c r="N218" i="27" s="1"/>
  <c r="M217" i="27"/>
  <c r="N217" i="27" s="1"/>
  <c r="M216" i="27"/>
  <c r="N216" i="27" s="1"/>
  <c r="M215" i="27"/>
  <c r="N215" i="27" s="1"/>
  <c r="M214" i="27"/>
  <c r="N214" i="27" s="1"/>
  <c r="M213" i="27"/>
  <c r="N213" i="27" s="1"/>
  <c r="M212" i="27"/>
  <c r="N212" i="27" s="1"/>
  <c r="M211" i="27"/>
  <c r="N211" i="27" s="1"/>
  <c r="M210" i="27"/>
  <c r="N210" i="27" s="1"/>
  <c r="M209" i="27"/>
  <c r="N209" i="27" s="1"/>
  <c r="M208" i="27"/>
  <c r="N208" i="27" s="1"/>
  <c r="M207" i="27"/>
  <c r="N207" i="27" s="1"/>
  <c r="M206" i="27"/>
  <c r="N206" i="27" s="1"/>
  <c r="M205" i="27"/>
  <c r="N205" i="27" s="1"/>
  <c r="M204" i="27"/>
  <c r="N204" i="27" s="1"/>
  <c r="M203" i="27"/>
  <c r="N203" i="27" s="1"/>
  <c r="M202" i="27"/>
  <c r="N202" i="27" s="1"/>
  <c r="M201" i="27"/>
  <c r="N201" i="27" s="1"/>
  <c r="M200" i="27"/>
  <c r="N200" i="27" s="1"/>
  <c r="M199" i="27"/>
  <c r="N199" i="27" s="1"/>
  <c r="M198" i="27"/>
  <c r="N198" i="27" s="1"/>
  <c r="M197" i="27"/>
  <c r="N197" i="27" s="1"/>
  <c r="M196" i="27"/>
  <c r="N196" i="27" s="1"/>
  <c r="M195" i="27"/>
  <c r="N195" i="27" s="1"/>
  <c r="M194" i="27"/>
  <c r="N194" i="27" s="1"/>
  <c r="M193" i="27"/>
  <c r="N193" i="27" s="1"/>
  <c r="M192" i="27"/>
  <c r="N192" i="27" s="1"/>
  <c r="M191" i="27"/>
  <c r="N191" i="27" s="1"/>
  <c r="M190" i="27"/>
  <c r="N190" i="27" s="1"/>
  <c r="M189" i="27"/>
  <c r="N189" i="27" s="1"/>
  <c r="M178" i="27"/>
  <c r="N178" i="27" s="1"/>
  <c r="M177" i="27"/>
  <c r="N177" i="27" s="1"/>
  <c r="M176" i="27"/>
  <c r="N176" i="27" s="1"/>
  <c r="M175" i="27"/>
  <c r="N175" i="27" s="1"/>
  <c r="M174" i="27"/>
  <c r="N174" i="27" s="1"/>
  <c r="M173" i="27"/>
  <c r="N173" i="27" s="1"/>
  <c r="M172" i="27"/>
  <c r="N172" i="27" s="1"/>
  <c r="M171" i="27"/>
  <c r="N171" i="27" s="1"/>
  <c r="M170" i="27"/>
  <c r="N170" i="27" s="1"/>
  <c r="M169" i="27"/>
  <c r="N169" i="27" s="1"/>
  <c r="M168" i="27"/>
  <c r="N168" i="27" s="1"/>
  <c r="M167" i="27"/>
  <c r="N167" i="27" s="1"/>
  <c r="M166" i="27"/>
  <c r="N166" i="27" s="1"/>
  <c r="M165" i="27"/>
  <c r="N165" i="27" s="1"/>
  <c r="M164" i="27"/>
  <c r="N164" i="27" s="1"/>
  <c r="M163" i="27"/>
  <c r="N163" i="27" s="1"/>
  <c r="M162" i="27"/>
  <c r="N162" i="27" s="1"/>
  <c r="M161" i="27"/>
  <c r="N161" i="27" s="1"/>
  <c r="M160" i="27"/>
  <c r="N160" i="27" s="1"/>
  <c r="M159" i="27"/>
  <c r="N159" i="27" s="1"/>
  <c r="M158" i="27"/>
  <c r="N158" i="27" s="1"/>
  <c r="M157" i="27"/>
  <c r="N157" i="27" s="1"/>
  <c r="M156" i="27"/>
  <c r="N156" i="27" s="1"/>
  <c r="M155" i="27"/>
  <c r="N155" i="27" s="1"/>
  <c r="M154" i="27"/>
  <c r="N154" i="27" s="1"/>
  <c r="M153" i="27"/>
  <c r="N153" i="27" s="1"/>
  <c r="M152" i="27"/>
  <c r="N152" i="27" s="1"/>
  <c r="M151" i="27"/>
  <c r="N151" i="27" s="1"/>
  <c r="M150" i="27"/>
  <c r="N150" i="27" s="1"/>
  <c r="M149" i="27"/>
  <c r="N149" i="27" s="1"/>
  <c r="M148" i="27"/>
  <c r="N148" i="27" s="1"/>
  <c r="M147" i="27"/>
  <c r="N147" i="27" s="1"/>
  <c r="M146" i="27"/>
  <c r="N146" i="27" s="1"/>
  <c r="M145" i="27"/>
  <c r="N145" i="27" s="1"/>
  <c r="M144" i="27"/>
  <c r="N144" i="27" s="1"/>
  <c r="M143" i="27"/>
  <c r="N143" i="27" s="1"/>
  <c r="M142" i="27"/>
  <c r="N142" i="27" s="1"/>
  <c r="M141" i="27"/>
  <c r="N141" i="27" s="1"/>
  <c r="M140" i="27"/>
  <c r="N140" i="27" s="1"/>
  <c r="M139" i="27"/>
  <c r="N139" i="27" s="1"/>
  <c r="M138" i="27"/>
  <c r="N138" i="27" s="1"/>
  <c r="M137" i="27"/>
  <c r="N137" i="27" s="1"/>
  <c r="M136" i="27"/>
  <c r="N136" i="27" s="1"/>
  <c r="M135" i="27"/>
  <c r="N135" i="27" s="1"/>
  <c r="M134" i="27"/>
  <c r="N134" i="27" s="1"/>
  <c r="M133" i="27"/>
  <c r="N133" i="27" s="1"/>
  <c r="M132" i="27"/>
  <c r="N132" i="27" s="1"/>
  <c r="M131" i="27"/>
  <c r="N131" i="27" s="1"/>
  <c r="M130" i="27"/>
  <c r="N130" i="27" s="1"/>
  <c r="M129" i="27"/>
  <c r="N129" i="27" s="1"/>
  <c r="M128" i="27"/>
  <c r="N128" i="27" s="1"/>
  <c r="M127" i="27"/>
  <c r="N127" i="27" s="1"/>
  <c r="M126" i="27"/>
  <c r="N126" i="27" s="1"/>
  <c r="M125" i="27"/>
  <c r="N125" i="27" s="1"/>
  <c r="M124" i="27"/>
  <c r="N124" i="27" s="1"/>
  <c r="M123" i="27"/>
  <c r="N123" i="27" s="1"/>
  <c r="M122" i="27"/>
  <c r="N122" i="27" s="1"/>
  <c r="M121" i="27"/>
  <c r="N121" i="27" s="1"/>
  <c r="M120" i="27"/>
  <c r="N120" i="27" s="1"/>
  <c r="M119" i="27"/>
  <c r="N119" i="27" s="1"/>
  <c r="M118" i="27"/>
  <c r="N118" i="27" s="1"/>
  <c r="M117" i="27"/>
  <c r="N117" i="27" s="1"/>
  <c r="M116" i="27"/>
  <c r="N116" i="27" s="1"/>
  <c r="M115" i="27"/>
  <c r="N115" i="27" s="1"/>
  <c r="M114" i="27"/>
  <c r="N114" i="27" s="1"/>
  <c r="M113" i="27"/>
  <c r="N113" i="27" s="1"/>
  <c r="M112" i="27"/>
  <c r="N112" i="27" s="1"/>
  <c r="M111" i="27"/>
  <c r="N111" i="27" s="1"/>
  <c r="M110" i="27"/>
  <c r="N110" i="27" s="1"/>
  <c r="M109" i="27"/>
  <c r="N109" i="27" s="1"/>
  <c r="M108" i="27"/>
  <c r="N108" i="27" s="1"/>
  <c r="M107" i="27"/>
  <c r="N107" i="27" s="1"/>
  <c r="M106" i="27"/>
  <c r="N106" i="27" s="1"/>
  <c r="M105" i="27"/>
  <c r="N105" i="27" s="1"/>
  <c r="M104" i="27"/>
  <c r="N104" i="27" s="1"/>
  <c r="M103" i="27"/>
  <c r="N103" i="27" s="1"/>
  <c r="M102" i="27"/>
  <c r="N102" i="27" s="1"/>
  <c r="M101" i="27"/>
  <c r="N101" i="27" s="1"/>
  <c r="M100" i="27"/>
  <c r="N100" i="27" s="1"/>
  <c r="M99" i="27"/>
  <c r="N99" i="27" s="1"/>
  <c r="M98" i="27"/>
  <c r="N98" i="27" s="1"/>
  <c r="M97" i="27"/>
  <c r="N97" i="27" s="1"/>
  <c r="M96" i="27"/>
  <c r="N96" i="27" s="1"/>
  <c r="M95" i="27"/>
  <c r="N95" i="27" s="1"/>
  <c r="M94" i="27"/>
  <c r="N94" i="27" s="1"/>
  <c r="M93" i="27"/>
  <c r="N93" i="27" s="1"/>
  <c r="M92" i="27"/>
  <c r="N92" i="27" s="1"/>
  <c r="M91" i="27"/>
  <c r="N91" i="27" s="1"/>
  <c r="M90" i="27"/>
  <c r="N90" i="27" s="1"/>
  <c r="M89" i="27"/>
  <c r="N89" i="27" s="1"/>
  <c r="M88" i="27"/>
  <c r="N88" i="27" s="1"/>
  <c r="M87" i="27"/>
  <c r="N87" i="27" s="1"/>
  <c r="M86" i="27"/>
  <c r="N86" i="27" s="1"/>
  <c r="M85" i="27"/>
  <c r="N85" i="27" s="1"/>
  <c r="M84" i="27"/>
  <c r="N84" i="27" s="1"/>
  <c r="M83" i="27"/>
  <c r="N83" i="27" s="1"/>
  <c r="M82" i="27"/>
  <c r="N82" i="27" s="1"/>
  <c r="M81" i="27"/>
  <c r="N81" i="27" s="1"/>
  <c r="M80" i="27"/>
  <c r="N80" i="27" s="1"/>
  <c r="M79" i="27"/>
  <c r="N79" i="27" s="1"/>
  <c r="M78" i="27"/>
  <c r="N78" i="27" s="1"/>
  <c r="M77" i="27"/>
  <c r="N77" i="27" s="1"/>
  <c r="M76" i="27"/>
  <c r="N76" i="27" s="1"/>
  <c r="M75" i="27"/>
  <c r="N75" i="27" s="1"/>
  <c r="M74" i="27"/>
  <c r="N74" i="27" s="1"/>
  <c r="M73" i="27"/>
  <c r="N73" i="27" s="1"/>
  <c r="M72" i="27"/>
  <c r="N72" i="27" s="1"/>
  <c r="M71" i="27"/>
  <c r="N71" i="27" s="1"/>
  <c r="M70" i="27"/>
  <c r="N70" i="27" s="1"/>
  <c r="M69" i="27"/>
  <c r="N69" i="27" s="1"/>
  <c r="M68" i="27"/>
  <c r="N68" i="27" s="1"/>
  <c r="M67" i="27"/>
  <c r="N67" i="27" s="1"/>
  <c r="M66" i="27"/>
  <c r="N66" i="27" s="1"/>
  <c r="M65" i="27"/>
  <c r="N65" i="27" s="1"/>
  <c r="M64" i="27"/>
  <c r="N64" i="27" s="1"/>
  <c r="M63" i="27"/>
  <c r="N63" i="27" s="1"/>
  <c r="M62" i="27"/>
  <c r="N62" i="27" s="1"/>
  <c r="M61" i="27"/>
  <c r="N61" i="27" s="1"/>
  <c r="M60" i="27"/>
  <c r="N60" i="27" s="1"/>
  <c r="M59" i="27"/>
  <c r="N59" i="27" s="1"/>
  <c r="M58" i="27"/>
  <c r="N58" i="27" s="1"/>
  <c r="M57" i="27"/>
  <c r="N57" i="27" s="1"/>
  <c r="M56" i="27"/>
  <c r="N56" i="27" s="1"/>
  <c r="M55" i="27"/>
  <c r="N55" i="27" s="1"/>
  <c r="M54" i="27"/>
  <c r="N54" i="27" s="1"/>
  <c r="M53" i="27"/>
  <c r="N53" i="27" s="1"/>
  <c r="M52" i="27"/>
  <c r="N52" i="27" s="1"/>
  <c r="M51" i="27"/>
  <c r="N51" i="27" s="1"/>
  <c r="M50" i="27"/>
  <c r="N50" i="27" s="1"/>
  <c r="M49" i="27"/>
  <c r="N49" i="27" s="1"/>
  <c r="M48" i="27"/>
  <c r="N48" i="27" s="1"/>
  <c r="M47" i="27"/>
  <c r="N47" i="27" s="1"/>
  <c r="M46" i="27"/>
  <c r="N46" i="27" s="1"/>
  <c r="M45" i="27"/>
  <c r="N45" i="27" s="1"/>
  <c r="M44" i="27"/>
  <c r="N44" i="27" s="1"/>
  <c r="M43" i="27"/>
  <c r="N43" i="27" s="1"/>
  <c r="M42" i="27"/>
  <c r="N42" i="27" s="1"/>
  <c r="M41" i="27"/>
  <c r="N41" i="27" s="1"/>
  <c r="M40" i="27"/>
  <c r="N40" i="27" s="1"/>
  <c r="M39" i="27"/>
  <c r="N39" i="27" s="1"/>
  <c r="M38" i="27"/>
  <c r="N38" i="27" s="1"/>
  <c r="M37" i="27"/>
  <c r="N37" i="27" s="1"/>
  <c r="M36" i="27"/>
  <c r="N36" i="27" s="1"/>
  <c r="M35" i="27"/>
  <c r="N35" i="27" s="1"/>
  <c r="M34" i="27"/>
  <c r="N34" i="27" s="1"/>
  <c r="M33" i="27"/>
  <c r="N33" i="27" s="1"/>
  <c r="M32" i="27"/>
  <c r="N32" i="27" s="1"/>
  <c r="M31" i="27"/>
  <c r="N31" i="27" s="1"/>
  <c r="M30" i="27"/>
  <c r="N30" i="27" s="1"/>
  <c r="M29" i="27"/>
  <c r="N29" i="27" s="1"/>
  <c r="M28" i="27"/>
  <c r="N28" i="27" s="1"/>
  <c r="M27" i="27"/>
  <c r="N27" i="27" s="1"/>
  <c r="M26" i="27"/>
  <c r="N26" i="27" s="1"/>
  <c r="M25" i="27"/>
  <c r="N25" i="27" s="1"/>
  <c r="M24" i="27"/>
  <c r="N24" i="27" s="1"/>
  <c r="M23" i="27"/>
  <c r="N23" i="27" s="1"/>
  <c r="M22" i="27"/>
  <c r="N22" i="27" s="1"/>
  <c r="M21" i="27"/>
  <c r="N21" i="27" s="1"/>
  <c r="M20" i="27"/>
  <c r="N20" i="27" s="1"/>
  <c r="M19" i="27"/>
  <c r="N19" i="27" s="1"/>
  <c r="M18" i="27"/>
  <c r="N18" i="27" s="1"/>
  <c r="M17" i="27"/>
  <c r="N17" i="27" s="1"/>
  <c r="M16" i="27"/>
  <c r="N16" i="27" s="1"/>
  <c r="M15" i="27"/>
  <c r="N15" i="27" s="1"/>
  <c r="M14" i="27"/>
  <c r="N14" i="27" s="1"/>
  <c r="M13" i="27"/>
  <c r="N13" i="27" s="1"/>
  <c r="M12" i="27"/>
  <c r="N12" i="27" s="1"/>
  <c r="M11" i="27"/>
  <c r="N11" i="27" s="1"/>
  <c r="M10" i="27"/>
  <c r="N10" i="27" s="1"/>
  <c r="M9" i="27"/>
  <c r="N9" i="27" s="1"/>
  <c r="M8" i="27"/>
  <c r="N8" i="27" s="1"/>
  <c r="M7" i="27"/>
  <c r="N7" i="27" s="1"/>
  <c r="M6" i="27"/>
  <c r="N6" i="27" s="1"/>
  <c r="M5" i="27"/>
  <c r="N5" i="27" s="1"/>
  <c r="M4" i="27"/>
  <c r="N4" i="27" s="1"/>
  <c r="M3" i="27"/>
  <c r="N3" i="27" s="1"/>
  <c r="G31" i="11" l="1"/>
  <c r="G28" i="11"/>
  <c r="G25" i="11"/>
  <c r="G22" i="11"/>
  <c r="G20" i="11"/>
  <c r="E15" i="11"/>
  <c r="G35" i="10"/>
  <c r="C37" i="10"/>
  <c r="C38" i="10"/>
  <c r="C39" i="10"/>
  <c r="C40" i="10"/>
  <c r="C41" i="10"/>
  <c r="C42" i="10"/>
  <c r="C43" i="10"/>
  <c r="C44" i="10"/>
  <c r="C45" i="10"/>
  <c r="C46" i="10"/>
  <c r="C47" i="10"/>
  <c r="E47" i="10" s="1"/>
  <c r="C36" i="10"/>
  <c r="L2" i="20"/>
  <c r="L3" i="20"/>
  <c r="L4" i="20"/>
  <c r="L5" i="20"/>
  <c r="L6" i="20"/>
  <c r="L7" i="20"/>
  <c r="L8" i="20"/>
  <c r="L9" i="20"/>
  <c r="L10" i="20"/>
  <c r="L11" i="20"/>
  <c r="L12" i="20"/>
  <c r="G31" i="10"/>
  <c r="G28" i="10"/>
  <c r="G25" i="10"/>
  <c r="G22" i="10"/>
  <c r="G20" i="10"/>
  <c r="E15" i="10"/>
  <c r="E12" i="10"/>
  <c r="E9" i="10"/>
  <c r="E6" i="10"/>
  <c r="E4" i="10"/>
  <c r="G31" i="6"/>
  <c r="G28" i="6"/>
  <c r="G25" i="6"/>
  <c r="G22" i="6"/>
  <c r="G20" i="6"/>
  <c r="F35" i="10"/>
  <c r="F35" i="11" l="1"/>
  <c r="M2" i="20"/>
  <c r="M9" i="20"/>
  <c r="E47" i="6"/>
  <c r="E44" i="6"/>
  <c r="E41" i="6"/>
  <c r="E38" i="6"/>
  <c r="E36" i="6"/>
  <c r="E15" i="6"/>
  <c r="E9" i="6"/>
  <c r="E6" i="6"/>
  <c r="E4" i="6"/>
  <c r="J15" i="1" l="1"/>
  <c r="H15" i="1"/>
  <c r="D15" i="11"/>
  <c r="D47" i="10"/>
  <c r="G47" i="10" s="1"/>
  <c r="D46" i="10"/>
  <c r="D15" i="10"/>
  <c r="L60" i="19" l="1"/>
  <c r="L50" i="19"/>
  <c r="L51" i="19"/>
  <c r="L52" i="19"/>
  <c r="L53" i="19"/>
  <c r="L54" i="19"/>
  <c r="L55" i="19"/>
  <c r="L56" i="19"/>
  <c r="L57" i="19"/>
  <c r="L58" i="19"/>
  <c r="L59" i="19"/>
  <c r="L30" i="19"/>
  <c r="L31" i="19"/>
  <c r="L32" i="19"/>
  <c r="L33" i="19"/>
  <c r="L29" i="19"/>
  <c r="M29" i="19" s="1"/>
  <c r="D42" i="6" s="1"/>
  <c r="E4" i="17"/>
  <c r="E3" i="17"/>
  <c r="R17" i="17"/>
  <c r="R4" i="17" s="1"/>
  <c r="R16" i="17"/>
  <c r="R15" i="17"/>
  <c r="Q17" i="17"/>
  <c r="Q4" i="17" s="1"/>
  <c r="Q16" i="17"/>
  <c r="Q15" i="17"/>
  <c r="P17" i="17"/>
  <c r="D4" i="11" s="1"/>
  <c r="G4" i="11" s="1"/>
  <c r="P16" i="17"/>
  <c r="P15" i="17"/>
  <c r="O17" i="17"/>
  <c r="D5" i="11" s="1"/>
  <c r="O16" i="17"/>
  <c r="O15" i="17"/>
  <c r="N17" i="17"/>
  <c r="D6" i="11" s="1"/>
  <c r="N16" i="17"/>
  <c r="N15" i="17"/>
  <c r="M17" i="17"/>
  <c r="D7" i="11" s="1"/>
  <c r="M16" i="17"/>
  <c r="M15" i="17"/>
  <c r="L17" i="17"/>
  <c r="D8" i="11" s="1"/>
  <c r="L16" i="17"/>
  <c r="L15" i="17"/>
  <c r="K17" i="17"/>
  <c r="D9" i="11" s="1"/>
  <c r="K16" i="17"/>
  <c r="K15" i="17"/>
  <c r="J17" i="17"/>
  <c r="D10" i="11" s="1"/>
  <c r="J16" i="17"/>
  <c r="J15" i="17"/>
  <c r="I17" i="17"/>
  <c r="D11" i="11" s="1"/>
  <c r="I16" i="17"/>
  <c r="I15" i="17"/>
  <c r="H17" i="17"/>
  <c r="D12" i="11" s="1"/>
  <c r="H16" i="17"/>
  <c r="H15" i="17"/>
  <c r="G17" i="17"/>
  <c r="D13" i="11" s="1"/>
  <c r="G16" i="17"/>
  <c r="G15" i="17"/>
  <c r="F17" i="17"/>
  <c r="D14" i="11" s="1"/>
  <c r="F16" i="17"/>
  <c r="F15" i="17"/>
  <c r="R14" i="17"/>
  <c r="R3" i="17" s="1"/>
  <c r="Q14" i="17"/>
  <c r="Q3" i="17" s="1"/>
  <c r="P14" i="17"/>
  <c r="D4" i="10" s="1"/>
  <c r="O14" i="17"/>
  <c r="D5" i="10" s="1"/>
  <c r="N14" i="17"/>
  <c r="D6" i="10" s="1"/>
  <c r="M14" i="17"/>
  <c r="D7" i="10" s="1"/>
  <c r="L14" i="17"/>
  <c r="D8" i="10" s="1"/>
  <c r="K14" i="17"/>
  <c r="D9" i="10" s="1"/>
  <c r="J14" i="17"/>
  <c r="D10" i="10" s="1"/>
  <c r="I14" i="17"/>
  <c r="D11" i="10" s="1"/>
  <c r="H14" i="17"/>
  <c r="D12" i="10" s="1"/>
  <c r="G14" i="17"/>
  <c r="D13" i="10" s="1"/>
  <c r="F14" i="17"/>
  <c r="D14" i="10" s="1"/>
  <c r="R13" i="17"/>
  <c r="Q13" i="17"/>
  <c r="P13" i="17"/>
  <c r="O13" i="17"/>
  <c r="N13" i="17"/>
  <c r="M13" i="17"/>
  <c r="L13" i="17"/>
  <c r="K13" i="17"/>
  <c r="J13" i="17"/>
  <c r="I13" i="17"/>
  <c r="H13" i="17"/>
  <c r="G13" i="17"/>
  <c r="F13" i="17"/>
  <c r="R12" i="17"/>
  <c r="Q12" i="17"/>
  <c r="P12" i="17"/>
  <c r="O12" i="17"/>
  <c r="N12" i="17"/>
  <c r="M12" i="17"/>
  <c r="L12" i="17"/>
  <c r="K12" i="17"/>
  <c r="J12" i="17"/>
  <c r="I12" i="17"/>
  <c r="H12" i="17"/>
  <c r="G12" i="17"/>
  <c r="F12" i="17"/>
  <c r="E12" i="17"/>
  <c r="R11" i="17"/>
  <c r="Q11" i="17"/>
  <c r="P11" i="17"/>
  <c r="O11" i="17"/>
  <c r="N11" i="17"/>
  <c r="M11" i="17"/>
  <c r="L11" i="17"/>
  <c r="K11" i="17"/>
  <c r="J11" i="17"/>
  <c r="I11" i="17"/>
  <c r="H11" i="17"/>
  <c r="G11" i="17"/>
  <c r="F11" i="17"/>
  <c r="E11" i="17"/>
  <c r="R10" i="17"/>
  <c r="R2" i="17" s="1"/>
  <c r="Q10" i="17"/>
  <c r="Q2" i="17" s="1"/>
  <c r="P10" i="17"/>
  <c r="D4" i="6" s="1"/>
  <c r="O10" i="17"/>
  <c r="D5" i="6" s="1"/>
  <c r="N10" i="17"/>
  <c r="D6" i="6" s="1"/>
  <c r="M10" i="17"/>
  <c r="D7" i="6" s="1"/>
  <c r="L10" i="17"/>
  <c r="D8" i="6" s="1"/>
  <c r="K10" i="17"/>
  <c r="D9" i="6" s="1"/>
  <c r="J10" i="17"/>
  <c r="D10" i="6" s="1"/>
  <c r="I10" i="17"/>
  <c r="D11" i="6" s="1"/>
  <c r="H10" i="17"/>
  <c r="D12" i="6" s="1"/>
  <c r="G10" i="17"/>
  <c r="D13" i="6" s="1"/>
  <c r="F10" i="17"/>
  <c r="D14" i="6" s="1"/>
  <c r="E10" i="17"/>
  <c r="D15" i="6" s="1"/>
  <c r="G15" i="6" s="1"/>
  <c r="R9" i="17"/>
  <c r="Q9" i="17"/>
  <c r="P9" i="17"/>
  <c r="O9" i="17"/>
  <c r="N9" i="17"/>
  <c r="M9" i="17"/>
  <c r="L9" i="17"/>
  <c r="K9" i="17"/>
  <c r="J9" i="17"/>
  <c r="I9" i="17"/>
  <c r="H9" i="17"/>
  <c r="G9" i="17"/>
  <c r="F9" i="17"/>
  <c r="E9" i="17"/>
  <c r="B17" i="17"/>
  <c r="B16" i="17"/>
  <c r="B15" i="17"/>
  <c r="B14" i="17"/>
  <c r="B13" i="17"/>
  <c r="B12" i="17"/>
  <c r="B11" i="17"/>
  <c r="B10" i="17"/>
  <c r="E4" i="1" s="1"/>
  <c r="B9" i="17"/>
  <c r="B4" i="17" l="1"/>
  <c r="I4" i="1"/>
  <c r="G12" i="6"/>
  <c r="G6" i="6"/>
  <c r="G4" i="6"/>
  <c r="G12" i="10"/>
  <c r="G6" i="10"/>
  <c r="G4" i="10"/>
  <c r="G9" i="11"/>
  <c r="B2" i="17"/>
  <c r="P2" i="17"/>
  <c r="N2" i="17"/>
  <c r="L2" i="17"/>
  <c r="J2" i="17"/>
  <c r="H2" i="17"/>
  <c r="F2" i="17"/>
  <c r="P3" i="17"/>
  <c r="N3" i="17"/>
  <c r="L3" i="17"/>
  <c r="J3" i="17"/>
  <c r="H3" i="17"/>
  <c r="F3" i="17"/>
  <c r="P4" i="17"/>
  <c r="N4" i="17"/>
  <c r="L4" i="17"/>
  <c r="J4" i="17"/>
  <c r="H4" i="17"/>
  <c r="F4" i="17"/>
  <c r="B3" i="17"/>
  <c r="G4" i="1"/>
  <c r="G9" i="6"/>
  <c r="G9" i="10"/>
  <c r="G12" i="11"/>
  <c r="G6" i="11"/>
  <c r="E2" i="17"/>
  <c r="O2" i="17"/>
  <c r="M2" i="17"/>
  <c r="K2" i="17"/>
  <c r="I2" i="17"/>
  <c r="G2" i="17"/>
  <c r="O3" i="17"/>
  <c r="M3" i="17"/>
  <c r="K3" i="17"/>
  <c r="I3" i="17"/>
  <c r="G3" i="17"/>
  <c r="O4" i="17"/>
  <c r="M4" i="17"/>
  <c r="K4" i="17"/>
  <c r="I4" i="17"/>
  <c r="G4" i="17"/>
  <c r="M31" i="19"/>
  <c r="D41" i="6" s="1"/>
  <c r="M51" i="19"/>
  <c r="D36" i="6" s="1"/>
  <c r="M56" i="19"/>
  <c r="D1" i="21"/>
  <c r="C1" i="21"/>
  <c r="L33" i="21"/>
  <c r="L32" i="21"/>
  <c r="L31" i="21"/>
  <c r="L30" i="21"/>
  <c r="L29" i="21"/>
  <c r="L28" i="21"/>
  <c r="M28" i="21" s="1"/>
  <c r="D37" i="11" s="1"/>
  <c r="L27" i="21"/>
  <c r="L26" i="21"/>
  <c r="M26" i="21" s="1"/>
  <c r="D38" i="11" s="1"/>
  <c r="L25" i="21"/>
  <c r="M25" i="21" s="1"/>
  <c r="D39" i="11" s="1"/>
  <c r="L24" i="21"/>
  <c r="L23" i="21"/>
  <c r="M23" i="21" s="1"/>
  <c r="D41" i="11" s="1"/>
  <c r="L22" i="21"/>
  <c r="L21" i="21"/>
  <c r="L20" i="21"/>
  <c r="L19" i="21"/>
  <c r="L18" i="21"/>
  <c r="M18" i="21" s="1"/>
  <c r="D43" i="11" s="1"/>
  <c r="L17" i="21"/>
  <c r="L16" i="21"/>
  <c r="M16" i="21" s="1"/>
  <c r="D44" i="11" s="1"/>
  <c r="L15" i="21"/>
  <c r="L14" i="21"/>
  <c r="L13" i="21"/>
  <c r="L12" i="21"/>
  <c r="M12" i="21" s="1"/>
  <c r="D45" i="11" s="1"/>
  <c r="L11" i="21"/>
  <c r="L10" i="21"/>
  <c r="L9" i="21"/>
  <c r="L8" i="21"/>
  <c r="L7" i="21"/>
  <c r="L6" i="21"/>
  <c r="L5" i="21"/>
  <c r="L4" i="21"/>
  <c r="L3" i="21"/>
  <c r="L2" i="21"/>
  <c r="D1" i="20"/>
  <c r="C1" i="20"/>
  <c r="L47" i="20"/>
  <c r="L46" i="20"/>
  <c r="L45" i="20"/>
  <c r="L44" i="20"/>
  <c r="L43" i="20"/>
  <c r="L42" i="20"/>
  <c r="L41" i="20"/>
  <c r="L40" i="20"/>
  <c r="L39" i="20"/>
  <c r="L38" i="20"/>
  <c r="L37" i="20"/>
  <c r="L36" i="20"/>
  <c r="L35" i="20"/>
  <c r="L34" i="20"/>
  <c r="L33" i="20"/>
  <c r="L32" i="20"/>
  <c r="L31" i="20"/>
  <c r="L30" i="20"/>
  <c r="L29" i="20"/>
  <c r="L28" i="20"/>
  <c r="L27" i="20"/>
  <c r="L26" i="20"/>
  <c r="L25" i="20"/>
  <c r="L24" i="20"/>
  <c r="L23" i="20"/>
  <c r="L22" i="20"/>
  <c r="L21" i="20"/>
  <c r="L20" i="20"/>
  <c r="L19" i="20"/>
  <c r="L18" i="20"/>
  <c r="L17" i="20"/>
  <c r="L16" i="20"/>
  <c r="L15" i="20"/>
  <c r="L14" i="20"/>
  <c r="L13" i="20"/>
  <c r="L49" i="19"/>
  <c r="L48" i="19"/>
  <c r="L47" i="19"/>
  <c r="L46" i="19"/>
  <c r="L45" i="19"/>
  <c r="L44" i="19"/>
  <c r="L43" i="19"/>
  <c r="L42" i="19"/>
  <c r="L41" i="19"/>
  <c r="L40" i="19"/>
  <c r="L39" i="19"/>
  <c r="L38" i="19"/>
  <c r="L37" i="19"/>
  <c r="L36" i="19"/>
  <c r="L35" i="19"/>
  <c r="L34" i="19"/>
  <c r="L28" i="19"/>
  <c r="L27" i="19"/>
  <c r="L26" i="19"/>
  <c r="L25" i="19"/>
  <c r="L24" i="19"/>
  <c r="L23" i="19"/>
  <c r="L22" i="19"/>
  <c r="L21" i="19"/>
  <c r="L20" i="19"/>
  <c r="L19" i="19"/>
  <c r="L18" i="19"/>
  <c r="L17" i="19"/>
  <c r="L16" i="19"/>
  <c r="M16" i="19" s="1"/>
  <c r="D46" i="6" s="1"/>
  <c r="L15" i="19"/>
  <c r="L14" i="19"/>
  <c r="L13" i="19"/>
  <c r="L12" i="19"/>
  <c r="L11" i="19"/>
  <c r="L10" i="19"/>
  <c r="L9" i="19"/>
  <c r="L8" i="19"/>
  <c r="L7" i="19"/>
  <c r="L6" i="19"/>
  <c r="L5" i="19"/>
  <c r="L4" i="19"/>
  <c r="L3" i="19"/>
  <c r="L2" i="19"/>
  <c r="M22" i="19" l="1"/>
  <c r="D44" i="6" s="1"/>
  <c r="M22" i="20"/>
  <c r="D42" i="10" s="1"/>
  <c r="M30" i="20"/>
  <c r="D40" i="10" s="1"/>
  <c r="M36" i="20"/>
  <c r="D38" i="10" s="1"/>
  <c r="M42" i="20"/>
  <c r="D37" i="10" s="1"/>
  <c r="M44" i="20"/>
  <c r="D36" i="10" s="1"/>
  <c r="M18" i="20"/>
  <c r="D43" i="10" s="1"/>
  <c r="M2" i="19"/>
  <c r="M3" i="21"/>
  <c r="D47" i="11" s="1"/>
  <c r="G47" i="11" s="1"/>
  <c r="M9" i="21"/>
  <c r="D46" i="11" s="1"/>
  <c r="G44" i="11" s="1"/>
  <c r="M21" i="21"/>
  <c r="D42" i="11" s="1"/>
  <c r="G41" i="11" s="1"/>
  <c r="M29" i="21"/>
  <c r="D36" i="11" s="1"/>
  <c r="G36" i="11" s="1"/>
  <c r="M2" i="21"/>
  <c r="D40" i="11"/>
  <c r="M24" i="21"/>
  <c r="G38" i="11"/>
  <c r="M39" i="19"/>
  <c r="D39" i="6" s="1"/>
  <c r="M41" i="19"/>
  <c r="D38" i="6" s="1"/>
  <c r="M45" i="19"/>
  <c r="D37" i="6" s="1"/>
  <c r="G36" i="6" s="1"/>
  <c r="M5" i="19"/>
  <c r="D47" i="6" s="1"/>
  <c r="M17" i="19"/>
  <c r="D45" i="6" s="1"/>
  <c r="G44" i="6" s="1"/>
  <c r="M27" i="19"/>
  <c r="D43" i="6" s="1"/>
  <c r="G41" i="6" s="1"/>
  <c r="M34" i="19"/>
  <c r="D40" i="6" s="1"/>
  <c r="M13" i="20"/>
  <c r="D45" i="10" s="1"/>
  <c r="M15" i="20"/>
  <c r="D44" i="10" s="1"/>
  <c r="M25" i="20"/>
  <c r="D41" i="10" s="1"/>
  <c r="M33" i="20"/>
  <c r="D39" i="10" s="1"/>
  <c r="G36" i="10" l="1"/>
  <c r="G41" i="10"/>
  <c r="G38" i="10"/>
  <c r="G47" i="6"/>
  <c r="G38" i="6"/>
  <c r="G44" i="10"/>
  <c r="O16" i="1" l="1"/>
  <c r="O15" i="1"/>
  <c r="I19" i="1"/>
  <c r="G19" i="1"/>
  <c r="G17" i="1"/>
  <c r="I17" i="1" s="1"/>
  <c r="I15" i="1"/>
  <c r="L16" i="1"/>
  <c r="L15" i="1"/>
  <c r="L14" i="1"/>
  <c r="L8" i="11" l="1"/>
  <c r="M8" i="10"/>
  <c r="N8" i="6"/>
  <c r="M8" i="11" l="1"/>
  <c r="F41" i="6"/>
  <c r="F44" i="6"/>
  <c r="F36" i="6"/>
  <c r="F47" i="6"/>
  <c r="F38" i="6"/>
  <c r="N8" i="10"/>
  <c r="E44" i="10"/>
  <c r="E41" i="10"/>
  <c r="E38" i="10"/>
  <c r="E36" i="10"/>
  <c r="F47" i="10" l="1"/>
  <c r="F38" i="10"/>
  <c r="F41" i="10"/>
  <c r="F36" i="10"/>
  <c r="F44" i="10"/>
  <c r="F36" i="11"/>
  <c r="F41" i="11"/>
  <c r="F38" i="11"/>
  <c r="F44" i="11"/>
  <c r="F47" i="11"/>
  <c r="E36" i="11"/>
  <c r="F3" i="11"/>
  <c r="G19" i="10"/>
  <c r="G3" i="10"/>
  <c r="F3" i="10"/>
  <c r="G32" i="6" l="1"/>
  <c r="G32" i="11"/>
  <c r="G32" i="10"/>
  <c r="A48" i="11"/>
  <c r="A32" i="11"/>
  <c r="A48" i="6"/>
  <c r="A32" i="6"/>
  <c r="A48" i="10"/>
  <c r="A32" i="10"/>
  <c r="D18" i="11"/>
  <c r="E12" i="6"/>
  <c r="F302" i="15"/>
  <c r="J25" i="15" s="1"/>
  <c r="F289" i="15"/>
  <c r="F276" i="15"/>
  <c r="J23" i="15" s="1"/>
  <c r="F262" i="15"/>
  <c r="J22" i="15" s="1"/>
  <c r="F249" i="15"/>
  <c r="J21" i="15" s="1"/>
  <c r="F235" i="15"/>
  <c r="F222" i="15"/>
  <c r="J19" i="15" s="1"/>
  <c r="F208" i="15"/>
  <c r="J18" i="15" s="1"/>
  <c r="F195" i="15"/>
  <c r="J17" i="15" s="1"/>
  <c r="F182" i="15"/>
  <c r="F168" i="15"/>
  <c r="J15" i="15" s="1"/>
  <c r="F156" i="15"/>
  <c r="J14" i="15" s="1"/>
  <c r="F141" i="15"/>
  <c r="J13" i="15" s="1"/>
  <c r="F127" i="15"/>
  <c r="F113" i="15"/>
  <c r="J11" i="15" s="1"/>
  <c r="F99" i="15"/>
  <c r="J10" i="15" s="1"/>
  <c r="F86" i="15"/>
  <c r="F74" i="15"/>
  <c r="F61" i="15"/>
  <c r="F52" i="15"/>
  <c r="J6" i="15" s="1"/>
  <c r="F40" i="15"/>
  <c r="J5" i="15" s="1"/>
  <c r="F28" i="15"/>
  <c r="I25" i="15"/>
  <c r="J24" i="15"/>
  <c r="I24" i="15"/>
  <c r="I23" i="15"/>
  <c r="I22" i="15"/>
  <c r="I21" i="15"/>
  <c r="J20" i="15"/>
  <c r="I20" i="15"/>
  <c r="I19" i="15"/>
  <c r="I18" i="15"/>
  <c r="I17" i="15"/>
  <c r="J16" i="15"/>
  <c r="I16" i="15"/>
  <c r="I15" i="15"/>
  <c r="F15" i="15"/>
  <c r="I14" i="15"/>
  <c r="I13" i="15"/>
  <c r="J12" i="15"/>
  <c r="I12" i="15"/>
  <c r="I11" i="15"/>
  <c r="I10" i="15"/>
  <c r="J9" i="15"/>
  <c r="I9" i="15"/>
  <c r="J8" i="15"/>
  <c r="I8" i="15"/>
  <c r="J7" i="15"/>
  <c r="I7" i="15"/>
  <c r="I6" i="15"/>
  <c r="I5" i="15"/>
  <c r="J4" i="15"/>
  <c r="I4" i="15"/>
  <c r="J3" i="15"/>
  <c r="I3" i="15"/>
  <c r="I2" i="15"/>
  <c r="F2" i="15"/>
  <c r="J2" i="15" s="1"/>
  <c r="G16" i="10" l="1"/>
  <c r="G16" i="11"/>
  <c r="F16" i="10"/>
  <c r="G16" i="6"/>
  <c r="C48" i="5" l="1"/>
  <c r="B48" i="5"/>
  <c r="D48" i="5" s="1"/>
  <c r="E41" i="5"/>
  <c r="C41" i="5"/>
  <c r="D41" i="5" s="1"/>
  <c r="E17" i="5" l="1"/>
  <c r="F17" i="5" s="1"/>
  <c r="F15" i="5"/>
  <c r="E13" i="1" l="1"/>
  <c r="C5" i="5" l="1"/>
  <c r="C2" i="5"/>
  <c r="G9" i="5" l="1"/>
  <c r="F32" i="11"/>
  <c r="F32" i="10"/>
  <c r="F32" i="6" l="1"/>
  <c r="F16" i="11"/>
  <c r="C2" i="10" l="1"/>
  <c r="C2" i="11"/>
  <c r="J22" i="1" l="1"/>
  <c r="H22" i="1"/>
  <c r="F22" i="1"/>
  <c r="I13" i="1"/>
  <c r="G13" i="1"/>
  <c r="C3" i="5" l="1"/>
  <c r="E10" i="5" s="1"/>
  <c r="J23" i="1"/>
  <c r="H23" i="1"/>
  <c r="E71" i="11"/>
  <c r="F70" i="11"/>
  <c r="E70" i="11"/>
  <c r="F69" i="11"/>
  <c r="E69" i="11"/>
  <c r="F68" i="11"/>
  <c r="E68" i="11"/>
  <c r="E63" i="11"/>
  <c r="E62" i="11"/>
  <c r="E61" i="11"/>
  <c r="F60" i="11"/>
  <c r="E60" i="11"/>
  <c r="A55" i="11"/>
  <c r="A54" i="11"/>
  <c r="A53" i="11"/>
  <c r="A52" i="11"/>
  <c r="A51" i="11"/>
  <c r="E67" i="11"/>
  <c r="E59" i="11"/>
  <c r="E55" i="11"/>
  <c r="F55" i="11"/>
  <c r="E54" i="11"/>
  <c r="E53" i="11"/>
  <c r="F53" i="11"/>
  <c r="E52" i="11"/>
  <c r="F52" i="11"/>
  <c r="E51" i="11"/>
  <c r="E35" i="11"/>
  <c r="A35" i="11"/>
  <c r="E35" i="10"/>
  <c r="A35" i="10"/>
  <c r="F54" i="11" l="1"/>
  <c r="F61" i="11"/>
  <c r="F63" i="11"/>
  <c r="F62" i="11"/>
  <c r="F59" i="11"/>
  <c r="F51" i="11"/>
  <c r="F67" i="11"/>
  <c r="A19" i="11"/>
  <c r="F19" i="11"/>
  <c r="E19" i="11"/>
  <c r="A19" i="10"/>
  <c r="F19" i="10"/>
  <c r="E19" i="10"/>
  <c r="F71" i="11" l="1"/>
  <c r="F72" i="11" s="1"/>
  <c r="G48" i="11"/>
  <c r="F64" i="11"/>
  <c r="F56" i="11"/>
  <c r="J7" i="1"/>
  <c r="G48" i="6" l="1"/>
  <c r="G48" i="10"/>
  <c r="F48" i="10"/>
  <c r="F19" i="6"/>
  <c r="E35" i="6"/>
  <c r="A19" i="6"/>
  <c r="H7" i="1"/>
  <c r="F23" i="4"/>
  <c r="E23" i="4"/>
  <c r="F22" i="4"/>
  <c r="E22" i="4"/>
  <c r="F21" i="4"/>
  <c r="E21" i="4"/>
  <c r="F20" i="4"/>
  <c r="E20" i="4"/>
  <c r="F19" i="4"/>
  <c r="E19" i="4"/>
  <c r="F18" i="4"/>
  <c r="E18" i="4"/>
  <c r="F17" i="4"/>
  <c r="E17" i="4"/>
  <c r="F16" i="4"/>
  <c r="E16" i="4"/>
  <c r="F15" i="4"/>
  <c r="E15" i="4"/>
  <c r="B2" i="4"/>
  <c r="B14" i="4"/>
  <c r="D14" i="4" s="1"/>
  <c r="L6" i="10" l="1"/>
  <c r="J27" i="10"/>
  <c r="J28" i="10" s="1"/>
  <c r="F48" i="6"/>
  <c r="B6" i="4"/>
  <c r="F14" i="4"/>
  <c r="B5" i="4"/>
  <c r="E19" i="6"/>
  <c r="A35" i="6"/>
  <c r="G25" i="1" l="1"/>
  <c r="G26" i="1" s="1"/>
  <c r="G28" i="1" s="1"/>
  <c r="G30" i="1" s="1"/>
  <c r="B10" i="4"/>
  <c r="C5" i="4"/>
  <c r="B9" i="4"/>
  <c r="D5" i="4"/>
  <c r="B8" i="4"/>
  <c r="B11" i="4"/>
  <c r="B7" i="4"/>
  <c r="D6" i="4"/>
  <c r="C6" i="4"/>
  <c r="L6" i="6" l="1"/>
  <c r="E25" i="1" s="1"/>
  <c r="E26" i="1" s="1"/>
  <c r="E28" i="1" s="1"/>
  <c r="E30" i="1" s="1"/>
  <c r="D7" i="4"/>
  <c r="C7" i="4"/>
  <c r="D8" i="4"/>
  <c r="C8" i="4"/>
  <c r="F48" i="11"/>
  <c r="K6" i="11" l="1"/>
  <c r="I25" i="1" l="1"/>
  <c r="I26" i="1" s="1"/>
  <c r="C28" i="1" s="1"/>
  <c r="C29" i="1" s="1"/>
  <c r="I28" i="1" l="1"/>
  <c r="I30" i="1" s="1"/>
  <c r="L30" i="1" s="1"/>
  <c r="C7" i="5"/>
  <c r="C11" i="5" s="1"/>
  <c r="C12" i="5" s="1"/>
</calcChain>
</file>

<file path=xl/sharedStrings.xml><?xml version="1.0" encoding="utf-8"?>
<sst xmlns="http://schemas.openxmlformats.org/spreadsheetml/2006/main" count="10263" uniqueCount="2084">
  <si>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</si>
  <si>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</si>
  <si>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</si>
  <si>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</si>
  <si>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</si>
  <si>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</si>
  <si>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</si>
  <si>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</si>
  <si>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</si>
  <si>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</si>
  <si>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</si>
  <si>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</si>
  <si>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</si>
  <si>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</si>
  <si>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</si>
  <si>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</si>
  <si>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</si>
  <si>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</si>
  <si>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</si>
  <si>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</si>
  <si>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</si>
  <si>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</si>
  <si>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</si>
  <si>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</si>
  <si>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</si>
  <si>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</si>
  <si>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</si>
  <si>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</si>
  <si>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</si>
  <si>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</si>
  <si>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</si>
  <si>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</si>
  <si>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</si>
  <si>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</si>
  <si>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</si>
  <si>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</si>
  <si>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</si>
  <si>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</si>
  <si>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</si>
  <si>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</si>
  <si>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交通条件</t>
    <phoneticPr fontId="1" type="noConversion"/>
  </si>
  <si>
    <t>商业设施</t>
    <phoneticPr fontId="1" type="noConversion"/>
  </si>
  <si>
    <t>自然环境</t>
    <phoneticPr fontId="1" type="noConversion"/>
  </si>
  <si>
    <t>公共配套</t>
    <phoneticPr fontId="1" type="noConversion"/>
  </si>
  <si>
    <r>
      <rPr>
        <sz val="11"/>
        <color theme="1"/>
        <rFont val="仿宋_GB2312"/>
        <family val="3"/>
        <charset val="134"/>
      </rPr>
      <t>实物状况</t>
    </r>
  </si>
  <si>
    <t>物业服务</t>
    <phoneticPr fontId="1" type="noConversion"/>
  </si>
  <si>
    <t>小区环境</t>
    <phoneticPr fontId="1" type="noConversion"/>
  </si>
  <si>
    <r>
      <rPr>
        <sz val="10"/>
        <rFont val="仿宋_GB2312"/>
        <family val="3"/>
        <charset val="134"/>
      </rPr>
      <t>配套设施</t>
    </r>
  </si>
  <si>
    <r>
      <rPr>
        <sz val="10"/>
        <rFont val="仿宋_GB2312"/>
        <family val="3"/>
        <charset val="134"/>
      </rPr>
      <t>配备活动站、医疗站</t>
    </r>
  </si>
  <si>
    <t>居住管理</t>
    <phoneticPr fontId="13" type="noConversion"/>
  </si>
  <si>
    <t>装修</t>
    <phoneticPr fontId="1" type="noConversion"/>
  </si>
  <si>
    <t>设备</t>
    <phoneticPr fontId="1" type="noConversion"/>
  </si>
  <si>
    <r>
      <rPr>
        <sz val="10"/>
        <rFont val="仿宋_GB2312"/>
        <family val="3"/>
        <charset val="134"/>
      </rPr>
      <t>出租稳定性</t>
    </r>
  </si>
  <si>
    <r>
      <rPr>
        <sz val="10"/>
        <rFont val="仿宋_GB2312"/>
        <family val="3"/>
        <charset val="134"/>
      </rPr>
      <t>出租稳定性好</t>
    </r>
  </si>
  <si>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</si>
  <si>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</si>
  <si>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</si>
  <si>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</si>
  <si>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</si>
  <si>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</si>
  <si>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</si>
  <si>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</si>
  <si>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</si>
  <si>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</si>
  <si>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</si>
  <si>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</si>
  <si>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</si>
  <si>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</si>
  <si>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</si>
  <si>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</si>
  <si>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</si>
  <si>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</si>
  <si>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</si>
  <si>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</si>
  <si>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</si>
  <si>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</si>
  <si>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</si>
  <si>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</si>
  <si>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</si>
  <si>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不含供暖费平均租金单价</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</si>
  <si>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</si>
  <si>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</si>
  <si>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</si>
  <si>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</si>
  <si>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</si>
  <si>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</si>
  <si>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</si>
  <si>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</si>
  <si>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</si>
  <si>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</si>
  <si>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
  </si>
  <si>
    <t>区县</t>
  </si>
  <si>
    <t>海淀区</t>
  </si>
  <si>
    <t>日期</t>
    <phoneticPr fontId="1" type="noConversion"/>
  </si>
  <si>
    <t>面积</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</si>
  <si>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</si>
  <si>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</si>
  <si>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</si>
  <si>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</si>
  <si>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</si>
  <si>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</si>
  <si>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</si>
  <si>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</si>
  <si>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</si>
  <si>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</si>
  <si>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</si>
  <si>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</si>
  <si>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</si>
  <si>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</si>
  <si>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</si>
  <si>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</si>
  <si>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昌平区</t>
  </si>
  <si>
    <t>月均</t>
    <phoneticPr fontId="1" type="noConversion"/>
  </si>
  <si>
    <r>
      <rPr>
        <sz val="10"/>
        <rFont val="仿宋_GB2312"/>
        <family val="3"/>
        <charset val="134"/>
      </rPr>
      <t>绿化率约为</t>
    </r>
    <r>
      <rPr>
        <sz val="10"/>
        <rFont val="Arial"/>
        <family val="2"/>
      </rPr>
      <t>30%</t>
    </r>
    <r>
      <rPr>
        <sz val="10"/>
        <rFont val="仿宋_GB2312"/>
        <family val="3"/>
        <charset val="134"/>
      </rPr>
      <t>，较好</t>
    </r>
    <phoneticPr fontId="1" type="noConversion"/>
  </si>
  <si>
    <t>出租稳定性一般</t>
    <phoneticPr fontId="1" type="noConversion"/>
  </si>
  <si>
    <t>物业费</t>
    <phoneticPr fontId="1" type="noConversion"/>
  </si>
  <si>
    <t>有专业物业公司，物业服务保障较好</t>
    <phoneticPr fontId="1" type="noConversion"/>
  </si>
  <si>
    <r>
      <t>2021</t>
    </r>
    <r>
      <rPr>
        <sz val="11"/>
        <color theme="1"/>
        <rFont val="宋体"/>
        <family val="3"/>
        <charset val="134"/>
      </rPr>
      <t>年一季度</t>
    </r>
    <phoneticPr fontId="1" type="noConversion"/>
  </si>
  <si>
    <t>户型</t>
  </si>
  <si>
    <t>朝向</t>
  </si>
  <si>
    <t>二居室</t>
  </si>
  <si>
    <t>估价机构样本小区数据</t>
  </si>
  <si>
    <t>厨房卫生间配备家具家电，程度较新；功能正常，质量有保证，一般</t>
    <phoneticPr fontId="1" type="noConversion"/>
  </si>
  <si>
    <t>配备家具、家电；程度较新；功能正常，质量有保证，较好</t>
    <phoneticPr fontId="1" type="noConversion"/>
  </si>
  <si>
    <t>配备家具、家电；程度较新；功能正常，质量有保证，较好</t>
    <phoneticPr fontId="1" type="noConversion"/>
  </si>
  <si>
    <t>配备家具、家电；程度较新；功能正常，质量有保证，较好</t>
    <phoneticPr fontId="1" type="noConversion"/>
  </si>
  <si>
    <t>楼层</t>
  </si>
  <si>
    <t>装修</t>
  </si>
  <si>
    <t>建筑面积（㎡）</t>
  </si>
  <si>
    <t>中楼层</t>
  </si>
  <si>
    <t>南北</t>
  </si>
  <si>
    <t>户型</t>
    <phoneticPr fontId="1" type="noConversion"/>
  </si>
  <si>
    <t>配备管理人员，数量充足，居住管理较好</t>
    <phoneticPr fontId="13" type="noConversion"/>
  </si>
  <si>
    <t>朝向、采光、通风</t>
    <phoneticPr fontId="13" type="noConversion"/>
  </si>
  <si>
    <t>楼层</t>
    <phoneticPr fontId="1" type="noConversion"/>
  </si>
  <si>
    <t>二居室</t>
    <phoneticPr fontId="1" type="noConversion"/>
  </si>
  <si>
    <t>南北</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</si>
  <si>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</si>
  <si>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</si>
  <si>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</si>
  <si>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</si>
  <si>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</si>
  <si>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</si>
  <si>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</si>
  <si>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</si>
  <si>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</si>
  <si>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</si>
  <si>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</si>
  <si>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</si>
  <si>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</si>
  <si>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</si>
  <si>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</si>
  <si>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</si>
  <si>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</si>
  <si>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</si>
  <si>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</si>
  <si>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</si>
  <si>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</si>
  <si>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</si>
  <si>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</si>
  <si>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</si>
  <si>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</si>
  <si>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</si>
  <si>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</si>
  <si>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</si>
  <si>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r>
      <t>2021</t>
    </r>
    <r>
      <rPr>
        <sz val="11"/>
        <color theme="1"/>
        <rFont val="宋体"/>
        <family val="3"/>
        <charset val="134"/>
      </rPr>
      <t>年二季度</t>
    </r>
    <phoneticPr fontId="1" type="noConversion"/>
  </si>
  <si>
    <r>
      <t>2020</t>
    </r>
    <r>
      <rPr>
        <sz val="11"/>
        <color theme="1"/>
        <rFont val="宋体"/>
        <family val="3"/>
        <charset val="134"/>
      </rPr>
      <t>年四季度</t>
    </r>
    <phoneticPr fontId="1" type="noConversion"/>
  </si>
  <si>
    <t>不含供暖、物业</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</si>
  <si>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</si>
  <si>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</si>
  <si>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</si>
  <si>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</si>
  <si>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</si>
  <si>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</si>
  <si>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装修</t>
    <phoneticPr fontId="1" type="noConversion"/>
  </si>
  <si>
    <t>一居室</t>
    <phoneticPr fontId="1" type="noConversion"/>
  </si>
  <si>
    <t>南北</t>
    <phoneticPr fontId="1" type="noConversion"/>
  </si>
  <si>
    <t>南</t>
    <phoneticPr fontId="1" type="noConversion"/>
  </si>
  <si>
    <t>三居室</t>
    <phoneticPr fontId="1" type="noConversion"/>
  </si>
  <si>
    <t>南北西</t>
    <phoneticPr fontId="1" type="noConversion"/>
  </si>
  <si>
    <t>普通装修</t>
    <phoneticPr fontId="1" type="noConversion"/>
  </si>
  <si>
    <t>——</t>
    <phoneticPr fontId="1" type="noConversion"/>
  </si>
  <si>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</si>
  <si>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</si>
  <si>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</si>
  <si>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</si>
  <si>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</si>
  <si>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该小区装修为基本装修，装修用材环保，经过精心设计，提升居住体验，较好</t>
    <phoneticPr fontId="1" type="noConversion"/>
  </si>
  <si>
    <t>二居室</t>
    <phoneticPr fontId="1" type="noConversion"/>
  </si>
  <si>
    <t>普通装修</t>
    <phoneticPr fontId="1" type="noConversion"/>
  </si>
  <si>
    <t>项目所在位置</t>
  </si>
  <si>
    <t>项目所在区</t>
  </si>
  <si>
    <t>用途</t>
    <phoneticPr fontId="1" type="noConversion"/>
  </si>
  <si>
    <t>面积范围</t>
    <phoneticPr fontId="1" type="noConversion"/>
  </si>
  <si>
    <t>建成年代</t>
    <phoneticPr fontId="1" type="noConversion"/>
  </si>
  <si>
    <t>序号</t>
    <phoneticPr fontId="1" type="noConversion"/>
  </si>
  <si>
    <t>普通住宅</t>
    <phoneticPr fontId="1" type="noConversion"/>
  </si>
  <si>
    <t>小区名称</t>
    <phoneticPr fontId="1" type="noConversion"/>
  </si>
  <si>
    <t>序号</t>
    <phoneticPr fontId="1" type="noConversion"/>
  </si>
  <si>
    <t>户型</t>
    <phoneticPr fontId="1" type="noConversion"/>
  </si>
  <si>
    <r>
      <rPr>
        <sz val="11"/>
        <color theme="1"/>
        <rFont val="宋体"/>
        <family val="3"/>
        <charset val="134"/>
      </rPr>
      <t>序号</t>
    </r>
    <phoneticPr fontId="1" type="noConversion"/>
  </si>
  <si>
    <r>
      <rPr>
        <sz val="11"/>
        <color theme="1"/>
        <rFont val="宋体"/>
        <family val="3"/>
        <charset val="134"/>
      </rPr>
      <t>年度</t>
    </r>
    <phoneticPr fontId="1" type="noConversion"/>
  </si>
  <si>
    <r>
      <rPr>
        <sz val="11"/>
        <color theme="1"/>
        <rFont val="宋体"/>
        <family val="3"/>
        <charset val="134"/>
      </rPr>
      <t>月度</t>
    </r>
    <phoneticPr fontId="1" type="noConversion"/>
  </si>
  <si>
    <r>
      <rPr>
        <sz val="11"/>
        <color theme="1"/>
        <rFont val="宋体"/>
        <family val="3"/>
        <charset val="134"/>
      </rPr>
      <t>日期</t>
    </r>
    <phoneticPr fontId="1" type="noConversion"/>
  </si>
  <si>
    <r>
      <rPr>
        <sz val="11"/>
        <color theme="1"/>
        <rFont val="宋体"/>
        <family val="3"/>
        <charset val="134"/>
      </rPr>
      <t>面积</t>
    </r>
    <phoneticPr fontId="1" type="noConversion"/>
  </si>
  <si>
    <r>
      <rPr>
        <sz val="11"/>
        <color theme="1"/>
        <rFont val="宋体"/>
        <family val="3"/>
        <charset val="134"/>
      </rPr>
      <t>户型</t>
    </r>
    <phoneticPr fontId="1" type="noConversion"/>
  </si>
  <si>
    <r>
      <rPr>
        <sz val="11"/>
        <color theme="1"/>
        <rFont val="宋体"/>
        <family val="3"/>
        <charset val="134"/>
      </rPr>
      <t>朝向</t>
    </r>
    <phoneticPr fontId="1" type="noConversion"/>
  </si>
  <si>
    <r>
      <rPr>
        <sz val="11"/>
        <color theme="1"/>
        <rFont val="宋体"/>
        <family val="3"/>
        <charset val="134"/>
      </rPr>
      <t>二居室</t>
    </r>
    <phoneticPr fontId="1" type="noConversion"/>
  </si>
  <si>
    <t>普通装修</t>
    <phoneticPr fontId="1" type="noConversion"/>
  </si>
  <si>
    <t>普通装修</t>
    <phoneticPr fontId="1" type="noConversion"/>
  </si>
  <si>
    <r>
      <rPr>
        <sz val="11"/>
        <color theme="1"/>
        <rFont val="宋体"/>
        <family val="3"/>
        <charset val="134"/>
      </rPr>
      <t>二居室</t>
    </r>
    <phoneticPr fontId="1" type="noConversion"/>
  </si>
  <si>
    <r>
      <rPr>
        <sz val="11"/>
        <color theme="1"/>
        <rFont val="宋体"/>
        <family val="3"/>
        <charset val="134"/>
      </rPr>
      <t>二居室</t>
    </r>
    <phoneticPr fontId="1" type="noConversion"/>
  </si>
  <si>
    <t>普通装修</t>
    <phoneticPr fontId="1" type="noConversion"/>
  </si>
  <si>
    <r>
      <rPr>
        <sz val="11"/>
        <color theme="1"/>
        <rFont val="宋体"/>
        <family val="3"/>
        <charset val="134"/>
      </rPr>
      <t>三居室</t>
    </r>
    <phoneticPr fontId="1" type="noConversion"/>
  </si>
  <si>
    <r>
      <rPr>
        <sz val="11"/>
        <color theme="1"/>
        <rFont val="宋体"/>
        <family val="3"/>
        <charset val="134"/>
      </rPr>
      <t>二居室</t>
    </r>
    <phoneticPr fontId="1" type="noConversion"/>
  </si>
  <si>
    <t>普通装修</t>
    <phoneticPr fontId="1" type="noConversion"/>
  </si>
  <si>
    <r>
      <rPr>
        <sz val="11"/>
        <color theme="1"/>
        <rFont val="宋体"/>
        <family val="3"/>
        <charset val="134"/>
      </rPr>
      <t>装修</t>
    </r>
    <phoneticPr fontId="1" type="noConversion"/>
  </si>
  <si>
    <r>
      <rPr>
        <sz val="11"/>
        <color theme="1"/>
        <rFont val="宋体"/>
        <family val="3"/>
        <charset val="134"/>
      </rPr>
      <t>楼层</t>
    </r>
    <phoneticPr fontId="1" type="noConversion"/>
  </si>
  <si>
    <r>
      <rPr>
        <sz val="11"/>
        <color theme="1"/>
        <rFont val="宋体"/>
        <family val="3"/>
        <charset val="134"/>
      </rPr>
      <t>价格</t>
    </r>
    <phoneticPr fontId="1" type="noConversion"/>
  </si>
  <si>
    <t>租金（元/㎡•月）</t>
    <phoneticPr fontId="1" type="noConversion"/>
  </si>
  <si>
    <t>朝向</t>
    <phoneticPr fontId="1" type="noConversion"/>
  </si>
  <si>
    <t>价格</t>
    <phoneticPr fontId="1" type="noConversion"/>
  </si>
  <si>
    <t>一居室</t>
    <phoneticPr fontId="1" type="noConversion"/>
  </si>
  <si>
    <t>中/6</t>
    <phoneticPr fontId="1" type="noConversion"/>
  </si>
  <si>
    <t>二居室</t>
    <phoneticPr fontId="1" type="noConversion"/>
  </si>
  <si>
    <t>低/6</t>
    <phoneticPr fontId="1" type="noConversion"/>
  </si>
  <si>
    <t>高/6</t>
    <phoneticPr fontId="1" type="noConversion"/>
  </si>
  <si>
    <t>三居室</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</si>
  <si>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</si>
  <si>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</si>
  <si>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</si>
  <si>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</si>
  <si>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</si>
  <si>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</si>
  <si>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</si>
  <si>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</si>
  <si>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</si>
  <si>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</si>
  <si>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</si>
  <si>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</si>
  <si>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</si>
  <si>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</si>
  <si>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</si>
  <si>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</si>
  <si>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</si>
  <si>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</si>
  <si>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</si>
  <si>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</si>
  <si>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</si>
  <si>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</si>
  <si>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r>
      <t>项目</t>
    </r>
    <r>
      <rPr>
        <sz val="10"/>
        <color rgb="FF000000"/>
        <rFont val="Times New Roman"/>
        <family val="1"/>
      </rPr>
      <t xml:space="preserve"> </t>
    </r>
  </si>
  <si>
    <t xml:space="preserve">标准房 </t>
  </si>
  <si>
    <t xml:space="preserve">楼层 </t>
  </si>
  <si>
    <t xml:space="preserve">中楼层 </t>
  </si>
  <si>
    <t xml:space="preserve">户型 </t>
  </si>
  <si>
    <t xml:space="preserve">面积 </t>
  </si>
  <si>
    <t xml:space="preserve">朝向 </t>
  </si>
  <si>
    <t xml:space="preserve">装修 </t>
  </si>
  <si>
    <t xml:space="preserve">设备 </t>
  </si>
  <si>
    <t xml:space="preserve">齐全 </t>
  </si>
  <si>
    <r>
      <rPr>
        <sz val="10"/>
        <color rgb="FF000000"/>
        <rFont val="宋体"/>
        <family val="3"/>
        <charset val="134"/>
      </rPr>
      <t>南</t>
    </r>
    <r>
      <rPr>
        <sz val="10"/>
        <color rgb="FF000000"/>
        <rFont val="Times New Roman"/>
        <family val="1"/>
      </rPr>
      <t xml:space="preserve"> </t>
    </r>
    <phoneticPr fontId="1" type="noConversion"/>
  </si>
  <si>
    <t>共产房项目名称</t>
    <phoneticPr fontId="1" type="noConversion"/>
  </si>
  <si>
    <t>地区</t>
  </si>
  <si>
    <t>周边小区名称</t>
  </si>
  <si>
    <t>市场租金时段</t>
  </si>
  <si>
    <t>一</t>
  </si>
  <si>
    <t>翡翠家园（万科翡翠公园）、融尚未来家园</t>
    <phoneticPr fontId="1" type="noConversion"/>
  </si>
  <si>
    <t>昌平区</t>
    <phoneticPr fontId="1" type="noConversion"/>
  </si>
  <si>
    <t>温泉花园</t>
    <phoneticPr fontId="1" type="noConversion"/>
  </si>
  <si>
    <t>昌平</t>
    <phoneticPr fontId="1" type="noConversion"/>
  </si>
  <si>
    <t>昌平区立汤路与东北路交汇口东南角</t>
    <phoneticPr fontId="1" type="noConversion"/>
  </si>
  <si>
    <t>2020年7月-2021年7月</t>
    <phoneticPr fontId="1" type="noConversion"/>
  </si>
  <si>
    <t>北亚花园</t>
    <phoneticPr fontId="1" type="noConversion"/>
  </si>
  <si>
    <t>金色漫香苑</t>
    <phoneticPr fontId="1" type="noConversion"/>
  </si>
  <si>
    <t>昌平区立汤路与定泗路交汇口西南角</t>
    <phoneticPr fontId="1" type="noConversion"/>
  </si>
  <si>
    <t>昌平区立汤路与定泗路交汇口东南角</t>
    <phoneticPr fontId="1" type="noConversion"/>
  </si>
  <si>
    <t>昌平区七星路与定泗路交汇口西南角</t>
    <phoneticPr fontId="1" type="noConversion"/>
  </si>
  <si>
    <t>王府花园</t>
    <phoneticPr fontId="1" type="noConversion"/>
  </si>
  <si>
    <t>昌平区立汤路与北清路交汇口西北角</t>
    <phoneticPr fontId="1" type="noConversion"/>
  </si>
  <si>
    <t>昌平区立汤路与北清路交汇口西南角</t>
    <phoneticPr fontId="1" type="noConversion"/>
  </si>
  <si>
    <t>名流花园</t>
    <phoneticPr fontId="1" type="noConversion"/>
  </si>
  <si>
    <t>昌平区七星路与北清路交汇口东北角</t>
    <phoneticPr fontId="1" type="noConversion"/>
  </si>
  <si>
    <t>昌平区立汤路与北清路交汇口东南角</t>
    <phoneticPr fontId="1" type="noConversion"/>
  </si>
  <si>
    <t>未来城市</t>
    <phoneticPr fontId="1" type="noConversion"/>
  </si>
  <si>
    <t>未来科技城路与英才北一街交汇口西北角</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</si>
  <si>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</si>
  <si>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</si>
  <si>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</si>
  <si>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</si>
  <si>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</si>
  <si>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</si>
  <si>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</si>
  <si>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</si>
  <si>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</si>
  <si>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</si>
  <si>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</si>
  <si>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</si>
  <si>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</si>
  <si>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</si>
  <si>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</si>
  <si>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</si>
  <si>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</si>
  <si>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</si>
  <si>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</si>
  <si>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</si>
  <si>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</si>
  <si>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</si>
  <si>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</si>
  <si>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</si>
  <si>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</si>
  <si>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</si>
  <si>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</si>
  <si>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</si>
  <si>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</si>
  <si>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</si>
  <si>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</si>
  <si>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</si>
  <si>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</si>
  <si>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</si>
  <si>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</si>
  <si>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</si>
  <si>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</si>
  <si>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</si>
  <si>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</si>
  <si>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</si>
  <si>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</si>
  <si>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</si>
  <si>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</si>
  <si>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</si>
  <si>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</si>
  <si>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</si>
  <si>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</si>
  <si>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</si>
  <si>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</si>
  <si>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</si>
  <si>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</si>
  <si>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</si>
  <si>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</si>
  <si>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</si>
  <si>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</si>
  <si>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</si>
  <si>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</si>
  <si>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</si>
  <si>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</si>
  <si>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</si>
  <si>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</si>
  <si>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</si>
  <si>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</si>
  <si>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</si>
  <si>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</si>
  <si>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</si>
  <si>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</si>
  <si>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</si>
  <si>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</si>
  <si>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</si>
  <si>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</si>
  <si>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</si>
  <si>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</si>
  <si>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</si>
  <si>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</si>
  <si>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</si>
  <si>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</si>
  <si>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</si>
  <si>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</si>
  <si>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</si>
  <si>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</si>
  <si>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</si>
  <si>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</si>
  <si>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</si>
  <si>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</si>
  <si>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</si>
  <si>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</si>
  <si>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</si>
  <si>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</si>
  <si>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</si>
  <si>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</si>
  <si>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</si>
  <si>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</si>
  <si>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</si>
  <si>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</si>
  <si>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</si>
  <si>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</si>
  <si>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</si>
  <si>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</si>
  <si>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</si>
  <si>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</si>
  <si>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</si>
  <si>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</si>
  <si>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</si>
  <si>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</si>
  <si>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</si>
  <si>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</si>
  <si>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</si>
  <si>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</si>
  <si>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</si>
  <si>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</si>
  <si>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</si>
  <si>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</si>
  <si>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</si>
  <si>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</si>
  <si>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</si>
  <si>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</si>
  <si>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</si>
  <si>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</si>
  <si>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</si>
  <si>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</si>
  <si>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</si>
  <si>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</si>
  <si>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</si>
  <si>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</si>
  <si>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</si>
  <si>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</si>
  <si>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</si>
  <si>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</si>
  <si>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</si>
  <si>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</si>
  <si>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</si>
  <si>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</si>
  <si>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</si>
  <si>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</si>
  <si>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</si>
  <si>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</si>
  <si>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</si>
  <si>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</si>
  <si>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</si>
  <si>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</si>
  <si>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</si>
  <si>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</si>
  <si>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</si>
  <si>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</si>
  <si>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</si>
  <si>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</si>
  <si>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</si>
  <si>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</si>
  <si>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</si>
  <si>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</si>
  <si>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</si>
  <si>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</si>
  <si>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</si>
  <si>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</si>
  <si>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</si>
  <si>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</si>
  <si>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</si>
  <si>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</si>
  <si>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</si>
  <si>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</si>
  <si>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</si>
  <si>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</si>
  <si>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</si>
  <si>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</si>
  <si>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</si>
  <si>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</si>
  <si>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</si>
  <si>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</si>
  <si>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</si>
  <si>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</si>
  <si>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</si>
  <si>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</si>
  <si>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</si>
  <si>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</si>
  <si>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</si>
  <si>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</si>
  <si>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</si>
  <si>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</si>
  <si>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</si>
  <si>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</si>
  <si>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</si>
  <si>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</si>
  <si>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</si>
  <si>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</si>
  <si>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</si>
  <si>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</si>
  <si>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</si>
  <si>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</si>
  <si>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</si>
  <si>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</si>
  <si>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</si>
  <si>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</si>
  <si>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</si>
  <si>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</si>
  <si>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</si>
  <si>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</si>
  <si>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</si>
  <si>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</si>
  <si>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</si>
  <si>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</si>
  <si>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</si>
  <si>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</si>
  <si>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</si>
  <si>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</si>
  <si>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</si>
  <si>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</si>
  <si>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</si>
  <si>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</si>
  <si>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</si>
  <si>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</si>
  <si>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</si>
  <si>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</si>
  <si>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</si>
  <si>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</si>
  <si>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</si>
  <si>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</si>
  <si>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</si>
  <si>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</si>
  <si>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</si>
  <si>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</si>
  <si>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</si>
  <si>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</si>
  <si>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</si>
  <si>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</si>
  <si>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</si>
  <si>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</si>
  <si>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</si>
  <si>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</si>
  <si>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</si>
  <si>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</si>
  <si>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</si>
  <si>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</si>
  <si>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</si>
  <si>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</si>
  <si>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</si>
  <si>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</si>
  <si>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</si>
  <si>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</si>
  <si>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</si>
  <si>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</si>
  <si>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</si>
  <si>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</si>
  <si>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</si>
  <si>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</si>
  <si>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</si>
  <si>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</si>
  <si>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</si>
  <si>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</si>
  <si>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</si>
  <si>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</si>
  <si>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</si>
  <si>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</si>
  <si>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</si>
  <si>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</si>
  <si>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</si>
  <si>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</si>
  <si>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</si>
  <si>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</si>
  <si>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</si>
  <si>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</si>
  <si>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</si>
  <si>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</si>
  <si>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</si>
  <si>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</si>
  <si>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</si>
  <si>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</si>
  <si>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</si>
  <si>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</si>
  <si>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</si>
  <si>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</si>
  <si>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</si>
  <si>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</si>
  <si>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</si>
  <si>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</si>
  <si>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</si>
  <si>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</si>
  <si>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</si>
  <si>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</si>
  <si>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</si>
  <si>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</si>
  <si>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</si>
  <si>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</si>
  <si>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</si>
  <si>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</si>
  <si>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</si>
  <si>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</si>
  <si>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</si>
  <si>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</si>
  <si>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</si>
  <si>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</si>
  <si>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</si>
  <si>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</si>
  <si>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</si>
  <si>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</si>
  <si>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</si>
  <si>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</si>
  <si>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</si>
  <si>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</si>
  <si>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</si>
  <si>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</si>
  <si>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</si>
  <si>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</si>
  <si>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</si>
  <si>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</si>
  <si>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</si>
  <si>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</si>
  <si>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</si>
  <si>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</si>
  <si>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</si>
  <si>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</si>
  <si>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</si>
  <si>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</si>
  <si>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</si>
  <si>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</si>
  <si>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</si>
  <si>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</si>
  <si>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</si>
  <si>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</si>
  <si>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</si>
  <si>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</si>
  <si>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</si>
  <si>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</si>
  <si>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</si>
  <si>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</si>
  <si>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</si>
  <si>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</si>
  <si>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</si>
  <si>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</si>
  <si>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</si>
  <si>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</si>
  <si>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</si>
  <si>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</si>
  <si>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</si>
  <si>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</si>
  <si>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</si>
  <si>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</si>
  <si>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</si>
  <si>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</si>
  <si>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</si>
  <si>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</si>
  <si>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</si>
  <si>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</si>
  <si>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</si>
  <si>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</si>
  <si>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</si>
  <si>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</si>
  <si>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</si>
  <si>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</si>
  <si>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</si>
  <si>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</si>
  <si>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</si>
  <si>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</si>
  <si>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</si>
  <si>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</si>
  <si>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</si>
  <si>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</si>
  <si>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</si>
  <si>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</si>
  <si>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</si>
  <si>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</si>
  <si>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</si>
  <si>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</si>
  <si>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</si>
  <si>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</si>
  <si>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</si>
  <si>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</si>
  <si>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</si>
  <si>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</si>
  <si>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</si>
  <si>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</si>
  <si>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</si>
  <si>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</si>
  <si>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</si>
  <si>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</si>
  <si>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</si>
  <si>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</si>
  <si>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</si>
  <si>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</si>
  <si>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</si>
  <si>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</si>
  <si>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</si>
  <si>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</si>
  <si>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</si>
  <si>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</si>
  <si>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</si>
  <si>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</si>
  <si>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</si>
  <si>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</si>
  <si>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</si>
  <si>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</si>
  <si>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</si>
  <si>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</si>
  <si>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</si>
  <si>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</si>
  <si>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</si>
  <si>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</si>
  <si>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</si>
  <si>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</si>
  <si>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</si>
  <si>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</si>
  <si>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</si>
  <si>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</si>
  <si>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</si>
  <si>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</si>
  <si>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</si>
  <si>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</si>
  <si>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</si>
  <si>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</si>
  <si>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</si>
  <si>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</si>
  <si>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</si>
  <si>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</si>
  <si>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</si>
  <si>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</si>
  <si>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</si>
  <si>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</si>
  <si>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</si>
  <si>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</si>
  <si>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</si>
  <si>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</si>
  <si>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</si>
  <si>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</si>
  <si>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</si>
  <si>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</si>
  <si>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</si>
  <si>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</si>
  <si>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</si>
  <si>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</si>
  <si>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</si>
  <si>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</si>
  <si>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</si>
  <si>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</si>
  <si>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</si>
  <si>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</si>
  <si>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</si>
  <si>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</si>
  <si>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</si>
  <si>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</si>
  <si>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</si>
  <si>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</si>
  <si>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</si>
  <si>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</si>
  <si>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</si>
  <si>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</si>
  <si>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</si>
  <si>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</si>
  <si>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</si>
  <si>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</si>
  <si>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</si>
  <si>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</si>
  <si>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</si>
  <si>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</si>
  <si>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</si>
  <si>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</si>
  <si>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</si>
  <si>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</si>
  <si>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</si>
  <si>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</si>
  <si>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</si>
  <si>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</si>
  <si>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</si>
  <si>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</si>
  <si>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</si>
  <si>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</si>
  <si>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</si>
  <si>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</si>
  <si>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</si>
  <si>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</si>
  <si>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</si>
  <si>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</si>
  <si>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</si>
  <si>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</si>
  <si>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</si>
  <si>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</si>
  <si>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</si>
  <si>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</si>
  <si>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</si>
  <si>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</si>
  <si>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</si>
  <si>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</si>
  <si>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</si>
  <si>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</si>
  <si>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</si>
  <si>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昌平区</t>
    <phoneticPr fontId="1" type="noConversion"/>
  </si>
  <si>
    <t>北七家</t>
    <phoneticPr fontId="1" type="noConversion"/>
  </si>
  <si>
    <t>冠雅苑</t>
    <phoneticPr fontId="1" type="noConversion"/>
  </si>
  <si>
    <t>望都家园</t>
    <phoneticPr fontId="1" type="noConversion"/>
  </si>
  <si>
    <t>东二旗新村</t>
    <phoneticPr fontId="1" type="noConversion"/>
  </si>
  <si>
    <t>威尼斯花园</t>
    <phoneticPr fontId="1" type="noConversion"/>
  </si>
  <si>
    <t>威尼斯花园&lt;北七家&lt;昌平区</t>
  </si>
  <si>
    <t>王府花园</t>
    <phoneticPr fontId="1" type="noConversion"/>
  </si>
  <si>
    <t>王府公寓</t>
    <phoneticPr fontId="1" type="noConversion"/>
  </si>
  <si>
    <t>王府公寓&lt;北七家&lt;昌平区</t>
  </si>
  <si>
    <t>1:543</t>
  </si>
  <si>
    <t>华润理想国</t>
    <phoneticPr fontId="1" type="noConversion"/>
  </si>
  <si>
    <t>华润理想国&lt;北七家&lt;昌平区</t>
  </si>
  <si>
    <t>未来城市&lt;汤山&lt;昌平区</t>
  </si>
  <si>
    <t>1:659</t>
  </si>
  <si>
    <t>1:1025</t>
  </si>
  <si>
    <t>金融街金色漫香苑</t>
    <phoneticPr fontId="1" type="noConversion"/>
  </si>
  <si>
    <t>名佳花园三区</t>
    <phoneticPr fontId="1" type="noConversion"/>
  </si>
  <si>
    <t>名佳花园四区</t>
    <phoneticPr fontId="1" type="noConversion"/>
  </si>
  <si>
    <t>1:909</t>
  </si>
  <si>
    <t>1:943</t>
  </si>
  <si>
    <t>冠雅苑&lt;北七家&lt;昌平区</t>
    <phoneticPr fontId="1" type="noConversion"/>
  </si>
  <si>
    <t>东二旗新村&lt;北七家&lt;昌平区</t>
    <phoneticPr fontId="1" type="noConversion"/>
  </si>
  <si>
    <t>-</t>
    <phoneticPr fontId="1" type="noConversion"/>
  </si>
  <si>
    <t>-</t>
    <phoneticPr fontId="1" type="noConversion"/>
  </si>
  <si>
    <t>-</t>
    <phoneticPr fontId="1" type="noConversion"/>
  </si>
  <si>
    <t>望都家园</t>
    <phoneticPr fontId="1" type="noConversion"/>
  </si>
  <si>
    <t>名佳花园一区</t>
    <phoneticPr fontId="1" type="noConversion"/>
  </si>
  <si>
    <t>三居室</t>
    <phoneticPr fontId="1" type="noConversion"/>
  </si>
  <si>
    <r>
      <rPr>
        <sz val="11"/>
        <color theme="1"/>
        <rFont val="宋体"/>
        <family val="3"/>
        <charset val="134"/>
      </rPr>
      <t>高</t>
    </r>
    <r>
      <rPr>
        <sz val="11"/>
        <color theme="1"/>
        <rFont val="Arial"/>
        <family val="2"/>
      </rPr>
      <t>/8</t>
    </r>
    <phoneticPr fontId="1" type="noConversion"/>
  </si>
  <si>
    <r>
      <t>高</t>
    </r>
    <r>
      <rPr>
        <sz val="11"/>
        <color theme="1"/>
        <rFont val="Arial"/>
        <family val="2"/>
      </rPr>
      <t>/8</t>
    </r>
  </si>
  <si>
    <r>
      <rPr>
        <sz val="11"/>
        <color theme="1"/>
        <rFont val="宋体"/>
        <family val="3"/>
        <charset val="134"/>
      </rPr>
      <t>中</t>
    </r>
    <r>
      <rPr>
        <sz val="11"/>
        <color theme="1"/>
        <rFont val="Arial"/>
        <family val="2"/>
      </rPr>
      <t>8</t>
    </r>
    <phoneticPr fontId="1" type="noConversion"/>
  </si>
  <si>
    <r>
      <rPr>
        <sz val="11"/>
        <color theme="1"/>
        <rFont val="宋体"/>
        <family val="3"/>
        <charset val="134"/>
      </rPr>
      <t>低</t>
    </r>
    <r>
      <rPr>
        <sz val="11"/>
        <color theme="1"/>
        <rFont val="Arial"/>
        <family val="2"/>
      </rPr>
      <t>/8</t>
    </r>
    <phoneticPr fontId="1" type="noConversion"/>
  </si>
  <si>
    <r>
      <rPr>
        <sz val="11"/>
        <color theme="1"/>
        <rFont val="宋体"/>
        <family val="3"/>
        <charset val="134"/>
      </rPr>
      <t>低</t>
    </r>
    <r>
      <rPr>
        <sz val="11"/>
        <color theme="1"/>
        <rFont val="Arial"/>
        <family val="2"/>
      </rPr>
      <t>/8</t>
    </r>
    <phoneticPr fontId="1" type="noConversion"/>
  </si>
  <si>
    <r>
      <rPr>
        <sz val="11"/>
        <color theme="1"/>
        <rFont val="宋体"/>
        <family val="3"/>
        <charset val="134"/>
      </rPr>
      <t>二居室</t>
    </r>
    <phoneticPr fontId="1" type="noConversion"/>
  </si>
  <si>
    <r>
      <rPr>
        <sz val="11"/>
        <color theme="1"/>
        <rFont val="宋体"/>
        <family val="3"/>
        <charset val="134"/>
      </rPr>
      <t>中</t>
    </r>
    <r>
      <rPr>
        <sz val="11"/>
        <color theme="1"/>
        <rFont val="Arial"/>
        <family val="2"/>
      </rPr>
      <t>/8</t>
    </r>
    <phoneticPr fontId="1" type="noConversion"/>
  </si>
  <si>
    <r>
      <rPr>
        <sz val="11"/>
        <color theme="1"/>
        <rFont val="宋体"/>
        <family val="3"/>
        <charset val="134"/>
      </rPr>
      <t>高</t>
    </r>
    <r>
      <rPr>
        <sz val="11"/>
        <color theme="1"/>
        <rFont val="Arial"/>
        <family val="2"/>
      </rPr>
      <t>/8</t>
    </r>
    <phoneticPr fontId="1" type="noConversion"/>
  </si>
  <si>
    <r>
      <rPr>
        <sz val="11"/>
        <color theme="1"/>
        <rFont val="宋体"/>
        <family val="3"/>
        <charset val="134"/>
      </rPr>
      <t>中</t>
    </r>
    <r>
      <rPr>
        <sz val="11"/>
        <color theme="1"/>
        <rFont val="Arial"/>
        <family val="2"/>
      </rPr>
      <t>/8</t>
    </r>
    <phoneticPr fontId="1" type="noConversion"/>
  </si>
  <si>
    <r>
      <rPr>
        <sz val="11"/>
        <color theme="1"/>
        <rFont val="宋体"/>
        <family val="3"/>
        <charset val="134"/>
      </rPr>
      <t>低</t>
    </r>
    <r>
      <rPr>
        <sz val="11"/>
        <color theme="1"/>
        <rFont val="Arial"/>
        <family val="2"/>
      </rPr>
      <t>/9</t>
    </r>
    <phoneticPr fontId="1" type="noConversion"/>
  </si>
  <si>
    <r>
      <rPr>
        <sz val="11"/>
        <color theme="1"/>
        <rFont val="宋体"/>
        <family val="3"/>
        <charset val="134"/>
      </rPr>
      <t>中</t>
    </r>
    <r>
      <rPr>
        <sz val="11"/>
        <color theme="1"/>
        <rFont val="Arial"/>
        <family val="2"/>
      </rPr>
      <t>/7</t>
    </r>
    <phoneticPr fontId="1" type="noConversion"/>
  </si>
  <si>
    <r>
      <rPr>
        <sz val="11"/>
        <color theme="1"/>
        <rFont val="宋体"/>
        <family val="3"/>
        <charset val="134"/>
      </rPr>
      <t>二居室</t>
    </r>
    <phoneticPr fontId="1" type="noConversion"/>
  </si>
  <si>
    <r>
      <rPr>
        <sz val="11"/>
        <color theme="1"/>
        <rFont val="宋体"/>
        <family val="3"/>
        <charset val="134"/>
      </rPr>
      <t>高</t>
    </r>
    <r>
      <rPr>
        <sz val="11"/>
        <color theme="1"/>
        <rFont val="Arial"/>
        <family val="2"/>
      </rPr>
      <t>/7</t>
    </r>
    <phoneticPr fontId="1" type="noConversion"/>
  </si>
  <si>
    <r>
      <rPr>
        <sz val="11"/>
        <color theme="1"/>
        <rFont val="宋体"/>
        <family val="3"/>
        <charset val="134"/>
      </rPr>
      <t>低</t>
    </r>
    <r>
      <rPr>
        <sz val="11"/>
        <color theme="1"/>
        <rFont val="Arial"/>
        <family val="2"/>
      </rPr>
      <t>/6</t>
    </r>
    <phoneticPr fontId="1" type="noConversion"/>
  </si>
  <si>
    <r>
      <rPr>
        <sz val="11"/>
        <color theme="1"/>
        <rFont val="宋体"/>
        <family val="3"/>
        <charset val="134"/>
      </rPr>
      <t>高</t>
    </r>
    <r>
      <rPr>
        <sz val="11"/>
        <color theme="1"/>
        <rFont val="Arial"/>
        <family val="2"/>
      </rPr>
      <t>/6</t>
    </r>
    <phoneticPr fontId="1" type="noConversion"/>
  </si>
  <si>
    <r>
      <rPr>
        <sz val="11"/>
        <color theme="1"/>
        <rFont val="宋体"/>
        <family val="3"/>
        <charset val="134"/>
      </rPr>
      <t>中</t>
    </r>
    <r>
      <rPr>
        <sz val="11"/>
        <color theme="1"/>
        <rFont val="Arial"/>
        <family val="2"/>
      </rPr>
      <t>/7</t>
    </r>
    <phoneticPr fontId="1" type="noConversion"/>
  </si>
  <si>
    <r>
      <rPr>
        <sz val="11"/>
        <color theme="1"/>
        <rFont val="宋体"/>
        <family val="3"/>
        <charset val="134"/>
      </rPr>
      <t>高</t>
    </r>
    <r>
      <rPr>
        <sz val="11"/>
        <color theme="1"/>
        <rFont val="Arial"/>
        <family val="2"/>
      </rPr>
      <t>/7</t>
    </r>
    <phoneticPr fontId="1" type="noConversion"/>
  </si>
  <si>
    <r>
      <rPr>
        <sz val="11"/>
        <color theme="1"/>
        <rFont val="宋体"/>
        <family val="3"/>
        <charset val="134"/>
      </rPr>
      <t>中</t>
    </r>
    <r>
      <rPr>
        <sz val="11"/>
        <color theme="1"/>
        <rFont val="Arial"/>
        <family val="2"/>
      </rPr>
      <t>/7</t>
    </r>
    <phoneticPr fontId="1" type="noConversion"/>
  </si>
  <si>
    <r>
      <rPr>
        <sz val="11"/>
        <color theme="1"/>
        <rFont val="宋体"/>
        <family val="3"/>
        <charset val="134"/>
      </rPr>
      <t>低</t>
    </r>
    <r>
      <rPr>
        <sz val="11"/>
        <color theme="1"/>
        <rFont val="Arial"/>
        <family val="2"/>
      </rPr>
      <t>/6</t>
    </r>
    <phoneticPr fontId="1" type="noConversion"/>
  </si>
  <si>
    <r>
      <rPr>
        <sz val="11"/>
        <color theme="1"/>
        <rFont val="宋体"/>
        <family val="3"/>
        <charset val="134"/>
      </rPr>
      <t>中</t>
    </r>
    <r>
      <rPr>
        <sz val="11"/>
        <color theme="1"/>
        <rFont val="Arial"/>
        <family val="2"/>
      </rPr>
      <t>/6</t>
    </r>
    <phoneticPr fontId="1" type="noConversion"/>
  </si>
  <si>
    <r>
      <rPr>
        <sz val="11"/>
        <color theme="1"/>
        <rFont val="宋体"/>
        <family val="3"/>
        <charset val="134"/>
      </rPr>
      <t>高</t>
    </r>
    <r>
      <rPr>
        <sz val="11"/>
        <color theme="1"/>
        <rFont val="Arial"/>
        <family val="2"/>
      </rPr>
      <t>/7</t>
    </r>
    <phoneticPr fontId="1" type="noConversion"/>
  </si>
  <si>
    <r>
      <rPr>
        <sz val="11"/>
        <color theme="1"/>
        <rFont val="宋体"/>
        <family val="3"/>
        <charset val="134"/>
      </rPr>
      <t>低</t>
    </r>
    <r>
      <rPr>
        <sz val="11"/>
        <color theme="1"/>
        <rFont val="Arial"/>
        <family val="2"/>
      </rPr>
      <t>/7</t>
    </r>
    <phoneticPr fontId="1" type="noConversion"/>
  </si>
  <si>
    <r>
      <rPr>
        <sz val="11"/>
        <color theme="1"/>
        <rFont val="宋体"/>
        <family val="3"/>
        <charset val="134"/>
      </rPr>
      <t>中</t>
    </r>
    <r>
      <rPr>
        <sz val="11"/>
        <color theme="1"/>
        <rFont val="Arial"/>
        <family val="2"/>
      </rPr>
      <t>/6</t>
    </r>
    <phoneticPr fontId="1" type="noConversion"/>
  </si>
  <si>
    <r>
      <rPr>
        <sz val="11"/>
        <color theme="1"/>
        <rFont val="宋体"/>
        <family val="3"/>
        <charset val="134"/>
      </rPr>
      <t>低</t>
    </r>
    <r>
      <rPr>
        <sz val="11"/>
        <color theme="1"/>
        <rFont val="Arial"/>
        <family val="2"/>
      </rPr>
      <t>/7</t>
    </r>
    <phoneticPr fontId="1" type="noConversion"/>
  </si>
  <si>
    <r>
      <rPr>
        <sz val="11"/>
        <color theme="1"/>
        <rFont val="宋体"/>
        <family val="3"/>
        <charset val="134"/>
      </rPr>
      <t>高</t>
    </r>
    <r>
      <rPr>
        <sz val="11"/>
        <color theme="1"/>
        <rFont val="Arial"/>
        <family val="2"/>
      </rPr>
      <t>/6</t>
    </r>
    <phoneticPr fontId="1" type="noConversion"/>
  </si>
  <si>
    <t>一居室</t>
    <phoneticPr fontId="1" type="noConversion"/>
  </si>
  <si>
    <t>南</t>
    <phoneticPr fontId="1" type="noConversion"/>
  </si>
  <si>
    <t>二居室</t>
    <phoneticPr fontId="1" type="noConversion"/>
  </si>
  <si>
    <r>
      <t>2020</t>
    </r>
    <r>
      <rPr>
        <sz val="11"/>
        <color theme="1"/>
        <rFont val="宋体"/>
        <family val="3"/>
        <charset val="134"/>
      </rPr>
      <t>年三季度</t>
    </r>
    <phoneticPr fontId="1" type="noConversion"/>
  </si>
  <si>
    <r>
      <t>2021</t>
    </r>
    <r>
      <rPr>
        <sz val="11"/>
        <color theme="1"/>
        <rFont val="宋体"/>
        <family val="3"/>
        <charset val="134"/>
      </rPr>
      <t>年三季度</t>
    </r>
    <phoneticPr fontId="1" type="noConversion"/>
  </si>
  <si>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</si>
  <si>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t>
    <phoneticPr fontId="1" type="noConversion"/>
  </si>
  <si>
    <t>-</t>
    <phoneticPr fontId="1" type="noConversion"/>
  </si>
  <si>
    <r>
      <rPr>
        <sz val="10"/>
        <color rgb="FF000000"/>
        <rFont val="宋体"/>
        <family val="3"/>
        <charset val="134"/>
      </rPr>
      <t>一居室</t>
    </r>
    <r>
      <rPr>
        <sz val="10"/>
        <color rgb="FF000000"/>
        <rFont val="Times New Roman"/>
        <family val="1"/>
      </rPr>
      <t xml:space="preserve"> </t>
    </r>
    <phoneticPr fontId="1" type="noConversion"/>
  </si>
  <si>
    <t>翡萃家园</t>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</si>
  <si>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</si>
  <si>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</si>
  <si>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</si>
  <si>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</si>
  <si>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</si>
  <si>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33" type="noConversion"/>
  </si>
  <si>
    <t>居室</t>
  </si>
  <si>
    <t>建筑面积㎡</t>
  </si>
  <si>
    <t>套内建筑面积</t>
    <phoneticPr fontId="33" type="noConversion"/>
  </si>
  <si>
    <t>建筑面积单价</t>
    <phoneticPr fontId="33" type="noConversion"/>
  </si>
  <si>
    <t>总价</t>
    <phoneticPr fontId="33" type="noConversion"/>
  </si>
  <si>
    <t>套内单价</t>
  </si>
  <si>
    <t>1/15</t>
    <phoneticPr fontId="33" type="noConversion"/>
  </si>
  <si>
    <t>一居</t>
  </si>
  <si>
    <t>A1</t>
  </si>
  <si>
    <t>南</t>
  </si>
  <si>
    <t>1/15</t>
    <phoneticPr fontId="33" type="noConversion"/>
  </si>
  <si>
    <r>
      <t>1</t>
    </r>
    <r>
      <rPr>
        <sz val="11"/>
        <color theme="1"/>
        <rFont val="宋体"/>
        <family val="3"/>
        <charset val="134"/>
        <scheme val="minor"/>
      </rPr>
      <t>/</t>
    </r>
    <r>
      <rPr>
        <sz val="11"/>
        <color theme="1"/>
        <rFont val="宋体"/>
        <family val="2"/>
        <scheme val="minor"/>
      </rPr>
      <t>15</t>
    </r>
    <phoneticPr fontId="33" type="noConversion"/>
  </si>
  <si>
    <t>A2</t>
  </si>
  <si>
    <r>
      <t>2</t>
    </r>
    <r>
      <rPr>
        <sz val="11"/>
        <color theme="1"/>
        <rFont val="宋体"/>
        <family val="3"/>
        <charset val="134"/>
        <scheme val="minor"/>
      </rPr>
      <t>/</t>
    </r>
    <r>
      <rPr>
        <sz val="11"/>
        <color theme="1"/>
        <rFont val="宋体"/>
        <family val="2"/>
        <scheme val="minor"/>
      </rPr>
      <t>15</t>
    </r>
    <phoneticPr fontId="33" type="noConversion"/>
  </si>
  <si>
    <t>2/15</t>
    <phoneticPr fontId="33" type="noConversion"/>
  </si>
  <si>
    <t>2/15</t>
    <phoneticPr fontId="33" type="noConversion"/>
  </si>
  <si>
    <t>2/15</t>
    <phoneticPr fontId="33" type="noConversion"/>
  </si>
  <si>
    <t>3/15</t>
    <phoneticPr fontId="33" type="noConversion"/>
  </si>
  <si>
    <t>3/15</t>
    <phoneticPr fontId="33" type="noConversion"/>
  </si>
  <si>
    <t>4/15</t>
    <phoneticPr fontId="33" type="noConversion"/>
  </si>
  <si>
    <t>4/15</t>
    <phoneticPr fontId="33" type="noConversion"/>
  </si>
  <si>
    <t>4/15</t>
    <phoneticPr fontId="33" type="noConversion"/>
  </si>
  <si>
    <t>5/15</t>
    <phoneticPr fontId="33" type="noConversion"/>
  </si>
  <si>
    <t>6/15</t>
    <phoneticPr fontId="33" type="noConversion"/>
  </si>
  <si>
    <t>6/15</t>
    <phoneticPr fontId="33" type="noConversion"/>
  </si>
  <si>
    <t>6/15</t>
    <phoneticPr fontId="33" type="noConversion"/>
  </si>
  <si>
    <t>三居</t>
  </si>
  <si>
    <t>C2</t>
  </si>
  <si>
    <t>7/15</t>
    <phoneticPr fontId="33" type="noConversion"/>
  </si>
  <si>
    <t>8/15</t>
    <phoneticPr fontId="33" type="noConversion"/>
  </si>
  <si>
    <t>9/15</t>
    <phoneticPr fontId="33" type="noConversion"/>
  </si>
  <si>
    <t>9/15</t>
    <phoneticPr fontId="33" type="noConversion"/>
  </si>
  <si>
    <t>10/15</t>
    <phoneticPr fontId="33" type="noConversion"/>
  </si>
  <si>
    <t>11/15</t>
    <phoneticPr fontId="33" type="noConversion"/>
  </si>
  <si>
    <t>12/15</t>
    <phoneticPr fontId="33" type="noConversion"/>
  </si>
  <si>
    <t>13/15</t>
    <phoneticPr fontId="33" type="noConversion"/>
  </si>
  <si>
    <t>13/15</t>
    <phoneticPr fontId="33" type="noConversion"/>
  </si>
  <si>
    <t>14/15</t>
    <phoneticPr fontId="33" type="noConversion"/>
  </si>
  <si>
    <t>15/15</t>
    <phoneticPr fontId="33" type="noConversion"/>
  </si>
  <si>
    <t>1/15</t>
    <phoneticPr fontId="33" type="noConversion"/>
  </si>
  <si>
    <t>2/15</t>
    <phoneticPr fontId="33" type="noConversion"/>
  </si>
  <si>
    <t>4/15</t>
    <phoneticPr fontId="33" type="noConversion"/>
  </si>
  <si>
    <t>5/15</t>
    <phoneticPr fontId="33" type="noConversion"/>
  </si>
  <si>
    <t>6/15</t>
    <phoneticPr fontId="33" type="noConversion"/>
  </si>
  <si>
    <t>13/15</t>
    <phoneticPr fontId="33" type="noConversion"/>
  </si>
  <si>
    <t>14/15</t>
    <phoneticPr fontId="33" type="noConversion"/>
  </si>
  <si>
    <t>15/15</t>
    <phoneticPr fontId="33" type="noConversion"/>
  </si>
  <si>
    <t>1/15</t>
    <phoneticPr fontId="33" type="noConversion"/>
  </si>
  <si>
    <t>2/15</t>
    <phoneticPr fontId="33" type="noConversion"/>
  </si>
  <si>
    <t>3/15</t>
    <phoneticPr fontId="33" type="noConversion"/>
  </si>
  <si>
    <t>4/15</t>
    <phoneticPr fontId="33" type="noConversion"/>
  </si>
  <si>
    <t>5/15</t>
    <phoneticPr fontId="33" type="noConversion"/>
  </si>
  <si>
    <t>6/15</t>
    <phoneticPr fontId="33" type="noConversion"/>
  </si>
  <si>
    <t>7/15</t>
    <phoneticPr fontId="33" type="noConversion"/>
  </si>
  <si>
    <t>C5</t>
  </si>
  <si>
    <t>东南</t>
  </si>
  <si>
    <t>9/15</t>
    <phoneticPr fontId="33" type="noConversion"/>
  </si>
  <si>
    <t>15/15</t>
  </si>
  <si>
    <t>C3</t>
  </si>
  <si>
    <t>10/15</t>
    <phoneticPr fontId="33" type="noConversion"/>
  </si>
  <si>
    <t>12/15</t>
    <phoneticPr fontId="33" type="noConversion"/>
  </si>
  <si>
    <t>1/14</t>
    <phoneticPr fontId="33" type="noConversion"/>
  </si>
  <si>
    <t>A3</t>
  </si>
  <si>
    <t>东</t>
  </si>
  <si>
    <t>A4</t>
  </si>
  <si>
    <t>2/14</t>
    <phoneticPr fontId="33" type="noConversion"/>
  </si>
  <si>
    <t>3/14</t>
    <phoneticPr fontId="33" type="noConversion"/>
  </si>
  <si>
    <t>4/14</t>
    <phoneticPr fontId="33" type="noConversion"/>
  </si>
  <si>
    <t>5/14</t>
    <phoneticPr fontId="33" type="noConversion"/>
  </si>
  <si>
    <t>6/14</t>
    <phoneticPr fontId="33" type="noConversion"/>
  </si>
  <si>
    <t>7/14</t>
    <phoneticPr fontId="33" type="noConversion"/>
  </si>
  <si>
    <t>8/14</t>
    <phoneticPr fontId="33" type="noConversion"/>
  </si>
  <si>
    <t>9/14</t>
    <phoneticPr fontId="33" type="noConversion"/>
  </si>
  <si>
    <t>10/14</t>
    <phoneticPr fontId="33" type="noConversion"/>
  </si>
  <si>
    <t>10/14</t>
  </si>
  <si>
    <t>11/14</t>
    <phoneticPr fontId="33" type="noConversion"/>
  </si>
  <si>
    <t>12/14</t>
    <phoneticPr fontId="33" type="noConversion"/>
  </si>
  <si>
    <t>13/14</t>
    <phoneticPr fontId="33" type="noConversion"/>
  </si>
  <si>
    <t>14/14</t>
    <phoneticPr fontId="33" type="noConversion"/>
  </si>
  <si>
    <t>1/11</t>
    <phoneticPr fontId="33" type="noConversion"/>
  </si>
  <si>
    <t>A5</t>
  </si>
  <si>
    <t>4/11</t>
    <phoneticPr fontId="33" type="noConversion"/>
  </si>
  <si>
    <t>C8</t>
  </si>
  <si>
    <t>7/11</t>
    <phoneticPr fontId="33" type="noConversion"/>
  </si>
  <si>
    <t>A6</t>
  </si>
  <si>
    <t>9/11</t>
    <phoneticPr fontId="33" type="noConversion"/>
  </si>
  <si>
    <t>11/11</t>
    <phoneticPr fontId="33" type="noConversion"/>
  </si>
  <si>
    <t>二居</t>
  </si>
  <si>
    <t>B2</t>
    <phoneticPr fontId="33" type="noConversion"/>
  </si>
  <si>
    <t>3/21</t>
    <phoneticPr fontId="33" type="noConversion"/>
  </si>
  <si>
    <t>6/21</t>
    <phoneticPr fontId="33" type="noConversion"/>
  </si>
  <si>
    <t>9/21</t>
    <phoneticPr fontId="33" type="noConversion"/>
  </si>
  <si>
    <t>13/21</t>
    <phoneticPr fontId="33" type="noConversion"/>
  </si>
  <si>
    <t>A7</t>
  </si>
  <si>
    <t>西</t>
  </si>
  <si>
    <t>1/14</t>
    <phoneticPr fontId="33" type="noConversion"/>
  </si>
  <si>
    <t>A8</t>
  </si>
  <si>
    <t>2/14</t>
    <phoneticPr fontId="33" type="noConversion"/>
  </si>
  <si>
    <t>3/14</t>
    <phoneticPr fontId="33" type="noConversion"/>
  </si>
  <si>
    <t>4/14</t>
    <phoneticPr fontId="33" type="noConversion"/>
  </si>
  <si>
    <t>5/14</t>
    <phoneticPr fontId="33" type="noConversion"/>
  </si>
  <si>
    <t>6/14</t>
    <phoneticPr fontId="33" type="noConversion"/>
  </si>
  <si>
    <t>7/14</t>
    <phoneticPr fontId="33" type="noConversion"/>
  </si>
  <si>
    <t>8/14</t>
    <phoneticPr fontId="33" type="noConversion"/>
  </si>
  <si>
    <t>B3</t>
  </si>
  <si>
    <t>西北</t>
  </si>
  <si>
    <t>9/14</t>
    <phoneticPr fontId="33" type="noConversion"/>
  </si>
  <si>
    <t>10/14</t>
    <phoneticPr fontId="33" type="noConversion"/>
  </si>
  <si>
    <t>11/14</t>
    <phoneticPr fontId="33" type="noConversion"/>
  </si>
  <si>
    <t>12/14</t>
    <phoneticPr fontId="33" type="noConversion"/>
  </si>
  <si>
    <t>13/14</t>
    <phoneticPr fontId="33" type="noConversion"/>
  </si>
  <si>
    <t>14/14</t>
    <phoneticPr fontId="33" type="noConversion"/>
  </si>
  <si>
    <t>2/20</t>
    <phoneticPr fontId="33" type="noConversion"/>
  </si>
  <si>
    <t>6/20</t>
    <phoneticPr fontId="33" type="noConversion"/>
  </si>
  <si>
    <t>9/20</t>
    <phoneticPr fontId="33" type="noConversion"/>
  </si>
  <si>
    <r>
      <t>2</t>
    </r>
    <r>
      <rPr>
        <sz val="11"/>
        <color theme="1"/>
        <rFont val="宋体"/>
        <family val="3"/>
        <charset val="134"/>
        <scheme val="minor"/>
      </rPr>
      <t>0</t>
    </r>
    <r>
      <rPr>
        <sz val="11"/>
        <color theme="1"/>
        <rFont val="宋体"/>
        <family val="2"/>
        <scheme val="minor"/>
      </rPr>
      <t>/20</t>
    </r>
    <phoneticPr fontId="33" type="noConversion"/>
  </si>
  <si>
    <r>
      <t>2</t>
    </r>
    <r>
      <rPr>
        <sz val="11"/>
        <color theme="1"/>
        <rFont val="宋体"/>
        <family val="3"/>
        <charset val="134"/>
        <scheme val="minor"/>
      </rPr>
      <t>0</t>
    </r>
    <r>
      <rPr>
        <sz val="11"/>
        <color theme="1"/>
        <rFont val="宋体"/>
        <family val="2"/>
        <scheme val="minor"/>
      </rPr>
      <t>/20</t>
    </r>
    <r>
      <rPr>
        <sz val="11"/>
        <color indexed="8"/>
        <rFont val="宋体"/>
        <family val="3"/>
        <charset val="134"/>
      </rPr>
      <t/>
    </r>
  </si>
  <si>
    <t>3/13</t>
    <phoneticPr fontId="33" type="noConversion"/>
  </si>
  <si>
    <t>4/13</t>
    <phoneticPr fontId="33" type="noConversion"/>
  </si>
  <si>
    <t>5/13</t>
    <phoneticPr fontId="33" type="noConversion"/>
  </si>
  <si>
    <t>6/13</t>
    <phoneticPr fontId="33" type="noConversion"/>
  </si>
  <si>
    <t>7/13</t>
    <phoneticPr fontId="33" type="noConversion"/>
  </si>
  <si>
    <t>8/13</t>
    <phoneticPr fontId="33" type="noConversion"/>
  </si>
  <si>
    <t>9/13</t>
    <phoneticPr fontId="33" type="noConversion"/>
  </si>
  <si>
    <r>
      <t>1</t>
    </r>
    <r>
      <rPr>
        <sz val="11"/>
        <color theme="1"/>
        <rFont val="宋体"/>
        <family val="3"/>
        <charset val="134"/>
        <scheme val="minor"/>
      </rPr>
      <t>0</t>
    </r>
    <r>
      <rPr>
        <sz val="11"/>
        <color theme="1"/>
        <rFont val="宋体"/>
        <family val="2"/>
        <scheme val="minor"/>
      </rPr>
      <t>/13</t>
    </r>
    <phoneticPr fontId="33" type="noConversion"/>
  </si>
  <si>
    <r>
      <t>1</t>
    </r>
    <r>
      <rPr>
        <sz val="11"/>
        <color theme="1"/>
        <rFont val="宋体"/>
        <family val="3"/>
        <charset val="134"/>
        <scheme val="minor"/>
      </rPr>
      <t>1</t>
    </r>
    <r>
      <rPr>
        <sz val="11"/>
        <color theme="1"/>
        <rFont val="宋体"/>
        <family val="2"/>
        <scheme val="minor"/>
      </rPr>
      <t>/13</t>
    </r>
    <phoneticPr fontId="33" type="noConversion"/>
  </si>
  <si>
    <t>A9</t>
  </si>
  <si>
    <r>
      <t>1</t>
    </r>
    <r>
      <rPr>
        <sz val="11"/>
        <color theme="1"/>
        <rFont val="宋体"/>
        <family val="3"/>
        <charset val="134"/>
        <scheme val="minor"/>
      </rPr>
      <t>2</t>
    </r>
    <r>
      <rPr>
        <sz val="11"/>
        <color theme="1"/>
        <rFont val="宋体"/>
        <family val="2"/>
        <scheme val="minor"/>
      </rPr>
      <t>/13</t>
    </r>
    <phoneticPr fontId="33" type="noConversion"/>
  </si>
  <si>
    <r>
      <t>1</t>
    </r>
    <r>
      <rPr>
        <sz val="11"/>
        <color theme="1"/>
        <rFont val="宋体"/>
        <family val="3"/>
        <charset val="134"/>
        <scheme val="minor"/>
      </rPr>
      <t>3</t>
    </r>
    <r>
      <rPr>
        <sz val="11"/>
        <color theme="1"/>
        <rFont val="宋体"/>
        <family val="2"/>
        <scheme val="minor"/>
      </rPr>
      <t>/13</t>
    </r>
    <phoneticPr fontId="33" type="noConversion"/>
  </si>
  <si>
    <t>4/20</t>
    <phoneticPr fontId="33" type="noConversion"/>
  </si>
  <si>
    <t>2/12</t>
    <phoneticPr fontId="33" type="noConversion"/>
  </si>
  <si>
    <t>3/12</t>
    <phoneticPr fontId="33" type="noConversion"/>
  </si>
  <si>
    <t>4/12</t>
    <phoneticPr fontId="33" type="noConversion"/>
  </si>
  <si>
    <t>5/12</t>
    <phoneticPr fontId="33" type="noConversion"/>
  </si>
  <si>
    <t>6/12</t>
    <phoneticPr fontId="33" type="noConversion"/>
  </si>
  <si>
    <t>7/12</t>
    <phoneticPr fontId="33" type="noConversion"/>
  </si>
  <si>
    <t>8/12</t>
    <phoneticPr fontId="33" type="noConversion"/>
  </si>
  <si>
    <t>9/12</t>
    <phoneticPr fontId="33" type="noConversion"/>
  </si>
  <si>
    <r>
      <t>1</t>
    </r>
    <r>
      <rPr>
        <sz val="11"/>
        <color theme="1"/>
        <rFont val="宋体"/>
        <family val="3"/>
        <charset val="134"/>
        <scheme val="minor"/>
      </rPr>
      <t>0</t>
    </r>
    <r>
      <rPr>
        <sz val="11"/>
        <color theme="1"/>
        <rFont val="宋体"/>
        <family val="2"/>
        <scheme val="minor"/>
      </rPr>
      <t>/12</t>
    </r>
    <phoneticPr fontId="33" type="noConversion"/>
  </si>
  <si>
    <r>
      <t>1</t>
    </r>
    <r>
      <rPr>
        <sz val="11"/>
        <color theme="1"/>
        <rFont val="宋体"/>
        <family val="3"/>
        <charset val="134"/>
        <scheme val="minor"/>
      </rPr>
      <t>1</t>
    </r>
    <r>
      <rPr>
        <sz val="11"/>
        <color theme="1"/>
        <rFont val="宋体"/>
        <family val="2"/>
        <scheme val="minor"/>
      </rPr>
      <t>/12</t>
    </r>
    <phoneticPr fontId="33" type="noConversion"/>
  </si>
  <si>
    <r>
      <t>1</t>
    </r>
    <r>
      <rPr>
        <sz val="11"/>
        <color theme="1"/>
        <rFont val="宋体"/>
        <family val="3"/>
        <charset val="134"/>
        <scheme val="minor"/>
      </rPr>
      <t>2</t>
    </r>
    <r>
      <rPr>
        <sz val="11"/>
        <color theme="1"/>
        <rFont val="宋体"/>
        <family val="2"/>
        <scheme val="minor"/>
      </rPr>
      <t>/12</t>
    </r>
    <phoneticPr fontId="33" type="noConversion"/>
  </si>
  <si>
    <t>4/20</t>
    <phoneticPr fontId="33" type="noConversion"/>
  </si>
  <si>
    <r>
      <t>1</t>
    </r>
    <r>
      <rPr>
        <sz val="11"/>
        <color theme="1"/>
        <rFont val="宋体"/>
        <family val="3"/>
        <charset val="134"/>
        <scheme val="minor"/>
      </rPr>
      <t>8</t>
    </r>
    <r>
      <rPr>
        <sz val="11"/>
        <color theme="1"/>
        <rFont val="宋体"/>
        <family val="2"/>
        <scheme val="minor"/>
      </rPr>
      <t>/20</t>
    </r>
    <phoneticPr fontId="33" type="noConversion"/>
  </si>
  <si>
    <r>
      <t>1</t>
    </r>
    <r>
      <rPr>
        <sz val="11"/>
        <color theme="1"/>
        <rFont val="宋体"/>
        <family val="3"/>
        <charset val="134"/>
        <scheme val="minor"/>
      </rPr>
      <t>9</t>
    </r>
    <r>
      <rPr>
        <sz val="11"/>
        <color theme="1"/>
        <rFont val="宋体"/>
        <family val="2"/>
        <scheme val="minor"/>
      </rPr>
      <t>/20</t>
    </r>
    <phoneticPr fontId="33" type="noConversion"/>
  </si>
  <si>
    <r>
      <t>2</t>
    </r>
    <r>
      <rPr>
        <sz val="11"/>
        <color theme="1"/>
        <rFont val="宋体"/>
        <family val="3"/>
        <charset val="134"/>
        <scheme val="minor"/>
      </rPr>
      <t>0</t>
    </r>
    <r>
      <rPr>
        <sz val="11"/>
        <color theme="1"/>
        <rFont val="宋体"/>
        <family val="2"/>
        <scheme val="minor"/>
      </rPr>
      <t>/20</t>
    </r>
    <phoneticPr fontId="33" type="noConversion"/>
  </si>
  <si>
    <t>1/13</t>
    <phoneticPr fontId="33" type="noConversion"/>
  </si>
  <si>
    <t>2/13</t>
    <phoneticPr fontId="33" type="noConversion"/>
  </si>
  <si>
    <t>3/13</t>
    <phoneticPr fontId="33" type="noConversion"/>
  </si>
  <si>
    <t>4/13</t>
    <phoneticPr fontId="33" type="noConversion"/>
  </si>
  <si>
    <t>5/13</t>
    <phoneticPr fontId="33" type="noConversion"/>
  </si>
  <si>
    <t>6/13</t>
    <phoneticPr fontId="33" type="noConversion"/>
  </si>
  <si>
    <t>7/13</t>
    <phoneticPr fontId="33" type="noConversion"/>
  </si>
  <si>
    <t>8/13</t>
    <phoneticPr fontId="33" type="noConversion"/>
  </si>
  <si>
    <t>9/13</t>
    <phoneticPr fontId="33" type="noConversion"/>
  </si>
  <si>
    <r>
      <t>1</t>
    </r>
    <r>
      <rPr>
        <sz val="11"/>
        <color theme="1"/>
        <rFont val="宋体"/>
        <family val="3"/>
        <charset val="134"/>
        <scheme val="minor"/>
      </rPr>
      <t>0</t>
    </r>
    <r>
      <rPr>
        <sz val="11"/>
        <color theme="1"/>
        <rFont val="宋体"/>
        <family val="2"/>
        <scheme val="minor"/>
      </rPr>
      <t>/13</t>
    </r>
    <phoneticPr fontId="33" type="noConversion"/>
  </si>
  <si>
    <r>
      <t>1</t>
    </r>
    <r>
      <rPr>
        <sz val="11"/>
        <color theme="1"/>
        <rFont val="宋体"/>
        <family val="3"/>
        <charset val="134"/>
        <scheme val="minor"/>
      </rPr>
      <t>1</t>
    </r>
    <r>
      <rPr>
        <sz val="11"/>
        <color theme="1"/>
        <rFont val="宋体"/>
        <family val="2"/>
        <scheme val="minor"/>
      </rPr>
      <t>/13</t>
    </r>
    <phoneticPr fontId="33" type="noConversion"/>
  </si>
  <si>
    <r>
      <t>1</t>
    </r>
    <r>
      <rPr>
        <sz val="11"/>
        <color theme="1"/>
        <rFont val="宋体"/>
        <family val="3"/>
        <charset val="134"/>
        <scheme val="minor"/>
      </rPr>
      <t>2</t>
    </r>
    <r>
      <rPr>
        <sz val="11"/>
        <color theme="1"/>
        <rFont val="宋体"/>
        <family val="2"/>
        <scheme val="minor"/>
      </rPr>
      <t>/13</t>
    </r>
    <phoneticPr fontId="33" type="noConversion"/>
  </si>
  <si>
    <r>
      <t>1</t>
    </r>
    <r>
      <rPr>
        <sz val="11"/>
        <color theme="1"/>
        <rFont val="宋体"/>
        <family val="3"/>
        <charset val="134"/>
        <scheme val="minor"/>
      </rPr>
      <t>3</t>
    </r>
    <r>
      <rPr>
        <sz val="11"/>
        <color theme="1"/>
        <rFont val="宋体"/>
        <family val="2"/>
        <scheme val="minor"/>
      </rPr>
      <t>/13</t>
    </r>
    <phoneticPr fontId="33" type="noConversion"/>
  </si>
  <si>
    <r>
      <t>1</t>
    </r>
    <r>
      <rPr>
        <sz val="11"/>
        <color theme="1"/>
        <rFont val="宋体"/>
        <family val="3"/>
        <charset val="134"/>
        <scheme val="minor"/>
      </rPr>
      <t>0</t>
    </r>
    <r>
      <rPr>
        <sz val="11"/>
        <color theme="1"/>
        <rFont val="宋体"/>
        <family val="2"/>
        <scheme val="minor"/>
      </rPr>
      <t>/20</t>
    </r>
    <phoneticPr fontId="33" type="noConversion"/>
  </si>
  <si>
    <r>
      <t>3</t>
    </r>
    <r>
      <rPr>
        <sz val="11"/>
        <color theme="1"/>
        <rFont val="宋体"/>
        <family val="2"/>
        <scheme val="minor"/>
      </rPr>
      <t>/13</t>
    </r>
    <phoneticPr fontId="33" type="noConversion"/>
  </si>
  <si>
    <t>总楼层</t>
  </si>
  <si>
    <t>所在楼层</t>
  </si>
  <si>
    <t>户型</t>
    <phoneticPr fontId="1" type="noConversion"/>
  </si>
  <si>
    <t>各套建筑面积（㎡）</t>
    <phoneticPr fontId="1" type="noConversion"/>
  </si>
  <si>
    <t>1-15</t>
    <phoneticPr fontId="1" type="noConversion"/>
  </si>
  <si>
    <t>标准房建筑面积</t>
    <phoneticPr fontId="1" type="noConversion"/>
  </si>
  <si>
    <t>三居室</t>
    <phoneticPr fontId="1" type="noConversion"/>
  </si>
  <si>
    <t>82.92-98.39</t>
    <phoneticPr fontId="1" type="noConversion"/>
  </si>
  <si>
    <t>101.78-143.45</t>
    <phoneticPr fontId="1" type="noConversion"/>
  </si>
  <si>
    <t>54.39-67</t>
    <phoneticPr fontId="1" type="noConversion"/>
  </si>
  <si>
    <t>84-120</t>
    <phoneticPr fontId="1" type="noConversion"/>
  </si>
  <si>
    <t>114-144</t>
    <phoneticPr fontId="1" type="noConversion"/>
  </si>
  <si>
    <t>57-59</t>
    <phoneticPr fontId="1" type="noConversion"/>
  </si>
  <si>
    <t>57.05-116.85</t>
    <phoneticPr fontId="1" type="noConversion"/>
  </si>
  <si>
    <t>98.88-138.54</t>
    <phoneticPr fontId="1" type="noConversion"/>
  </si>
  <si>
    <r>
      <t>朝向较好，能保证较长时间的采光，通风较好，综合分析朝向、采光、通风状况较好</t>
    </r>
    <r>
      <rPr>
        <sz val="10"/>
        <color rgb="FFFF0000"/>
        <rFont val="仿宋_GB2312"/>
        <family val="3"/>
        <charset val="134"/>
      </rPr>
      <t>（南）</t>
    </r>
    <phoneticPr fontId="13" type="noConversion"/>
  </si>
  <si>
    <r>
      <t>朝向好，能保证较长时间的采光，通风较好，综合分析朝向、采光、通风状况较好</t>
    </r>
    <r>
      <rPr>
        <sz val="10"/>
        <color rgb="FFFF0000"/>
        <rFont val="仿宋_GB2312"/>
        <family val="3"/>
        <charset val="134"/>
      </rPr>
      <t>（南北）</t>
    </r>
    <phoneticPr fontId="13" type="noConversion"/>
  </si>
  <si>
    <t>名佳花园二区</t>
  </si>
  <si>
    <t>名佳花园三区</t>
  </si>
  <si>
    <t>名佳花园一区</t>
  </si>
  <si>
    <t>名流花园</t>
  </si>
  <si>
    <t>温泉花园A区</t>
  </si>
  <si>
    <t>温泉花园B区</t>
  </si>
  <si>
    <t>北亚花园</t>
  </si>
  <si>
    <t>冠雅苑</t>
  </si>
  <si>
    <t>望都家园</t>
  </si>
  <si>
    <t>东二旗新村</t>
  </si>
  <si>
    <t>项目名称</t>
    <phoneticPr fontId="1" type="noConversion"/>
  </si>
  <si>
    <t>年均价</t>
    <phoneticPr fontId="1" type="noConversion"/>
  </si>
  <si>
    <t>附件4</t>
  </si>
  <si>
    <t>填表单位：</t>
  </si>
  <si>
    <t>填表日期：</t>
  </si>
  <si>
    <t>所属区</t>
  </si>
  <si>
    <t>所属街道</t>
  </si>
  <si>
    <t>行政坐落地址</t>
  </si>
  <si>
    <t>楼号</t>
  </si>
  <si>
    <t>产权比例（个人：代持机构）</t>
  </si>
  <si>
    <t>建筑面积</t>
  </si>
  <si>
    <t>套内面积</t>
  </si>
  <si>
    <t>套型</t>
  </si>
  <si>
    <t>户型代码</t>
  </si>
  <si>
    <t>销售状态</t>
  </si>
  <si>
    <t>网签合同编号</t>
  </si>
  <si>
    <t>签约时间</t>
  </si>
  <si>
    <t>购房人姓名</t>
  </si>
  <si>
    <t>共同共有人姓名</t>
  </si>
  <si>
    <t>交房时间</t>
  </si>
  <si>
    <t>万科翡萃家园</t>
  </si>
  <si>
    <t>北七家镇</t>
  </si>
  <si>
    <t>02</t>
  </si>
  <si>
    <t>44.38</t>
  </si>
  <si>
    <t>1居室</t>
  </si>
  <si>
    <t>已销售</t>
  </si>
  <si>
    <t>GY2092380</t>
  </si>
  <si>
    <t>王辉</t>
  </si>
  <si>
    <t>周生香</t>
  </si>
  <si>
    <t>2018/11/6-2018/11/11</t>
  </si>
  <si>
    <t>GY2092569</t>
  </si>
  <si>
    <t xml:space="preserve">蒋晓伟  </t>
  </si>
  <si>
    <t>44.49</t>
  </si>
  <si>
    <t>GY2092571</t>
  </si>
  <si>
    <t>白文娟</t>
  </si>
  <si>
    <t>尹浩然</t>
  </si>
  <si>
    <t>GY2092561</t>
  </si>
  <si>
    <t>宋承辉</t>
  </si>
  <si>
    <t>陈钊</t>
  </si>
  <si>
    <t>GY2092564</t>
  </si>
  <si>
    <t>杨从山</t>
  </si>
  <si>
    <t>沈会</t>
  </si>
  <si>
    <t>GY2092577</t>
  </si>
  <si>
    <t>王胜伟</t>
  </si>
  <si>
    <t>顾丽丽</t>
  </si>
  <si>
    <t>GY2092572</t>
  </si>
  <si>
    <t>李宁</t>
  </si>
  <si>
    <t>穆建超</t>
  </si>
  <si>
    <t>GY2092393</t>
  </si>
  <si>
    <t>郝洁</t>
  </si>
  <si>
    <t>张达</t>
  </si>
  <si>
    <t>GY2092423</t>
  </si>
  <si>
    <t>刘露阳</t>
  </si>
  <si>
    <t>王代娣</t>
  </si>
  <si>
    <t>GY2092520</t>
  </si>
  <si>
    <t>呼树军</t>
  </si>
  <si>
    <t>李培</t>
  </si>
  <si>
    <t>GY2092428</t>
  </si>
  <si>
    <t>胡猛</t>
  </si>
  <si>
    <t>胡玉娇</t>
  </si>
  <si>
    <t>44.51</t>
  </si>
  <si>
    <t>GY2092452</t>
  </si>
  <si>
    <t>范力</t>
  </si>
  <si>
    <t>洪兴波</t>
  </si>
  <si>
    <t>GY2092458</t>
  </si>
  <si>
    <t>张洋</t>
  </si>
  <si>
    <t>苗琳</t>
  </si>
  <si>
    <t>GY2091996</t>
  </si>
  <si>
    <t>刘海明</t>
  </si>
  <si>
    <t>刘明月</t>
  </si>
  <si>
    <t>GY2092464</t>
  </si>
  <si>
    <t>史新庆</t>
  </si>
  <si>
    <t>范云凤</t>
  </si>
  <si>
    <t>GY2092469</t>
  </si>
  <si>
    <t>金静</t>
  </si>
  <si>
    <t>赵博</t>
  </si>
  <si>
    <t>GY2092472</t>
  </si>
  <si>
    <t>李莹</t>
  </si>
  <si>
    <t>李军</t>
  </si>
  <si>
    <t>GY2092474</t>
  </si>
  <si>
    <t>姬明君</t>
  </si>
  <si>
    <t>GY2092476</t>
  </si>
  <si>
    <t>蔺庆春</t>
  </si>
  <si>
    <t>郭静茹</t>
  </si>
  <si>
    <t>44.73</t>
  </si>
  <si>
    <t>未销售</t>
  </si>
  <si>
    <t>71.08</t>
  </si>
  <si>
    <t>3居室</t>
  </si>
  <si>
    <t>GY2092821</t>
  </si>
  <si>
    <t>李东</t>
  </si>
  <si>
    <t>李月琴</t>
  </si>
  <si>
    <t>GY2092566</t>
  </si>
  <si>
    <t>于凤霞</t>
  </si>
  <si>
    <t>张进忠</t>
  </si>
  <si>
    <t>GY2092482</t>
  </si>
  <si>
    <t>曾甜</t>
  </si>
  <si>
    <t>肖蒙蒙</t>
  </si>
  <si>
    <t>GY2092485</t>
  </si>
  <si>
    <t>于佳男</t>
  </si>
  <si>
    <t>刘金</t>
  </si>
  <si>
    <t>GY2092483</t>
  </si>
  <si>
    <t>杨平</t>
  </si>
  <si>
    <t>马亚平</t>
  </si>
  <si>
    <t>GY2092475</t>
  </si>
  <si>
    <t>王晏玮</t>
  </si>
  <si>
    <t>GY2092473</t>
  </si>
  <si>
    <t>王绍楠</t>
  </si>
  <si>
    <t>罗言</t>
  </si>
  <si>
    <t>GY2092471</t>
  </si>
  <si>
    <t>张建锋</t>
  </si>
  <si>
    <t>闫丽珍</t>
  </si>
  <si>
    <t>GY2092014</t>
  </si>
  <si>
    <t>李寒冰</t>
  </si>
  <si>
    <t>梁爽</t>
  </si>
  <si>
    <t>GY2092016</t>
  </si>
  <si>
    <t>米丽娜</t>
  </si>
  <si>
    <t>米阔</t>
  </si>
  <si>
    <t>GY2092019</t>
  </si>
  <si>
    <t>王丽鹏</t>
  </si>
  <si>
    <t>柴丽燕</t>
  </si>
  <si>
    <t>GY2092024</t>
  </si>
  <si>
    <t>翟磊</t>
  </si>
  <si>
    <t>曹颖</t>
  </si>
  <si>
    <t>GY2092028</t>
  </si>
  <si>
    <t>刘敬兰</t>
  </si>
  <si>
    <t>陈连文</t>
  </si>
  <si>
    <t>GY2092030</t>
  </si>
  <si>
    <t>董美华</t>
  </si>
  <si>
    <t>GY2092035</t>
  </si>
  <si>
    <t>侯逾婧</t>
  </si>
  <si>
    <t>GY2092036</t>
  </si>
  <si>
    <t>孙飞</t>
  </si>
  <si>
    <t>GY2092037</t>
  </si>
  <si>
    <t>马霞</t>
  </si>
  <si>
    <t>GY2092527</t>
  </si>
  <si>
    <t>孙冲冲</t>
  </si>
  <si>
    <t>林保廷</t>
  </si>
  <si>
    <t>GY2092528</t>
  </si>
  <si>
    <t>孙亮</t>
  </si>
  <si>
    <t>丁红颖</t>
  </si>
  <si>
    <t>GY2092529</t>
  </si>
  <si>
    <t>章浩飞</t>
  </si>
  <si>
    <t>GY2092530</t>
  </si>
  <si>
    <t>李林锋</t>
  </si>
  <si>
    <t>隽淑清</t>
  </si>
  <si>
    <t>GY2091959</t>
  </si>
  <si>
    <t>陈远</t>
  </si>
  <si>
    <t>胡婷婷</t>
  </si>
  <si>
    <t>GY2092044</t>
  </si>
  <si>
    <t>纪荣</t>
  </si>
  <si>
    <t>赵秀珍</t>
  </si>
  <si>
    <t>GY2092045</t>
  </si>
  <si>
    <t>黄璜</t>
  </si>
  <si>
    <t>GY2092046</t>
  </si>
  <si>
    <t>姜爽</t>
  </si>
  <si>
    <t>李飞</t>
  </si>
  <si>
    <t>GY2092048</t>
  </si>
  <si>
    <t>漆小红</t>
  </si>
  <si>
    <t>孟媛媛</t>
  </si>
  <si>
    <t>GY2092050</t>
  </si>
  <si>
    <t xml:space="preserve">王楠  </t>
  </si>
  <si>
    <t>张岩岩</t>
  </si>
  <si>
    <t>GY2092052</t>
  </si>
  <si>
    <t>刘勇</t>
  </si>
  <si>
    <t>霍莹</t>
  </si>
  <si>
    <t>GY2092058</t>
  </si>
  <si>
    <t>李将</t>
  </si>
  <si>
    <t>GY2092063</t>
  </si>
  <si>
    <t>张婷</t>
  </si>
  <si>
    <t>GY2092070</t>
  </si>
  <si>
    <t>任义</t>
  </si>
  <si>
    <t>安琪</t>
  </si>
  <si>
    <t>GY2092075</t>
  </si>
  <si>
    <t>吴跃</t>
  </si>
  <si>
    <t>孙宇婷</t>
  </si>
  <si>
    <t>GY2092076</t>
  </si>
  <si>
    <t>夏孟婧</t>
  </si>
  <si>
    <t>GY2092079</t>
  </si>
  <si>
    <t>杨彦清</t>
  </si>
  <si>
    <t>王兰英</t>
  </si>
  <si>
    <t>GY2092531</t>
  </si>
  <si>
    <t>丁鑫童</t>
  </si>
  <si>
    <t>张卓</t>
  </si>
  <si>
    <t>GY2092081</t>
  </si>
  <si>
    <t>张连菊</t>
  </si>
  <si>
    <t>GY2092085</t>
  </si>
  <si>
    <t>李一立</t>
  </si>
  <si>
    <t>刘小伟</t>
  </si>
  <si>
    <t>GY2092088</t>
  </si>
  <si>
    <t>杨洪菊</t>
  </si>
  <si>
    <t>杜连营</t>
  </si>
  <si>
    <t>GY2092091</t>
  </si>
  <si>
    <t xml:space="preserve">憨朋 </t>
  </si>
  <si>
    <t xml:space="preserve">  姜海</t>
  </si>
  <si>
    <t>GY2092094</t>
  </si>
  <si>
    <t>杨红娟</t>
  </si>
  <si>
    <t>李秀荣</t>
  </si>
  <si>
    <t>GY2092097</t>
  </si>
  <si>
    <t>沈茹</t>
  </si>
  <si>
    <t>GY2092099</t>
  </si>
  <si>
    <t>刘强</t>
  </si>
  <si>
    <t>王云</t>
  </si>
  <si>
    <t>GY2092101</t>
  </si>
  <si>
    <t>张璐</t>
  </si>
  <si>
    <t>赵兴</t>
  </si>
  <si>
    <t>GY2092103</t>
  </si>
  <si>
    <t>王磊</t>
  </si>
  <si>
    <t>琚建欣</t>
  </si>
  <si>
    <t>GY2092107</t>
  </si>
  <si>
    <t>刘华军</t>
  </si>
  <si>
    <t>GY2092466</t>
  </si>
  <si>
    <t>李姗姗</t>
  </si>
  <si>
    <t>王博</t>
  </si>
  <si>
    <t>GY2092463</t>
  </si>
  <si>
    <t>惠元甲</t>
  </si>
  <si>
    <t>张艳艳</t>
  </si>
  <si>
    <t>GY2092579</t>
  </si>
  <si>
    <t>朱宝莲</t>
  </si>
  <si>
    <t>张永福</t>
  </si>
  <si>
    <t>GY2092460</t>
  </si>
  <si>
    <t>薛雪梅</t>
  </si>
  <si>
    <t>任东海</t>
  </si>
  <si>
    <t>GY2092456</t>
  </si>
  <si>
    <t>程艳青</t>
  </si>
  <si>
    <t>GY2092454</t>
  </si>
  <si>
    <t>刘秀华</t>
  </si>
  <si>
    <t>GY2092448</t>
  </si>
  <si>
    <t>王昆</t>
  </si>
  <si>
    <t>徐玉</t>
  </si>
  <si>
    <t>GY2092446</t>
  </si>
  <si>
    <t>赵继</t>
  </si>
  <si>
    <t>徐婷</t>
  </si>
  <si>
    <t>GY2092445</t>
  </si>
  <si>
    <t>张蕊</t>
  </si>
  <si>
    <t>GY2092442</t>
  </si>
  <si>
    <t>佟志强</t>
  </si>
  <si>
    <t>陈柳伊</t>
  </si>
  <si>
    <t>GY2092440</t>
  </si>
  <si>
    <t>王吉</t>
  </si>
  <si>
    <t>安丽娟</t>
  </si>
  <si>
    <t>GY2092437</t>
  </si>
  <si>
    <t>魏新举</t>
  </si>
  <si>
    <t>郝志军</t>
  </si>
  <si>
    <t>GY2092435</t>
  </si>
  <si>
    <t>杨素云</t>
  </si>
  <si>
    <t>朱彤</t>
  </si>
  <si>
    <t>GY2092433</t>
  </si>
  <si>
    <t>武涛</t>
  </si>
  <si>
    <t>荆红英</t>
  </si>
  <si>
    <t>GY2092427</t>
  </si>
  <si>
    <t>张淼</t>
  </si>
  <si>
    <t>GY2092425</t>
  </si>
  <si>
    <t>吴鹏</t>
  </si>
  <si>
    <t>GY2092420</t>
  </si>
  <si>
    <t>孙洪飞</t>
  </si>
  <si>
    <t>高彩娟</t>
  </si>
  <si>
    <t>GY2092417</t>
  </si>
  <si>
    <t>苏洋</t>
  </si>
  <si>
    <t>曲彦蓉</t>
  </si>
  <si>
    <t>GY2092414</t>
  </si>
  <si>
    <t>成倩倩</t>
  </si>
  <si>
    <t>李振华</t>
  </si>
  <si>
    <t>GY2091992</t>
  </si>
  <si>
    <t>王珏玲</t>
  </si>
  <si>
    <t>陈立斌</t>
  </si>
  <si>
    <t>GY2091995</t>
  </si>
  <si>
    <t>高一然</t>
  </si>
  <si>
    <t>周丹</t>
  </si>
  <si>
    <t>GY2091998</t>
  </si>
  <si>
    <t>李永兰</t>
  </si>
  <si>
    <t>GY2092711</t>
  </si>
  <si>
    <t>钟燕莎</t>
  </si>
  <si>
    <t>蒋喆</t>
  </si>
  <si>
    <t>GY2092000</t>
  </si>
  <si>
    <t>周炳忠</t>
  </si>
  <si>
    <t>庄林秀</t>
  </si>
  <si>
    <t>71.18</t>
  </si>
  <si>
    <t>GY2092004</t>
  </si>
  <si>
    <t>吕智君</t>
  </si>
  <si>
    <t>朱鹭</t>
  </si>
  <si>
    <t>GY2092006</t>
  </si>
  <si>
    <t>郝宝济</t>
  </si>
  <si>
    <t>朱志方</t>
  </si>
  <si>
    <t>GY2092822</t>
  </si>
  <si>
    <t>GY2092007</t>
  </si>
  <si>
    <t>张宝燕</t>
  </si>
  <si>
    <t>王玉龙</t>
  </si>
  <si>
    <t>GY2092013</t>
  </si>
  <si>
    <t>王晶</t>
  </si>
  <si>
    <t>GY2092015</t>
  </si>
  <si>
    <t>张帆</t>
  </si>
  <si>
    <t>谷云鹏</t>
  </si>
  <si>
    <t>GY2092018</t>
  </si>
  <si>
    <t>高宏竹</t>
  </si>
  <si>
    <t>GY2092020</t>
  </si>
  <si>
    <t>王靖</t>
  </si>
  <si>
    <t>曹亚丽</t>
  </si>
  <si>
    <t>GY2092023</t>
  </si>
  <si>
    <t>刘宝成</t>
  </si>
  <si>
    <t>GY2092025</t>
  </si>
  <si>
    <t>王征</t>
  </si>
  <si>
    <t>毕珍珍</t>
  </si>
  <si>
    <t>GY2092032</t>
  </si>
  <si>
    <t>刘学</t>
  </si>
  <si>
    <t>张慧</t>
  </si>
  <si>
    <t>70.97</t>
  </si>
  <si>
    <t>GY2092034</t>
  </si>
  <si>
    <t>刘媛</t>
  </si>
  <si>
    <t>GY2092038</t>
  </si>
  <si>
    <t>冯艳</t>
  </si>
  <si>
    <t>马睿</t>
  </si>
  <si>
    <t>GY2092041</t>
  </si>
  <si>
    <t xml:space="preserve">李辉  </t>
  </si>
  <si>
    <t>GY2092043</t>
  </si>
  <si>
    <t>钱佳成</t>
  </si>
  <si>
    <t>潘萍</t>
  </si>
  <si>
    <t>GY2092059</t>
  </si>
  <si>
    <t>芦林</t>
  </si>
  <si>
    <t>王蕾</t>
  </si>
  <si>
    <t>GY2092072</t>
  </si>
  <si>
    <t>孙蓓蓓</t>
  </si>
  <si>
    <t>王帅</t>
  </si>
  <si>
    <t>GY2092078</t>
  </si>
  <si>
    <t>杜阳</t>
  </si>
  <si>
    <t>GY2092080</t>
  </si>
  <si>
    <t>孔凡京</t>
  </si>
  <si>
    <t>徐爱红</t>
  </si>
  <si>
    <t>GY2092083</t>
  </si>
  <si>
    <t>冯金涛</t>
  </si>
  <si>
    <t>徐莺鲡</t>
  </si>
  <si>
    <t>GY2092084</t>
  </si>
  <si>
    <t>金洋</t>
  </si>
  <si>
    <t>张雪</t>
  </si>
  <si>
    <t>GY2092086</t>
  </si>
  <si>
    <t>董菲</t>
  </si>
  <si>
    <t>杨志宇</t>
  </si>
  <si>
    <t>GY2092087</t>
  </si>
  <si>
    <t>李明月</t>
  </si>
  <si>
    <t>姚海鹏</t>
  </si>
  <si>
    <t>GY2092089</t>
  </si>
  <si>
    <t>艾金慰</t>
  </si>
  <si>
    <t>高红</t>
  </si>
  <si>
    <t>GY2092090</t>
  </si>
  <si>
    <t>李敬峰</t>
  </si>
  <si>
    <t>张艾佳</t>
  </si>
  <si>
    <t>GY2092092</t>
  </si>
  <si>
    <t>李杰超</t>
  </si>
  <si>
    <t>崔妍</t>
  </si>
  <si>
    <t>GY2092093</t>
  </si>
  <si>
    <t>王健</t>
  </si>
  <si>
    <t>GY2092095</t>
  </si>
  <si>
    <t>郭瑞霞</t>
  </si>
  <si>
    <t>于永恒</t>
  </si>
  <si>
    <t>GY2092518</t>
  </si>
  <si>
    <t>王舸</t>
  </si>
  <si>
    <t>GY2092100</t>
  </si>
  <si>
    <t>冯辰钰</t>
  </si>
  <si>
    <t>李琤</t>
  </si>
  <si>
    <t>GY2092102</t>
  </si>
  <si>
    <t>胡守信</t>
  </si>
  <si>
    <t>GY2092104</t>
  </si>
  <si>
    <t>王莲花</t>
  </si>
  <si>
    <t>赵金龙</t>
  </si>
  <si>
    <t>44.99</t>
  </si>
  <si>
    <t>GY2092109</t>
  </si>
  <si>
    <t>王全刚</t>
  </si>
  <si>
    <t>康丹苗</t>
  </si>
  <si>
    <t>GY2092824</t>
  </si>
  <si>
    <t>郑淑荣</t>
  </si>
  <si>
    <t>赵树伶</t>
  </si>
  <si>
    <t>GY2092116</t>
  </si>
  <si>
    <t>45.12</t>
  </si>
  <si>
    <t>GY2092118</t>
  </si>
  <si>
    <t>郑春雁</t>
  </si>
  <si>
    <t>姜家梁</t>
  </si>
  <si>
    <t>GY2092122</t>
  </si>
  <si>
    <t>瞿巧钰</t>
  </si>
  <si>
    <t>何裕财</t>
  </si>
  <si>
    <t>GY2092123</t>
  </si>
  <si>
    <t>马玲丽</t>
  </si>
  <si>
    <t>GY2092215</t>
  </si>
  <si>
    <t>张杰</t>
  </si>
  <si>
    <t>GY2092128</t>
  </si>
  <si>
    <t>尹逊兵</t>
  </si>
  <si>
    <t>周艳娇</t>
  </si>
  <si>
    <t>GY2092126</t>
  </si>
  <si>
    <t>张丽娟</t>
  </si>
  <si>
    <t>王利明</t>
  </si>
  <si>
    <t>GY2092223</t>
  </si>
  <si>
    <t>罗磊</t>
  </si>
  <si>
    <t>张丽</t>
  </si>
  <si>
    <t>GY2092125</t>
  </si>
  <si>
    <t>李志刚</t>
  </si>
  <si>
    <t>周玉侠</t>
  </si>
  <si>
    <t>45.11</t>
  </si>
  <si>
    <t>GY2092129</t>
  </si>
  <si>
    <t>李友珍</t>
  </si>
  <si>
    <t>陈占军</t>
  </si>
  <si>
    <t>GY2092130</t>
  </si>
  <si>
    <t>姜宛君</t>
  </si>
  <si>
    <t>GY2092124</t>
  </si>
  <si>
    <t>宫瑞芳</t>
  </si>
  <si>
    <t>刘帅</t>
  </si>
  <si>
    <t>45.36</t>
  </si>
  <si>
    <t>GY2092132</t>
  </si>
  <si>
    <t>胡琳</t>
  </si>
  <si>
    <t>GY2092138</t>
  </si>
  <si>
    <t>叶青宇</t>
  </si>
  <si>
    <t>郭芳霞</t>
  </si>
  <si>
    <t>GY2092137</t>
  </si>
  <si>
    <t>李云梦</t>
  </si>
  <si>
    <t>周凯</t>
  </si>
  <si>
    <t>GY2092136</t>
  </si>
  <si>
    <t>霍达</t>
  </si>
  <si>
    <t>陈科</t>
  </si>
  <si>
    <t>GY2092135</t>
  </si>
  <si>
    <t>亢林贵</t>
  </si>
  <si>
    <t>王刚</t>
  </si>
  <si>
    <t>GY2092139</t>
  </si>
  <si>
    <t>高东云</t>
  </si>
  <si>
    <t>刘学龙</t>
  </si>
  <si>
    <t>GY2092140</t>
  </si>
  <si>
    <t>林谋斌</t>
  </si>
  <si>
    <t>李美文</t>
  </si>
  <si>
    <t>GY2092131</t>
  </si>
  <si>
    <t>林瑶</t>
  </si>
  <si>
    <t>GY2092143</t>
  </si>
  <si>
    <t>袁梦莹</t>
  </si>
  <si>
    <t>郑作标</t>
  </si>
  <si>
    <t>GY2092145</t>
  </si>
  <si>
    <t>崔哲</t>
  </si>
  <si>
    <t>王琳</t>
  </si>
  <si>
    <t>GY2092147</t>
  </si>
  <si>
    <t>牛源培</t>
  </si>
  <si>
    <t>杨明亮</t>
  </si>
  <si>
    <t>GY2092148</t>
  </si>
  <si>
    <t>刘显明</t>
  </si>
  <si>
    <t>吴其凤</t>
  </si>
  <si>
    <t>GY2092149</t>
  </si>
  <si>
    <t>凌丽</t>
  </si>
  <si>
    <t>王宝军</t>
  </si>
  <si>
    <t>GY2092150</t>
  </si>
  <si>
    <t>郝万争</t>
  </si>
  <si>
    <t>于湘丽</t>
  </si>
  <si>
    <t>GY2092152</t>
  </si>
  <si>
    <t>李丹</t>
  </si>
  <si>
    <t>赵国秀</t>
  </si>
  <si>
    <t>GY2092154</t>
  </si>
  <si>
    <t>赵富春</t>
  </si>
  <si>
    <t>夏宝芝</t>
  </si>
  <si>
    <t>GY2092155</t>
  </si>
  <si>
    <t>王暄</t>
  </si>
  <si>
    <t>李雨桐</t>
  </si>
  <si>
    <t>GY2092156</t>
  </si>
  <si>
    <t>高长春</t>
  </si>
  <si>
    <t>齐小云</t>
  </si>
  <si>
    <t>GY2092157</t>
  </si>
  <si>
    <t>杨立霞</t>
  </si>
  <si>
    <t>王剑</t>
  </si>
  <si>
    <t>GY2092227</t>
  </si>
  <si>
    <t>颜红</t>
  </si>
  <si>
    <t>GY2092823</t>
  </si>
  <si>
    <t>潘灵华</t>
  </si>
  <si>
    <t>李波</t>
  </si>
  <si>
    <t>GY2092232</t>
  </si>
  <si>
    <t>段俊楠</t>
  </si>
  <si>
    <t>李哲</t>
  </si>
  <si>
    <t>GY2092237</t>
  </si>
  <si>
    <t>刘畅</t>
  </si>
  <si>
    <t>谢建阳</t>
  </si>
  <si>
    <t>GY2092295</t>
  </si>
  <si>
    <t>贾相贤</t>
  </si>
  <si>
    <t>李天梅</t>
  </si>
  <si>
    <t>GY2092307</t>
  </si>
  <si>
    <t>张春雨</t>
  </si>
  <si>
    <t>周利</t>
  </si>
  <si>
    <t>GY2092314</t>
  </si>
  <si>
    <t>石桂君</t>
  </si>
  <si>
    <t>GY2092318</t>
  </si>
  <si>
    <t>袁丽君</t>
  </si>
  <si>
    <t>王松</t>
  </si>
  <si>
    <t>GY2092320</t>
  </si>
  <si>
    <t>王梦佳</t>
  </si>
  <si>
    <t>GY2092323</t>
  </si>
  <si>
    <t>王金山</t>
  </si>
  <si>
    <t>柴丽萍</t>
  </si>
  <si>
    <t>GY2092326</t>
  </si>
  <si>
    <t>王运</t>
  </si>
  <si>
    <t>彭谨</t>
  </si>
  <si>
    <t>GY2092329</t>
  </si>
  <si>
    <t>豆丙乾</t>
  </si>
  <si>
    <t>靳文娣</t>
  </si>
  <si>
    <t>GY2092335</t>
  </si>
  <si>
    <t>张秀洁</t>
  </si>
  <si>
    <t>柳海</t>
  </si>
  <si>
    <t>GY2092338</t>
  </si>
  <si>
    <t>王立山</t>
  </si>
  <si>
    <t>孙丽娜</t>
  </si>
  <si>
    <t>GY2092341</t>
  </si>
  <si>
    <t>魏嘉珩</t>
  </si>
  <si>
    <t>宋婕</t>
  </si>
  <si>
    <t>GY2092345</t>
  </si>
  <si>
    <t>席东安</t>
  </si>
  <si>
    <t>赵淑芬</t>
  </si>
  <si>
    <t>GY2092346</t>
  </si>
  <si>
    <t>李善亭</t>
  </si>
  <si>
    <t>赵云</t>
  </si>
  <si>
    <t>GY2092348</t>
  </si>
  <si>
    <t>周昌</t>
  </si>
  <si>
    <t>王潇</t>
  </si>
  <si>
    <t>GY2092349</t>
  </si>
  <si>
    <t>黄山</t>
  </si>
  <si>
    <t>GY2092350</t>
  </si>
  <si>
    <t>李学娟</t>
  </si>
  <si>
    <t>黄吉强</t>
  </si>
  <si>
    <t>GY2092351</t>
  </si>
  <si>
    <t>郑伟</t>
  </si>
  <si>
    <t>武利刚</t>
  </si>
  <si>
    <t>45.22</t>
  </si>
  <si>
    <t>GY2092110</t>
  </si>
  <si>
    <t>赵燕</t>
  </si>
  <si>
    <t>安子谨</t>
  </si>
  <si>
    <t>66.54</t>
  </si>
  <si>
    <t>GY2092111</t>
  </si>
  <si>
    <t>王文娟</t>
  </si>
  <si>
    <t>王国梁</t>
  </si>
  <si>
    <t>45.51</t>
  </si>
  <si>
    <t>GY2092713</t>
  </si>
  <si>
    <t>张惠</t>
  </si>
  <si>
    <t>张野</t>
  </si>
  <si>
    <t>45.49</t>
  </si>
  <si>
    <t>GY2092114</t>
  </si>
  <si>
    <t>秦浩</t>
  </si>
  <si>
    <t>焦燕</t>
  </si>
  <si>
    <t>56.74</t>
  </si>
  <si>
    <t>2居室</t>
  </si>
  <si>
    <t>西南</t>
  </si>
  <si>
    <t>B2</t>
  </si>
  <si>
    <t>GY2092213</t>
  </si>
  <si>
    <t>王亚静</t>
  </si>
  <si>
    <t>GY2092242</t>
  </si>
  <si>
    <t>高姗</t>
  </si>
  <si>
    <t>宋楠</t>
  </si>
  <si>
    <t>GY2092245</t>
  </si>
  <si>
    <t>张利</t>
  </si>
  <si>
    <t>周海军</t>
  </si>
  <si>
    <t>GY2092249</t>
  </si>
  <si>
    <t>茹爱辉</t>
  </si>
  <si>
    <t>杨宁</t>
  </si>
  <si>
    <t>GY2092252</t>
  </si>
  <si>
    <t>董剑峰</t>
  </si>
  <si>
    <t>张志玲</t>
  </si>
  <si>
    <t>GY2092263</t>
  </si>
  <si>
    <t>刘磊</t>
  </si>
  <si>
    <t>徐蕾蕾</t>
  </si>
  <si>
    <t>GY2092268</t>
  </si>
  <si>
    <t>王欢</t>
  </si>
  <si>
    <t>陶云</t>
  </si>
  <si>
    <t>GY2092280</t>
  </si>
  <si>
    <t>陈华</t>
  </si>
  <si>
    <t>汪晖</t>
  </si>
  <si>
    <t>GY2092289</t>
  </si>
  <si>
    <t>张明新</t>
  </si>
  <si>
    <t>李霞飞</t>
  </si>
  <si>
    <t>GY2092302</t>
  </si>
  <si>
    <t>高峰</t>
  </si>
  <si>
    <t>GY2092311</t>
  </si>
  <si>
    <t>邹英洁</t>
  </si>
  <si>
    <t>曾俊涛</t>
  </si>
  <si>
    <t>GY2092332</t>
  </si>
  <si>
    <t>童津津</t>
  </si>
  <si>
    <t>GY2092337</t>
  </si>
  <si>
    <t>邢春</t>
  </si>
  <si>
    <t>崔涛</t>
  </si>
  <si>
    <t>GY2092336</t>
  </si>
  <si>
    <t>王冰洁</t>
  </si>
  <si>
    <t>周朝亚</t>
  </si>
  <si>
    <t>GY2092347</t>
  </si>
  <si>
    <t>刘燕丽</t>
  </si>
  <si>
    <t>赵鹏</t>
  </si>
  <si>
    <t>GY2092339</t>
  </si>
  <si>
    <t>唐泉</t>
  </si>
  <si>
    <t>张海蒂</t>
  </si>
  <si>
    <t>GY2092477</t>
  </si>
  <si>
    <t>张秀芬</t>
  </si>
  <si>
    <t>张纯会</t>
  </si>
  <si>
    <t>GY2092406</t>
  </si>
  <si>
    <t>安平</t>
  </si>
  <si>
    <t>翟春霞</t>
  </si>
  <si>
    <t>GY2092401</t>
  </si>
  <si>
    <t>陈宇慧</t>
  </si>
  <si>
    <t>任增华</t>
  </si>
  <si>
    <t>GY2092395</t>
  </si>
  <si>
    <t>吕兵</t>
  </si>
  <si>
    <t>孔华洁</t>
  </si>
  <si>
    <t>GY2092390</t>
  </si>
  <si>
    <t>邢劲淼</t>
  </si>
  <si>
    <t>王艳波</t>
  </si>
  <si>
    <t>GY2092386</t>
  </si>
  <si>
    <t>钱芳</t>
  </si>
  <si>
    <t>GY2092405</t>
  </si>
  <si>
    <t>张欣</t>
  </si>
  <si>
    <t>聂宝春</t>
  </si>
  <si>
    <t>GY2092481</t>
  </si>
  <si>
    <t>宗昊</t>
  </si>
  <si>
    <t>张雨晴</t>
  </si>
  <si>
    <t>GY2092484</t>
  </si>
  <si>
    <t>刘瑞萌</t>
  </si>
  <si>
    <t>杜世军</t>
  </si>
  <si>
    <t>GY2092488</t>
  </si>
  <si>
    <t>马静辉</t>
  </si>
  <si>
    <t>张平</t>
  </si>
  <si>
    <t>GY2092489</t>
  </si>
  <si>
    <t>陈学兵</t>
  </si>
  <si>
    <t>GY2092492</t>
  </si>
  <si>
    <t>张龙</t>
  </si>
  <si>
    <t>GY2092493</t>
  </si>
  <si>
    <t>周小龙</t>
  </si>
  <si>
    <t>尹玉真</t>
  </si>
  <si>
    <t>GY2092494</t>
  </si>
  <si>
    <t>李万作</t>
  </si>
  <si>
    <t>姚兰</t>
  </si>
  <si>
    <t>GY2092497</t>
  </si>
  <si>
    <t>滕新颖</t>
  </si>
  <si>
    <t>邢富川</t>
  </si>
  <si>
    <t>GY2092498</t>
  </si>
  <si>
    <t>王道群</t>
  </si>
  <si>
    <t>GY2092499</t>
  </si>
  <si>
    <t>刘辉</t>
  </si>
  <si>
    <t>GY2092500</t>
  </si>
  <si>
    <t>刘建丽</t>
  </si>
  <si>
    <t>翟树全</t>
  </si>
  <si>
    <t>45.19</t>
  </si>
  <si>
    <t>GY2092233</t>
  </si>
  <si>
    <t>梁杰</t>
  </si>
  <si>
    <t>刘永义</t>
  </si>
  <si>
    <t>45.35</t>
  </si>
  <si>
    <t>GY2092239</t>
  </si>
  <si>
    <t>赵永华</t>
  </si>
  <si>
    <t>杨全</t>
  </si>
  <si>
    <t>45.53</t>
  </si>
  <si>
    <t>GY2092241</t>
  </si>
  <si>
    <t>薛亚斌</t>
  </si>
  <si>
    <t>郑雅心</t>
  </si>
  <si>
    <t>GY2092247</t>
  </si>
  <si>
    <t>刘志林</t>
  </si>
  <si>
    <t>李桂金</t>
  </si>
  <si>
    <t>GY2092253</t>
  </si>
  <si>
    <t>吕晨超</t>
  </si>
  <si>
    <t>张璐明</t>
  </si>
  <si>
    <t>GY2092581</t>
  </si>
  <si>
    <t>崔春蕾</t>
  </si>
  <si>
    <t>杨书坤</t>
  </si>
  <si>
    <t>45.34</t>
  </si>
  <si>
    <t>GY2092270</t>
  </si>
  <si>
    <t>李建民</t>
  </si>
  <si>
    <t>李新明</t>
  </si>
  <si>
    <t>45.37</t>
  </si>
  <si>
    <t>GY2092272</t>
  </si>
  <si>
    <t>龚国庆</t>
  </si>
  <si>
    <t>张凤荣</t>
  </si>
  <si>
    <t>GY2092274</t>
  </si>
  <si>
    <t>王立君</t>
  </si>
  <si>
    <t>李丽</t>
  </si>
  <si>
    <t>45.42</t>
  </si>
  <si>
    <t>GY2092279</t>
  </si>
  <si>
    <t>梁继忠</t>
  </si>
  <si>
    <t>杨杜娟</t>
  </si>
  <si>
    <t>GY2092284</t>
  </si>
  <si>
    <t>李杰</t>
  </si>
  <si>
    <t>籍龙雨</t>
  </si>
  <si>
    <t>GY2092308</t>
  </si>
  <si>
    <t>张俊英</t>
  </si>
  <si>
    <t>刘文兵</t>
  </si>
  <si>
    <t>GY2092312</t>
  </si>
  <si>
    <t>李玉珍</t>
  </si>
  <si>
    <t>张学登</t>
  </si>
  <si>
    <t>GY2092288</t>
  </si>
  <si>
    <t>杜冬冬</t>
  </si>
  <si>
    <t>马婧</t>
  </si>
  <si>
    <t>GY2092322</t>
  </si>
  <si>
    <t>杨爱平</t>
  </si>
  <si>
    <t>郭林修</t>
  </si>
  <si>
    <t>GY2092330</t>
  </si>
  <si>
    <t>吉喆</t>
  </si>
  <si>
    <t>张颖</t>
  </si>
  <si>
    <t>GY2092370</t>
  </si>
  <si>
    <t>张英辉</t>
  </si>
  <si>
    <t>张丹丹</t>
  </si>
  <si>
    <t>GY2095061</t>
  </si>
  <si>
    <t>王晓云</t>
  </si>
  <si>
    <t>张宇舟</t>
  </si>
  <si>
    <t>GY2092379</t>
  </si>
  <si>
    <t>邢明</t>
  </si>
  <si>
    <t>贾艳飞</t>
  </si>
  <si>
    <t>GY2092383</t>
  </si>
  <si>
    <t>李晓静</t>
  </si>
  <si>
    <t>GY2092387</t>
  </si>
  <si>
    <t>杨宝莲</t>
  </si>
  <si>
    <t>王坡</t>
  </si>
  <si>
    <t>GY2092392</t>
  </si>
  <si>
    <t xml:space="preserve">吕竹  </t>
  </si>
  <si>
    <t>GY2092397</t>
  </si>
  <si>
    <t>张科学</t>
  </si>
  <si>
    <t>许雯</t>
  </si>
  <si>
    <t>GY2092399</t>
  </si>
  <si>
    <t>金春</t>
  </si>
  <si>
    <t>张怡</t>
  </si>
  <si>
    <t>47.03</t>
  </si>
  <si>
    <t>GY2092402</t>
  </si>
  <si>
    <t>张振泉</t>
  </si>
  <si>
    <t>荆凤兰</t>
  </si>
  <si>
    <t>GY2092407</t>
  </si>
  <si>
    <t>荣华</t>
  </si>
  <si>
    <t>谢文启</t>
  </si>
  <si>
    <t>GY2092409</t>
  </si>
  <si>
    <t>汤正海</t>
  </si>
  <si>
    <t>姜南</t>
  </si>
  <si>
    <t>GY2092415</t>
  </si>
  <si>
    <t>赵旭</t>
  </si>
  <si>
    <t>范琳琼</t>
  </si>
  <si>
    <t>GY2092416</t>
  </si>
  <si>
    <t>苏飞</t>
  </si>
  <si>
    <t>陈波</t>
  </si>
  <si>
    <t>GY2091968</t>
  </si>
  <si>
    <t>刘芬</t>
  </si>
  <si>
    <t>贾立伟</t>
  </si>
  <si>
    <t>2019/5/30-2019/6/3</t>
  </si>
  <si>
    <t>GY2091970</t>
  </si>
  <si>
    <t>程楠</t>
  </si>
  <si>
    <t>GY2092017</t>
  </si>
  <si>
    <t>杜会东</t>
  </si>
  <si>
    <t>GY2092022</t>
  </si>
  <si>
    <t>周忠会</t>
  </si>
  <si>
    <t>高敏</t>
  </si>
  <si>
    <t>GY2092029</t>
  </si>
  <si>
    <t>李之广</t>
  </si>
  <si>
    <t>张燕</t>
  </si>
  <si>
    <t>GY2092217</t>
  </si>
  <si>
    <t>李淑明</t>
  </si>
  <si>
    <t>GY2092230</t>
  </si>
  <si>
    <t>刘康华</t>
  </si>
  <si>
    <t>李秋</t>
  </si>
  <si>
    <t>GY2092250</t>
  </si>
  <si>
    <t>孙莹</t>
  </si>
  <si>
    <t>GY2092251</t>
  </si>
  <si>
    <t>范春亮</t>
  </si>
  <si>
    <t>闫玉娇</t>
  </si>
  <si>
    <t>GY2092259</t>
  </si>
  <si>
    <t>苏晖</t>
  </si>
  <si>
    <t>GY2092468</t>
  </si>
  <si>
    <t>张彦婷</t>
  </si>
  <si>
    <t>朱光辉</t>
  </si>
  <si>
    <t>GY2092265</t>
  </si>
  <si>
    <t>全浩铭</t>
  </si>
  <si>
    <t>万晓毛</t>
  </si>
  <si>
    <t>GY2092269</t>
  </si>
  <si>
    <t>何亮</t>
  </si>
  <si>
    <t>王梦君</t>
  </si>
  <si>
    <t>GY2092271</t>
  </si>
  <si>
    <t>孙昕</t>
  </si>
  <si>
    <t>田垒垒</t>
  </si>
  <si>
    <t>GY2092276</t>
  </si>
  <si>
    <t>王蓓</t>
  </si>
  <si>
    <t>GY2092286</t>
  </si>
  <si>
    <t>张萌萌</t>
  </si>
  <si>
    <t>周凡</t>
  </si>
  <si>
    <t>GY2092174</t>
  </si>
  <si>
    <t>左志军</t>
  </si>
  <si>
    <t>GY2092291</t>
  </si>
  <si>
    <t>袁小浩</t>
  </si>
  <si>
    <t>GY2092294</t>
  </si>
  <si>
    <t>吴瑞芝</t>
  </si>
  <si>
    <t>GY2092303</t>
  </si>
  <si>
    <t>王霞</t>
  </si>
  <si>
    <t>李胜坡</t>
  </si>
  <si>
    <t>GY2092306</t>
  </si>
  <si>
    <t>蔡莎莎</t>
  </si>
  <si>
    <t>王竞远</t>
  </si>
  <si>
    <t>GY2092310</t>
  </si>
  <si>
    <t>菅渡平</t>
  </si>
  <si>
    <t>刘坤媛</t>
  </si>
  <si>
    <t>GY2092313</t>
  </si>
  <si>
    <t>邢轶楠</t>
  </si>
  <si>
    <t>宋佳佳</t>
  </si>
  <si>
    <t>GY2092315</t>
  </si>
  <si>
    <t>朱宗水</t>
  </si>
  <si>
    <t>赵连清</t>
  </si>
  <si>
    <t>GY2092229</t>
  </si>
  <si>
    <t>王小闯</t>
  </si>
  <si>
    <t>李展</t>
  </si>
  <si>
    <t>GY2092235</t>
  </si>
  <si>
    <t>张娜</t>
  </si>
  <si>
    <t>肖国</t>
  </si>
  <si>
    <t>GY2092238</t>
  </si>
  <si>
    <t>张国雪</t>
  </si>
  <si>
    <t>孟宪玮</t>
  </si>
  <si>
    <t>GY2092255</t>
  </si>
  <si>
    <t>朱唯</t>
  </si>
  <si>
    <t>贾琳</t>
  </si>
  <si>
    <t>GY2092262</t>
  </si>
  <si>
    <t>管素娟</t>
  </si>
  <si>
    <t>刘冀</t>
  </si>
  <si>
    <t>GY2092267</t>
  </si>
  <si>
    <t>徐秋元</t>
  </si>
  <si>
    <t>骆双双</t>
  </si>
  <si>
    <t>GY2092273</t>
  </si>
  <si>
    <t>朱茳</t>
  </si>
  <si>
    <t>GY2092278</t>
  </si>
  <si>
    <t>刘朝政</t>
  </si>
  <si>
    <t>路艳聪</t>
  </si>
  <si>
    <t>GY2092367</t>
  </si>
  <si>
    <t>丰瑞征</t>
  </si>
  <si>
    <t>李晓丽</t>
  </si>
  <si>
    <t>GY2092372</t>
  </si>
  <si>
    <t>王辰</t>
  </si>
  <si>
    <t>杨蟒</t>
  </si>
  <si>
    <t>GY2092375</t>
  </si>
  <si>
    <t>王苏</t>
  </si>
  <si>
    <t>王芍</t>
  </si>
  <si>
    <t>GY2092378</t>
  </si>
  <si>
    <t>栾淑艳</t>
  </si>
  <si>
    <t>李云华</t>
  </si>
  <si>
    <t>GY2092384</t>
  </si>
  <si>
    <t>周汉成</t>
  </si>
  <si>
    <t>GY2092388</t>
  </si>
  <si>
    <t>刘海龙</t>
  </si>
  <si>
    <t>马文利</t>
  </si>
  <si>
    <t>GY2092391</t>
  </si>
  <si>
    <t>晁会</t>
  </si>
  <si>
    <t>GY2092398</t>
  </si>
  <si>
    <t>黄真光</t>
  </si>
  <si>
    <t>杨园园</t>
  </si>
  <si>
    <t>GY2092400</t>
  </si>
  <si>
    <t>马丹</t>
  </si>
  <si>
    <t>谷艳梅</t>
  </si>
  <si>
    <t>GY2092404</t>
  </si>
  <si>
    <t>尤敏</t>
  </si>
  <si>
    <t>GY2092410</t>
  </si>
  <si>
    <t>贾士龙</t>
  </si>
  <si>
    <t>李昕</t>
  </si>
  <si>
    <t>GY2092413</t>
  </si>
  <si>
    <t>王晓晨</t>
  </si>
  <si>
    <t>GY2092419</t>
  </si>
  <si>
    <t>郭林彦</t>
  </si>
  <si>
    <t>张弘远</t>
  </si>
  <si>
    <t>GY2092429</t>
  </si>
  <si>
    <t>刘彤</t>
  </si>
  <si>
    <t>刘镕婵</t>
  </si>
  <si>
    <t>GY2092431</t>
  </si>
  <si>
    <t>薛庆</t>
  </si>
  <si>
    <t>GY2092432</t>
  </si>
  <si>
    <t>李瑞祥</t>
  </si>
  <si>
    <t>张庆娟</t>
  </si>
  <si>
    <t>GY2092434</t>
  </si>
  <si>
    <t>孙颖暄</t>
  </si>
  <si>
    <t>张伟</t>
  </si>
  <si>
    <t>GY2092436</t>
  </si>
  <si>
    <t>刘冬梅</t>
  </si>
  <si>
    <t>杨维维</t>
  </si>
  <si>
    <t>GY2092438</t>
  </si>
  <si>
    <t>贾家维</t>
  </si>
  <si>
    <t>刘丹丹</t>
  </si>
  <si>
    <t>GY2092439</t>
  </si>
  <si>
    <t>王会明</t>
  </si>
  <si>
    <t>GY2092441</t>
  </si>
  <si>
    <t>黄珊瑜</t>
  </si>
  <si>
    <t>叶回春</t>
  </si>
  <si>
    <t>GY2092451</t>
  </si>
  <si>
    <t>焦谷军</t>
  </si>
  <si>
    <t>刘雪莲</t>
  </si>
  <si>
    <t>GY2092455</t>
  </si>
  <si>
    <t>刘宇</t>
  </si>
  <si>
    <t>柏雪松</t>
  </si>
  <si>
    <t>GY2092459</t>
  </si>
  <si>
    <t>郝震杰</t>
  </si>
  <si>
    <t>陈迪</t>
  </si>
  <si>
    <t>GY2092424</t>
  </si>
  <si>
    <t>赵树东</t>
  </si>
  <si>
    <t>张宝芝</t>
  </si>
  <si>
    <t>GY2092234</t>
  </si>
  <si>
    <t>王玉梅</t>
  </si>
  <si>
    <t>王洪</t>
  </si>
  <si>
    <t>GY2092209</t>
  </si>
  <si>
    <t>陈文良</t>
  </si>
  <si>
    <t>GY2092226</t>
  </si>
  <si>
    <t>陈博</t>
  </si>
  <si>
    <t>GY2092418</t>
  </si>
  <si>
    <t>纪喆</t>
  </si>
  <si>
    <t>张晶晶</t>
  </si>
  <si>
    <t>GY2092422</t>
  </si>
  <si>
    <t>GY2092408</t>
  </si>
  <si>
    <t>张建才</t>
  </si>
  <si>
    <t>GY2092412</t>
  </si>
  <si>
    <t>陈其鹏</t>
  </si>
  <si>
    <t>GY2092396</t>
  </si>
  <si>
    <t>徐洪晨</t>
  </si>
  <si>
    <t>汪媛</t>
  </si>
  <si>
    <t>GY2092403</t>
  </si>
  <si>
    <t>马红梅</t>
  </si>
  <si>
    <t>时泽来</t>
  </si>
  <si>
    <t>GY2092382</t>
  </si>
  <si>
    <t>马茵茵</t>
  </si>
  <si>
    <t>GY2092389</t>
  </si>
  <si>
    <t>金国利</t>
  </si>
  <si>
    <t>张彩霞</t>
  </si>
  <si>
    <t>GY2092373</t>
  </si>
  <si>
    <t>于丽侠</t>
  </si>
  <si>
    <t>李光磊</t>
  </si>
  <si>
    <t>GY2092377</t>
  </si>
  <si>
    <t>时鸿英</t>
  </si>
  <si>
    <t>丰长松</t>
  </si>
  <si>
    <t>GY2092365</t>
  </si>
  <si>
    <t>韩峰</t>
  </si>
  <si>
    <t>周婧明</t>
  </si>
  <si>
    <t>GY2092369</t>
  </si>
  <si>
    <t>刘晓男</t>
  </si>
  <si>
    <t>贾晶</t>
  </si>
  <si>
    <t>GY2092355</t>
  </si>
  <si>
    <t>杜建茹</t>
  </si>
  <si>
    <t>GY2092363</t>
  </si>
  <si>
    <t>段竞争</t>
  </si>
  <si>
    <t>付丽媛</t>
  </si>
  <si>
    <t>GY2092327</t>
  </si>
  <si>
    <t>周健龙</t>
  </si>
  <si>
    <t>刘爽</t>
  </si>
  <si>
    <t>GY2092331</t>
  </si>
  <si>
    <t>刘海洋</t>
  </si>
  <si>
    <t>朱磊</t>
  </si>
  <si>
    <t>GY2092319</t>
  </si>
  <si>
    <t>杨瑞英</t>
  </si>
  <si>
    <t>曹庆宝</t>
  </si>
  <si>
    <t>GY2092324</t>
  </si>
  <si>
    <t>黎安邦</t>
  </si>
  <si>
    <t>杜萌</t>
  </si>
  <si>
    <t>GY2092309</t>
  </si>
  <si>
    <t>郑莹</t>
  </si>
  <si>
    <t>肖博</t>
  </si>
  <si>
    <t>GY2092317</t>
  </si>
  <si>
    <t>王珊</t>
  </si>
  <si>
    <t>张辉</t>
  </si>
  <si>
    <t>GY2092297</t>
  </si>
  <si>
    <t>刘艳军</t>
  </si>
  <si>
    <t>徐杰</t>
  </si>
  <si>
    <t>GY2092304</t>
  </si>
  <si>
    <t>高晴</t>
  </si>
  <si>
    <t>王皓</t>
  </si>
  <si>
    <t>GY2092264</t>
  </si>
  <si>
    <t>尹伟</t>
  </si>
  <si>
    <t>贺婷婷</t>
  </si>
  <si>
    <t>GY2092292</t>
  </si>
  <si>
    <t>杨争</t>
  </si>
  <si>
    <t>刘新晓</t>
  </si>
  <si>
    <t>GY2092240</t>
  </si>
  <si>
    <t>麻云飞</t>
  </si>
  <si>
    <t>李达霞</t>
  </si>
  <si>
    <t>GY2092244</t>
  </si>
  <si>
    <t>周峰</t>
  </si>
  <si>
    <t>张为</t>
  </si>
  <si>
    <t>填表人：</t>
  </si>
  <si>
    <t>联系人：</t>
  </si>
  <si>
    <t xml:space="preserve">字段填写规则：                                                                                                                                                                                                                  1.红色字体为必填项；
2.共同共有人姓名、共同共有人证件类型、共同共有人证件号码，仅夫妻共有房产填写；
3.总楼层、所在楼层、建筑面积、套内面积只需填写数字即可。                                                                                                                                                                                      4.签约时间：例 2021/01/06                                                                                                                                                                                                             5.交房时间：例 2021/01
</t>
  </si>
  <si>
    <r>
      <t xml:space="preserve">   </t>
    </r>
    <r>
      <rPr>
        <u/>
        <sz val="22"/>
        <color theme="1"/>
        <rFont val="宋体"/>
        <family val="3"/>
        <charset val="134"/>
        <scheme val="minor"/>
      </rPr>
      <t xml:space="preserve">        昌平        </t>
    </r>
    <r>
      <rPr>
        <sz val="22"/>
        <color theme="1"/>
        <rFont val="宋体"/>
        <family val="3"/>
        <charset val="134"/>
        <scheme val="minor"/>
      </rPr>
      <t>区共有产权住房房源信息采集表</t>
    </r>
    <phoneticPr fontId="1" type="noConversion"/>
  </si>
  <si>
    <t>东南</t>
    <phoneticPr fontId="1" type="noConversion"/>
  </si>
  <si>
    <t>南北</t>
    <phoneticPr fontId="1" type="noConversion"/>
  </si>
  <si>
    <t>南</t>
    <phoneticPr fontId="1" type="noConversion"/>
  </si>
  <si>
    <t>西</t>
    <phoneticPr fontId="1" type="noConversion"/>
  </si>
  <si>
    <t>东</t>
    <phoneticPr fontId="1" type="noConversion"/>
  </si>
  <si>
    <t>55.93-60.88</t>
    <phoneticPr fontId="1" type="noConversion"/>
  </si>
  <si>
    <t>58.4-62.23</t>
    <phoneticPr fontId="1" type="noConversion"/>
  </si>
  <si>
    <t>59.3-59.79</t>
    <phoneticPr fontId="1" type="noConversion"/>
  </si>
  <si>
    <t>89.51-89.78</t>
    <phoneticPr fontId="1" type="noConversion"/>
  </si>
  <si>
    <t>西北</t>
    <phoneticPr fontId="1" type="noConversion"/>
  </si>
  <si>
    <t>西南</t>
    <phoneticPr fontId="1" type="noConversion"/>
  </si>
  <si>
    <t>A1、A2、A5、A6（一居）</t>
    <phoneticPr fontId="1" type="noConversion"/>
  </si>
  <si>
    <t>A7、A8、A9（一居）</t>
    <phoneticPr fontId="1" type="noConversion"/>
  </si>
  <si>
    <t>A3、A4（一居）</t>
    <phoneticPr fontId="1" type="noConversion"/>
  </si>
  <si>
    <t>C2、C3（一居）</t>
    <phoneticPr fontId="1" type="noConversion"/>
  </si>
  <si>
    <t>C5（一居）</t>
    <phoneticPr fontId="1" type="noConversion"/>
  </si>
  <si>
    <t>A1、A2（三居）</t>
    <phoneticPr fontId="1" type="noConversion"/>
  </si>
  <si>
    <t>C8（三居）</t>
    <phoneticPr fontId="1" type="noConversion"/>
  </si>
  <si>
    <t>C2（三居）</t>
    <phoneticPr fontId="1" type="noConversion"/>
  </si>
  <si>
    <t>B3（二居）</t>
    <phoneticPr fontId="1" type="noConversion"/>
  </si>
  <si>
    <t>B2（二居）</t>
    <phoneticPr fontId="1" type="noConversion"/>
  </si>
  <si>
    <t>套数</t>
    <phoneticPr fontId="1" type="noConversion"/>
  </si>
  <si>
    <t>朝向</t>
    <phoneticPr fontId="1" type="noConversion"/>
  </si>
  <si>
    <t>所在楼层</t>
    <phoneticPr fontId="1" type="noConversion"/>
  </si>
  <si>
    <t xml:space="preserve">总建筑面积（㎡） </t>
    <phoneticPr fontId="1" type="noConversion"/>
  </si>
  <si>
    <t>总楼层</t>
    <phoneticPr fontId="1" type="noConversion"/>
  </si>
  <si>
    <t>76.09-76.32</t>
    <phoneticPr fontId="1" type="noConversion"/>
  </si>
  <si>
    <t>55.97-56.14</t>
    <phoneticPr fontId="1" type="noConversion"/>
  </si>
  <si>
    <t>合计</t>
    <phoneticPr fontId="1" type="noConversion"/>
  </si>
  <si>
    <t>-</t>
    <phoneticPr fontId="1" type="noConversion"/>
  </si>
  <si>
    <t>55.93-60.88</t>
    <phoneticPr fontId="1" type="noConversion"/>
  </si>
  <si>
    <t>估价对象周边有温泉花园、金色漫香苑、北亚花园、冠雅苑、望都家园、王府花园、名流花园、名佳花园、东二旗新村、威尼斯花园等居住小区，居住小区规模较大，入住率较高，综合评价居住区成熟度较好。</t>
    <phoneticPr fontId="1" type="noConversion"/>
  </si>
  <si>
    <t>可比实例1周边有万科翡萃家园、温泉花园、北亚花园、冠雅苑、望都家园、王府花园、名流花园、名佳花园、东二旗新村、威尼斯花园等居住小区，居住小区规模较大，入住率较高，综合评价居住区成熟度较好。</t>
    <phoneticPr fontId="1" type="noConversion"/>
  </si>
  <si>
    <t>可比实例2周边有万科翡萃家园、温泉花园、金色漫香苑、北亚花园、冠雅苑、王府花园、名流花园、名佳花园、东二旗新村、威尼斯花园等居住小区，居住小区规模较大，入住率较高，综合评价居住区成熟度较好。</t>
    <phoneticPr fontId="1" type="noConversion"/>
  </si>
  <si>
    <t>可比实例3周边有万科翡萃家园、温泉花园、金色漫香苑、北亚花园、冠雅苑、望都家园、王府花园、名流花园、东二旗新村、威尼斯花园等居住小区，居住小区规模较大，入住率较高，综合评价居住区成熟度较好。</t>
    <phoneticPr fontId="1" type="noConversion"/>
  </si>
  <si>
    <t>估价对象所属项目南侧紧邻城市次干道——北清路，周边有公交车站（名流花园、名流花园兰苑、名佳四区、翡翠公园），停靠线路有417路、487路、860路、快速直达专线158路、首都机场大巴回龙观线等公交线路，距地铁5号线（天通苑北站）约3公里，综合评价交通便捷度一般。</t>
    <phoneticPr fontId="1" type="noConversion"/>
  </si>
  <si>
    <t>昌平</t>
    <phoneticPr fontId="1" type="noConversion"/>
  </si>
  <si>
    <t>64-186</t>
    <phoneticPr fontId="1" type="noConversion"/>
  </si>
  <si>
    <t>50-184</t>
    <phoneticPr fontId="1" type="noConversion"/>
  </si>
  <si>
    <t>66-169</t>
    <phoneticPr fontId="1" type="noConversion"/>
  </si>
  <si>
    <t>54-172</t>
    <phoneticPr fontId="1" type="noConversion"/>
  </si>
  <si>
    <t>62-124</t>
    <phoneticPr fontId="1" type="noConversion"/>
  </si>
  <si>
    <t>89-164</t>
    <phoneticPr fontId="1" type="noConversion"/>
  </si>
  <si>
    <t>102-168</t>
    <phoneticPr fontId="1" type="noConversion"/>
  </si>
  <si>
    <t>47-113</t>
    <phoneticPr fontId="1" type="noConversion"/>
  </si>
  <si>
    <t>名流花园</t>
    <phoneticPr fontId="1" type="noConversion"/>
  </si>
  <si>
    <t>名佳花园一区</t>
    <phoneticPr fontId="1" type="noConversion"/>
  </si>
  <si>
    <t>74-180</t>
    <phoneticPr fontId="1" type="noConversion"/>
  </si>
  <si>
    <t>90-140</t>
    <phoneticPr fontId="1" type="noConversion"/>
  </si>
  <si>
    <t>95-205</t>
    <phoneticPr fontId="1" type="noConversion"/>
  </si>
  <si>
    <t>50-103</t>
    <phoneticPr fontId="1" type="noConversion"/>
  </si>
  <si>
    <t>83-189</t>
    <phoneticPr fontId="1" type="noConversion"/>
  </si>
  <si>
    <t>小区名称</t>
    <phoneticPr fontId="1" type="noConversion"/>
  </si>
  <si>
    <t>金融街金色漫香苑</t>
    <phoneticPr fontId="1" type="noConversion"/>
  </si>
  <si>
    <t>望都家园</t>
    <phoneticPr fontId="1" type="noConversion"/>
  </si>
  <si>
    <t>名佳花园一区</t>
    <phoneticPr fontId="1" type="noConversion"/>
  </si>
  <si>
    <t>中指</t>
    <phoneticPr fontId="1" type="noConversion"/>
  </si>
  <si>
    <t>以可比实例2为中心3公里范围内有海鶄落湿地公园、半塔郊野公园等自然景观；有北新科学院、国家电投集团中央研究院、北七家镇政府等人文环境，绿化面积较大，文化氛围较好，综合评价自然与人环境较好</t>
    <phoneticPr fontId="1" type="noConversion"/>
  </si>
  <si>
    <t>以可比实例3为中心3公里范围内有海鶄落湿地公园、半塔郊野公园等自然景观；有北新科学院、国家电投集团中央研究院、北七家镇政府等人文环境，绿化面积较大，文化氛围较好，综合评价自然与人环境较好</t>
    <phoneticPr fontId="1" type="noConversion"/>
  </si>
  <si>
    <t>估价对象所在区域周边3公里范围内有北师大二附中未来科技城学校、北京王府学校、昌平区燕丹学校、黄城根小学昌平学校、本真双语艺术幼稚园、北京师范大学未来科技城第一幼儿园等教育设施；北京王府中西医结合医院、北京市昌平区北七家社区卫生服务中心名佳花园社区卫生服务站等医疗设施；中国邮政储蓄银行、北京市农村商业银行、昌平发展村镇银行等配套设施，公共配套设施状况较好。</t>
    <phoneticPr fontId="1" type="noConversion"/>
  </si>
  <si>
    <t>可比实例2所在区域周边3公里范围内有北师大二附中未来科技城学校、北京王府学校、昌平区燕丹学校、黄城根小学昌平学校、本真双语艺术幼稚园、北京师范大学未来科技城第一幼儿园等教育设施；北京王府中西医结合医院、北京市昌平区北七家社区卫生服务中心名佳花园社区卫生服务站等医疗设施；中国邮政储蓄银行、北京市农村商业银行、昌平发展村镇银行等配套设施，公共配套设施状况较好。</t>
    <phoneticPr fontId="1" type="noConversion"/>
  </si>
  <si>
    <t>可比实例3所在区域周边3公里范围内有北师大二附中未来科技城学校、北京王府学校、昌平区燕丹学校、黄城根小学昌平学校、本真双语艺术幼稚园、北京师范大学未来科技城第一幼儿园等教育设施；北京王府中西医结合医院、北京市昌平区北七家社区卫生服务中心名佳花园社区卫生服务站等医疗设施；中国邮政储蓄银行、北京市农村商业银行、昌平发展村镇银行等配套设施，公共配套设施状况较好。</t>
    <phoneticPr fontId="1" type="noConversion"/>
  </si>
  <si>
    <t>可比实例1紧邻城市次干道——东北路，周边有公交车站（北亚花园东门、北亚花园南站、八仙庄西），停靠线路有463路、628路、快速直达专线114路等公交线路，3公里范围内无轨道交通线路，综合评价交通便捷度一般</t>
    <phoneticPr fontId="1" type="noConversion"/>
  </si>
  <si>
    <t>可比实例2紧邻城市主干道——定泗路，周边有公交车站（望都家园、北七家西口、平坊），停靠线路有430路、463路、533路、537路、643路、871路、905路、922路等公交线路，3公里范围内无轨道交通线路，综合评价交通便捷度一般</t>
    <phoneticPr fontId="1" type="noConversion"/>
  </si>
  <si>
    <t>可比实例3紧邻城市次干道——北清路，周边有公交车站（名流花园、名流花园兰苑、名佳四区、翡翠公园），停靠线路有417路、487路、860路、快速直达专线158路、首都机场大巴回龙观线等公交线路，距地铁5号线（天通苑北站）约3公里，综合评价交通便捷度一般</t>
    <phoneticPr fontId="1" type="noConversion"/>
  </si>
  <si>
    <t>以估价对象为中心3公里范围内有海鶄落湿地公园、半塔郊野公园等自然景观；有北新科学院、国家电投集团中央研究院、北七家镇政府等人文环境，绿化面积较大，文化氛围较好，综合评价自然与人环境较好</t>
    <phoneticPr fontId="1" type="noConversion"/>
  </si>
  <si>
    <t>以可比实例1为中心3公里范围内有温榆河、未来科学城滨水公园等自然景观；有北京服装学院、北京商业学校、全球能源互联网研究院等人文环境，绿化面积较大，文化氛围较好，综合评价自然与人环境较好</t>
    <phoneticPr fontId="1" type="noConversion"/>
  </si>
  <si>
    <t>估价对象周边有宝迪商业中心、新世纪商城（燕丹分店）、物美大卖场、华联超市等，商业设施齐备度一般</t>
    <phoneticPr fontId="1" type="noConversion"/>
  </si>
  <si>
    <t>可比实例1周边有宝迪商业中心物美超市、华联超市、北七家家具建材批发市场等，商业设施齐备度一般</t>
    <phoneticPr fontId="1" type="noConversion"/>
  </si>
  <si>
    <t>可比实例2周边有宝迪商业中心、新世纪商城（燕丹分店）、物美大卖场、华联超市等，商业设施齐备度一般</t>
    <phoneticPr fontId="1" type="noConversion"/>
  </si>
  <si>
    <t>可比实例3周边有宝迪商业中心、新世纪商城（燕丹分店）、物美大卖场、华联超市等，商业设施齐备度一般</t>
    <phoneticPr fontId="1" type="noConversion"/>
  </si>
  <si>
    <t>可比实例1所在区域周边3公里范围内有北京天骄实验学校、北京市昌平区北七家中心小学、北京商业学校、蓓蕾佳尔幼儿园等教育设施；北京王府中西医结合医院、北京市昌平区北七家社区卫生服务中心等医疗设施；中国农业银行、中国邮政储蓄银行、北京市农村商业银行等配套设施，公共配套设施状况较好。</t>
    <phoneticPr fontId="1" type="noConversion"/>
  </si>
  <si>
    <t>主力户型为一居室，住宅套型较好</t>
    <phoneticPr fontId="1" type="noConversion"/>
  </si>
  <si>
    <r>
      <rPr>
        <sz val="10"/>
        <rFont val="仿宋_GB2312"/>
        <family val="3"/>
        <charset val="134"/>
      </rPr>
      <t>绿化率约为</t>
    </r>
    <r>
      <rPr>
        <sz val="10"/>
        <rFont val="Arial"/>
        <family val="2"/>
      </rPr>
      <t>35%</t>
    </r>
    <r>
      <rPr>
        <sz val="10"/>
        <rFont val="仿宋_GB2312"/>
        <family val="3"/>
        <charset val="134"/>
      </rPr>
      <t>，较好</t>
    </r>
    <phoneticPr fontId="1" type="noConversion"/>
  </si>
  <si>
    <r>
      <rPr>
        <sz val="10"/>
        <rFont val="仿宋_GB2312"/>
        <family val="3"/>
        <charset val="134"/>
      </rPr>
      <t>绿化率约为</t>
    </r>
    <r>
      <rPr>
        <sz val="10"/>
        <rFont val="Arial"/>
        <family val="2"/>
      </rPr>
      <t>36%</t>
    </r>
    <r>
      <rPr>
        <sz val="10"/>
        <rFont val="仿宋_GB2312"/>
        <family val="3"/>
        <charset val="134"/>
      </rPr>
      <t>，较好</t>
    </r>
    <phoneticPr fontId="1" type="noConversion"/>
  </si>
  <si>
    <r>
      <rPr>
        <sz val="10"/>
        <rFont val="仿宋_GB2312"/>
        <family val="3"/>
        <charset val="134"/>
      </rPr>
      <t>绿化率约为</t>
    </r>
    <r>
      <rPr>
        <sz val="10"/>
        <rFont val="Arial"/>
        <family val="2"/>
      </rPr>
      <t>40%</t>
    </r>
    <r>
      <rPr>
        <sz val="10"/>
        <rFont val="仿宋_GB2312"/>
        <family val="3"/>
        <charset val="134"/>
      </rPr>
      <t>，较好</t>
    </r>
    <phoneticPr fontId="1"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</si>
  <si>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</si>
  <si>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</si>
  <si>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</si>
  <si>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</si>
  <si>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全装修</t>
    <phoneticPr fontId="1" type="noConversion"/>
  </si>
  <si>
    <t>平均租金单价</t>
    <phoneticPr fontId="1" type="noConversion"/>
  </si>
  <si>
    <t>主力户型为二居室，住宅套型较好</t>
    <phoneticPr fontId="1" type="noConversion"/>
  </si>
  <si>
    <t>含供暖、物业</t>
    <phoneticPr fontId="1" type="noConversion"/>
  </si>
  <si>
    <t>含物业费和取暖费</t>
    <phoneticPr fontId="1" type="noConversion"/>
  </si>
  <si>
    <t>简装</t>
    <phoneticPr fontId="1" type="noConversion"/>
  </si>
  <si>
    <t>加物业费</t>
    <phoneticPr fontId="1" type="noConversion"/>
  </si>
  <si>
    <t>物业费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</si>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</sst>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0_ "/>
    <numFmt numFmtId="177" formatCode="yyyy&quot;年&quot;m&quot;月&quot;d&quot;日&quot;;@"/>
    <numFmt numFmtId="178" formatCode="0.0%"/>
    <numFmt numFmtId="179" formatCode="yyyy&quot;年&quot;m&quot;月&quot;;@"/>
    <numFmt numFmtId="180" formatCode="0_ "/>
    <numFmt numFmtId="181" formatCode="0.00_);[Red]\(0.00\)"/>
    <numFmt numFmtId="182" formatCode="yyyy/m/d;@"/>
  </numFmts>
  <fonts count="49">
    <font>
      <sz val="11"/>
      <color theme="1"/>
      <name val="宋体"/>
      <family val="2"/>
      <scheme val="minor"/>
    </font>
    <font>
      <sz val="9"/>
      <name val="宋体"/>
      <family val="3"/>
      <charset val="134"/>
      <scheme val="minor"/>
    </font>
    <font>
      <sz val="11"/>
      <color theme="1"/>
      <name val="宋体"/>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name val="仿宋_GB2312"/>
      <family val="3"/>
      <charset val="134"/>
    </font>
    <font>
      <sz val="9"/>
      <name val="宋体"/>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9"/>
      <color rgb="FF000000"/>
      <name val="华文细黑"/>
      <family val="3"/>
      <charset val="134"/>
    </font>
    <font>
      <sz val="11"/>
      <color theme="1"/>
      <name val="宋体"/>
      <family val="2"/>
      <scheme val="minor"/>
    </font>
    <font>
      <sz val="11"/>
      <name val="宋体"/>
      <family val="3"/>
      <charset val="134"/>
      <scheme val="minor"/>
    </font>
    <font>
      <b/>
      <sz val="12"/>
      <color theme="1"/>
      <name val="宋体"/>
      <family val="3"/>
      <charset val="134"/>
      <scheme val="minor"/>
    </font>
    <font>
      <sz val="10"/>
      <color rgb="FF000000"/>
      <name val="Courier New"/>
      <family val="3"/>
    </font>
    <font>
      <sz val="10"/>
      <color rgb="FF000000"/>
      <name val="Times New Roman"/>
      <family val="1"/>
    </font>
    <font>
      <b/>
      <sz val="10"/>
      <color rgb="FFFF0000"/>
      <name val="Arial"/>
      <family val="2"/>
    </font>
    <font>
      <sz val="11"/>
      <color rgb="FFFF0000"/>
      <name val="宋体"/>
      <family val="2"/>
      <scheme val="minor"/>
    </font>
    <font>
      <sz val="10"/>
      <color rgb="FFFF0000"/>
      <name val="仿宋_GB2312"/>
      <family val="3"/>
      <charset val="134"/>
    </font>
    <font>
      <b/>
      <sz val="14"/>
      <name val="宋体"/>
      <family val="3"/>
      <charset val="134"/>
    </font>
    <font>
      <b/>
      <sz val="11"/>
      <color theme="1"/>
      <name val="宋体"/>
      <family val="3"/>
      <charset val="134"/>
      <scheme val="minor"/>
    </font>
    <font>
      <sz val="9"/>
      <name val="宋体"/>
      <family val="3"/>
      <charset val="134"/>
    </font>
    <font>
      <b/>
      <sz val="11"/>
      <name val="宋体"/>
      <family val="3"/>
      <charset val="134"/>
      <scheme val="minor"/>
    </font>
    <font>
      <sz val="11"/>
      <color theme="1"/>
      <name val="Tahoma"/>
      <family val="2"/>
      <charset val="134"/>
    </font>
    <font>
      <sz val="9"/>
      <name val="微软雅黑"/>
      <family val="2"/>
      <charset val="134"/>
    </font>
    <font>
      <sz val="10"/>
      <color rgb="FF000000"/>
      <name val="SimSun"/>
      <charset val="134"/>
    </font>
    <font>
      <sz val="10"/>
      <color theme="1"/>
      <name val="宋体"/>
      <family val="3"/>
      <charset val="134"/>
      <scheme val="minor"/>
    </font>
    <font>
      <sz val="22"/>
      <color theme="1"/>
      <name val="宋体"/>
      <family val="3"/>
      <charset val="134"/>
      <scheme val="minor"/>
    </font>
    <font>
      <u/>
      <sz val="22"/>
      <color theme="1"/>
      <name val="宋体"/>
      <family val="3"/>
      <charset val="134"/>
      <scheme val="minor"/>
    </font>
    <font>
      <sz val="10"/>
      <color rgb="FFFF0000"/>
      <name val="宋体"/>
      <family val="3"/>
      <charset val="134"/>
      <scheme val="minor"/>
    </font>
    <font>
      <sz val="10"/>
      <name val="宋体"/>
      <family val="3"/>
      <charset val="134"/>
      <scheme val="minor"/>
    </font>
    <font>
      <sz val="10"/>
      <color rgb="FF000000"/>
      <name val="宋体"/>
      <family val="3"/>
      <charset val="134"/>
      <scheme val="minor"/>
    </font>
    <font>
      <sz val="10"/>
      <color indexed="8"/>
      <name val="宋体"/>
      <family val="3"/>
      <charset val="134"/>
      <scheme val="minor"/>
    </font>
    <font>
      <sz val="11"/>
      <color rgb="FFFF0000"/>
      <name val="宋体"/>
      <family val="3"/>
      <charset val="134"/>
      <scheme val="minor"/>
    </font>
    <font>
      <sz val="11"/>
      <name val="宋体"/>
      <family val="2"/>
      <scheme val="minor"/>
    </font>
    <font>
      <b/>
      <sz val="11"/>
      <color rgb="FFFF0000"/>
      <name val="宋体"/>
      <family val="3"/>
      <charset val="134"/>
      <scheme val="minor"/>
    </font>
    <font>
      <b/>
      <sz val="11"/>
      <color rgb="FFFF0000"/>
      <name val="Arial"/>
      <family val="2"/>
    </font>
  </fonts>
  <fills count="10">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auto="1"/>
      </right>
      <top/>
      <bottom style="thin">
        <color auto="1"/>
      </bottom>
      <diagonal/>
    </border>
    <border>
      <left/>
      <right/>
      <top style="thin">
        <color auto="1"/>
      </top>
      <bottom/>
      <diagonal/>
    </border>
  </borders>
  <cellStyleXfs count="95">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pplyNumberFormat="0" applyFont="0" applyFill="0" applyBorder="0" applyAlignment="0" applyProtection="0">
      <alignment vertical="center"/>
    </xf>
    <xf numFmtId="0" fontId="20" fillId="0" borderId="0"/>
    <xf numFmtId="0" fontId="23" fillId="0" borderId="0"/>
    <xf numFmtId="0" fontId="35" fillId="0" borderId="0"/>
    <xf numFmtId="0" fontId="5" fillId="0" borderId="0"/>
  </cellStyleXfs>
  <cellXfs count="366">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Border="1" applyAlignment="1">
      <alignment horizontal="left" vertical="center" wrapText="1"/>
    </xf>
    <xf numFmtId="0" fontId="2" fillId="0" borderId="0" xfId="1" applyBorder="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Fill="1" applyBorder="1" applyAlignment="1">
      <alignment horizontal="center"/>
    </xf>
    <xf numFmtId="177" fontId="7"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8" xfId="0" applyFont="1" applyBorder="1" applyAlignment="1">
      <alignment vertical="center"/>
    </xf>
    <xf numFmtId="0" fontId="2" fillId="0" borderId="0" xfId="0" applyFont="1" applyAlignment="1">
      <alignment vertical="center"/>
    </xf>
    <xf numFmtId="0" fontId="7" fillId="5" borderId="1" xfId="3" applyFont="1" applyFill="1" applyBorder="1" applyAlignment="1">
      <alignment horizontal="center" vertical="center" wrapText="1"/>
    </xf>
    <xf numFmtId="0" fontId="17" fillId="0" borderId="0" xfId="2" applyFont="1" applyFill="1" applyBorder="1" applyAlignment="1">
      <alignment horizontal="center" vertical="center"/>
    </xf>
    <xf numFmtId="0" fontId="17"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Fill="1" applyBorder="1" applyAlignment="1">
      <alignment horizontal="center"/>
    </xf>
    <xf numFmtId="0" fontId="7" fillId="0" borderId="1" xfId="2" applyFont="1" applyFill="1" applyBorder="1" applyAlignment="1">
      <alignment horizontal="center" vertical="center"/>
    </xf>
    <xf numFmtId="0" fontId="16" fillId="0" borderId="1" xfId="2" applyFont="1" applyBorder="1" applyAlignment="1">
      <alignment horizontal="center" vertical="center"/>
    </xf>
    <xf numFmtId="0" fontId="16" fillId="0" borderId="0" xfId="2" applyFont="1" applyAlignment="1">
      <alignment horizontal="center" vertical="center"/>
    </xf>
    <xf numFmtId="0" fontId="7" fillId="0" borderId="1" xfId="3" applyFont="1" applyFill="1" applyBorder="1" applyAlignment="1">
      <alignment horizontal="center" vertical="center" wrapText="1"/>
    </xf>
    <xf numFmtId="14" fontId="10" fillId="0" borderId="1" xfId="2" applyNumberFormat="1"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0" xfId="0"/>
    <xf numFmtId="0" fontId="17" fillId="0" borderId="10" xfId="2" applyFont="1" applyBorder="1" applyAlignment="1">
      <alignment horizontal="center" vertical="center"/>
    </xf>
    <xf numFmtId="14" fontId="10" fillId="0" borderId="10" xfId="2" applyNumberFormat="1" applyFont="1" applyBorder="1" applyAlignment="1">
      <alignment horizontal="center" vertical="center"/>
    </xf>
    <xf numFmtId="0" fontId="8" fillId="0" borderId="10" xfId="3" applyFont="1" applyFill="1" applyBorder="1" applyAlignment="1">
      <alignment horizontal="center" vertical="center" wrapText="1"/>
    </xf>
    <xf numFmtId="0" fontId="7" fillId="0" borderId="10" xfId="3" applyFont="1" applyFill="1" applyBorder="1" applyAlignment="1">
      <alignment horizontal="center" vertical="center" wrapText="1"/>
    </xf>
    <xf numFmtId="0" fontId="2" fillId="6" borderId="0" xfId="2" applyFill="1">
      <alignment vertical="center"/>
    </xf>
    <xf numFmtId="0" fontId="7" fillId="0" borderId="1" xfId="3" applyFont="1" applyFill="1" applyBorder="1" applyAlignment="1">
      <alignment horizontal="center" vertical="center" wrapText="1"/>
    </xf>
    <xf numFmtId="0" fontId="21" fillId="0" borderId="1" xfId="3" applyFont="1" applyFill="1" applyBorder="1" applyAlignment="1">
      <alignment horizontal="center" vertical="center" wrapText="1"/>
    </xf>
    <xf numFmtId="0" fontId="22" fillId="0" borderId="11" xfId="0" applyFont="1" applyBorder="1" applyAlignment="1">
      <alignment horizontal="center" wrapText="1"/>
    </xf>
    <xf numFmtId="0" fontId="22" fillId="0" borderId="12" xfId="0" applyFont="1" applyBorder="1" applyAlignment="1">
      <alignment horizontal="center" wrapText="1"/>
    </xf>
    <xf numFmtId="0" fontId="22" fillId="0" borderId="13" xfId="0" applyFont="1" applyBorder="1" applyAlignment="1">
      <alignment horizontal="center" wrapText="1"/>
    </xf>
    <xf numFmtId="0" fontId="22" fillId="0" borderId="14" xfId="0" applyFont="1" applyBorder="1" applyAlignment="1">
      <alignment horizontal="center" wrapText="1"/>
    </xf>
    <xf numFmtId="178" fontId="12" fillId="0" borderId="10" xfId="3" applyNumberFormat="1" applyFont="1" applyFill="1" applyBorder="1" applyAlignment="1">
      <alignment horizontal="center" vertical="center" wrapText="1"/>
    </xf>
    <xf numFmtId="10" fontId="2" fillId="0" borderId="0" xfId="2" applyNumberFormat="1">
      <alignment vertical="center"/>
    </xf>
    <xf numFmtId="176" fontId="10" fillId="0" borderId="0" xfId="2" applyNumberFormat="1" applyFont="1" applyBorder="1" applyAlignment="1">
      <alignment horizontal="center" vertical="center"/>
    </xf>
    <xf numFmtId="176" fontId="10" fillId="0" borderId="10" xfId="2" applyNumberFormat="1" applyFont="1" applyBorder="1" applyAlignment="1">
      <alignment horizontal="center" vertical="center"/>
    </xf>
    <xf numFmtId="176" fontId="10" fillId="0" borderId="1" xfId="2" applyNumberFormat="1" applyFont="1" applyBorder="1" applyAlignment="1">
      <alignment horizontal="center" vertical="center"/>
    </xf>
    <xf numFmtId="0" fontId="10" fillId="0" borderId="0" xfId="2" applyFont="1" applyBorder="1" applyAlignment="1">
      <alignment horizontal="center" vertical="center"/>
    </xf>
    <xf numFmtId="0" fontId="10" fillId="0" borderId="0" xfId="2" applyFont="1" applyAlignment="1">
      <alignment horizontal="center" vertical="center"/>
    </xf>
    <xf numFmtId="0" fontId="16" fillId="0" borderId="0" xfId="2" applyFont="1" applyBorder="1" applyAlignment="1">
      <alignment horizontal="center" vertical="center"/>
    </xf>
    <xf numFmtId="0" fontId="2" fillId="0" borderId="0" xfId="2" applyAlignment="1">
      <alignment horizontal="left" vertical="center"/>
    </xf>
    <xf numFmtId="0" fontId="2" fillId="0" borderId="10" xfId="2" applyFont="1" applyBorder="1" applyAlignment="1">
      <alignment horizontal="center" vertical="center"/>
    </xf>
    <xf numFmtId="0" fontId="2" fillId="0" borderId="10" xfId="2" applyBorder="1">
      <alignment vertical="center"/>
    </xf>
    <xf numFmtId="2" fontId="2" fillId="0" borderId="10" xfId="2" applyNumberFormat="1" applyBorder="1" applyAlignment="1">
      <alignment horizontal="center" vertical="center"/>
    </xf>
    <xf numFmtId="0" fontId="2" fillId="4" borderId="10" xfId="2" applyFill="1" applyBorder="1">
      <alignment vertical="center"/>
    </xf>
    <xf numFmtId="2" fontId="2" fillId="4" borderId="10" xfId="2" applyNumberFormat="1" applyFill="1" applyBorder="1" applyAlignment="1">
      <alignment horizontal="center" vertical="center"/>
    </xf>
    <xf numFmtId="0" fontId="2" fillId="5" borderId="10" xfId="2" applyFill="1" applyBorder="1">
      <alignment vertical="center"/>
    </xf>
    <xf numFmtId="2" fontId="2" fillId="5" borderId="10" xfId="2" applyNumberFormat="1" applyFill="1" applyBorder="1" applyAlignment="1">
      <alignment horizontal="center" vertical="center"/>
    </xf>
    <xf numFmtId="0" fontId="7" fillId="0" borderId="0" xfId="5"/>
    <xf numFmtId="0" fontId="7" fillId="0" borderId="0" xfId="2" applyFont="1" applyFill="1" applyBorder="1" applyAlignment="1">
      <alignment horizontal="center" vertical="center"/>
    </xf>
    <xf numFmtId="0" fontId="23" fillId="0" borderId="0" xfId="92"/>
    <xf numFmtId="0" fontId="16" fillId="0" borderId="10" xfId="2" applyFont="1" applyBorder="1" applyAlignment="1">
      <alignment horizontal="center" vertical="center"/>
    </xf>
    <xf numFmtId="0" fontId="7" fillId="0" borderId="1" xfId="3" applyFont="1" applyFill="1" applyBorder="1" applyAlignment="1">
      <alignment horizontal="center" vertical="center" wrapText="1"/>
    </xf>
    <xf numFmtId="176" fontId="10" fillId="0" borderId="6" xfId="2" applyNumberFormat="1" applyFont="1" applyBorder="1" applyAlignment="1">
      <alignment horizontal="center" vertical="center"/>
    </xf>
    <xf numFmtId="0" fontId="21" fillId="5" borderId="1" xfId="3" applyFont="1" applyFill="1" applyBorder="1" applyAlignment="1">
      <alignment horizontal="center" vertical="center" wrapText="1"/>
    </xf>
    <xf numFmtId="0" fontId="10" fillId="0" borderId="10" xfId="2" applyFont="1" applyBorder="1" applyAlignment="1">
      <alignment horizontal="center" vertical="center"/>
    </xf>
    <xf numFmtId="0" fontId="10" fillId="0" borderId="1" xfId="2" applyFont="1" applyBorder="1" applyAlignment="1">
      <alignment horizontal="center" vertical="center"/>
    </xf>
    <xf numFmtId="0" fontId="24" fillId="0" borderId="0" xfId="2" applyFont="1">
      <alignment vertical="center"/>
    </xf>
    <xf numFmtId="0" fontId="25" fillId="0" borderId="10" xfId="0" applyFont="1" applyBorder="1" applyAlignment="1">
      <alignment horizontal="center" vertical="center" wrapText="1"/>
    </xf>
    <xf numFmtId="0" fontId="16" fillId="0" borderId="10" xfId="0" applyFont="1" applyBorder="1" applyAlignment="1">
      <alignment horizontal="center" vertical="center" wrapText="1"/>
    </xf>
    <xf numFmtId="0" fontId="0" fillId="0" borderId="10" xfId="0" applyFont="1" applyBorder="1" applyAlignment="1">
      <alignment horizontal="center" vertical="center" wrapText="1"/>
    </xf>
    <xf numFmtId="0" fontId="16" fillId="0" borderId="1" xfId="2"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10" fillId="0" borderId="10" xfId="2" applyFont="1" applyBorder="1" applyAlignment="1">
      <alignment horizontal="center" vertical="center"/>
    </xf>
    <xf numFmtId="0" fontId="10" fillId="0" borderId="1" xfId="2" applyFont="1" applyBorder="1" applyAlignment="1">
      <alignment horizontal="center" vertical="center"/>
    </xf>
    <xf numFmtId="0" fontId="25" fillId="0" borderId="10" xfId="0" applyFont="1" applyBorder="1" applyAlignment="1">
      <alignment horizontal="center" vertical="center"/>
    </xf>
    <xf numFmtId="0" fontId="0" fillId="5" borderId="10" xfId="0" applyFont="1" applyFill="1" applyBorder="1" applyAlignment="1">
      <alignment horizontal="center" vertical="center" wrapText="1"/>
    </xf>
    <xf numFmtId="0" fontId="7" fillId="0" borderId="1" xfId="3" applyFont="1" applyFill="1" applyBorder="1" applyAlignment="1">
      <alignment horizontal="center" vertical="center" wrapText="1"/>
    </xf>
    <xf numFmtId="0" fontId="10" fillId="0" borderId="1" xfId="2" applyFont="1" applyBorder="1" applyAlignment="1">
      <alignment horizontal="center" vertical="center"/>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7" xfId="2" applyFont="1" applyBorder="1" applyAlignment="1">
      <alignment horizontal="center" vertical="center"/>
    </xf>
    <xf numFmtId="0" fontId="10" fillId="0" borderId="18" xfId="2" applyFont="1" applyBorder="1" applyAlignment="1">
      <alignment horizontal="center" vertical="center"/>
    </xf>
    <xf numFmtId="0" fontId="0" fillId="0" borderId="0" xfId="0" applyNumberFormat="1"/>
    <xf numFmtId="0" fontId="0" fillId="4" borderId="0" xfId="0" applyNumberFormat="1" applyFill="1"/>
    <xf numFmtId="0" fontId="16" fillId="4" borderId="10" xfId="0" applyFont="1" applyFill="1" applyBorder="1" applyAlignment="1">
      <alignment horizontal="center" vertical="center" wrapText="1"/>
    </xf>
    <xf numFmtId="0" fontId="0" fillId="4" borderId="10" xfId="0" applyFont="1" applyFill="1" applyBorder="1" applyAlignment="1">
      <alignment horizontal="center" vertical="center" wrapText="1"/>
    </xf>
    <xf numFmtId="17" fontId="7" fillId="0" borderId="0" xfId="5" applyNumberFormat="1"/>
    <xf numFmtId="0" fontId="9" fillId="0" borderId="0" xfId="5" applyFont="1"/>
    <xf numFmtId="0" fontId="7" fillId="0" borderId="0" xfId="5" applyAlignment="1">
      <alignment horizontal="right"/>
    </xf>
    <xf numFmtId="0" fontId="7" fillId="4" borderId="0" xfId="5" applyFill="1"/>
    <xf numFmtId="0" fontId="9" fillId="4" borderId="0" xfId="5" applyFont="1" applyFill="1"/>
    <xf numFmtId="0" fontId="7" fillId="4" borderId="0" xfId="5" applyFill="1" applyAlignment="1">
      <alignment horizontal="right"/>
    </xf>
    <xf numFmtId="0" fontId="21" fillId="0" borderId="0" xfId="5" applyFont="1"/>
    <xf numFmtId="0" fontId="21" fillId="4" borderId="0" xfId="5" applyFont="1" applyFill="1"/>
    <xf numFmtId="0" fontId="28" fillId="4" borderId="0" xfId="5" applyFont="1" applyFill="1"/>
    <xf numFmtId="0" fontId="23" fillId="0" borderId="0" xfId="0" applyFont="1"/>
    <xf numFmtId="0" fontId="10" fillId="5" borderId="1" xfId="2" applyFont="1" applyFill="1" applyBorder="1" applyAlignment="1">
      <alignment horizontal="center" vertical="center"/>
    </xf>
    <xf numFmtId="14" fontId="10" fillId="5" borderId="1" xfId="2" applyNumberFormat="1" applyFont="1" applyFill="1" applyBorder="1" applyAlignment="1">
      <alignment horizontal="center" vertical="center"/>
    </xf>
    <xf numFmtId="0" fontId="10" fillId="5" borderId="10"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23" fillId="5" borderId="0" xfId="0" applyFont="1" applyFill="1"/>
    <xf numFmtId="0" fontId="0" fillId="5" borderId="0" xfId="0" applyFill="1"/>
    <xf numFmtId="0" fontId="10" fillId="0" borderId="10" xfId="2" applyFont="1" applyFill="1" applyBorder="1" applyAlignment="1">
      <alignment horizontal="center" vertical="center"/>
    </xf>
    <xf numFmtId="0" fontId="10" fillId="0" borderId="0" xfId="2" applyFont="1" applyFill="1" applyAlignment="1">
      <alignment horizontal="center" vertical="center"/>
    </xf>
    <xf numFmtId="0" fontId="16" fillId="5" borderId="10" xfId="2" applyFont="1" applyFill="1" applyBorder="1" applyAlignment="1">
      <alignment horizontal="center" vertical="center"/>
    </xf>
    <xf numFmtId="176" fontId="10" fillId="0" borderId="10" xfId="2" applyNumberFormat="1" applyFont="1" applyFill="1" applyBorder="1" applyAlignment="1">
      <alignment horizontal="center" vertical="center"/>
    </xf>
    <xf numFmtId="14" fontId="10" fillId="5" borderId="10" xfId="2" applyNumberFormat="1" applyFont="1" applyFill="1" applyBorder="1" applyAlignment="1">
      <alignment horizontal="center" vertical="center"/>
    </xf>
    <xf numFmtId="176" fontId="10" fillId="5" borderId="10" xfId="2" applyNumberFormat="1" applyFont="1" applyFill="1" applyBorder="1" applyAlignment="1">
      <alignment horizontal="center" vertical="center"/>
    </xf>
    <xf numFmtId="0" fontId="0" fillId="0" borderId="10" xfId="0" applyBorder="1"/>
    <xf numFmtId="176" fontId="10" fillId="0" borderId="9" xfId="2" applyNumberFormat="1" applyFont="1" applyBorder="1" applyAlignment="1">
      <alignment vertical="center"/>
    </xf>
    <xf numFmtId="176" fontId="10" fillId="0" borderId="10" xfId="2" applyNumberFormat="1" applyFont="1" applyBorder="1" applyAlignment="1">
      <alignment horizontal="center" vertical="center"/>
    </xf>
    <xf numFmtId="176" fontId="10" fillId="0" borderId="10" xfId="2" applyNumberFormat="1" applyFont="1" applyBorder="1" applyAlignment="1">
      <alignment vertical="center"/>
    </xf>
    <xf numFmtId="14" fontId="10" fillId="0" borderId="0" xfId="2" applyNumberFormat="1" applyFont="1" applyBorder="1" applyAlignment="1">
      <alignment horizontal="center" vertical="center"/>
    </xf>
    <xf numFmtId="0" fontId="0" fillId="0" borderId="0" xfId="0" applyBorder="1"/>
    <xf numFmtId="176" fontId="10" fillId="0" borderId="0" xfId="2" applyNumberFormat="1" applyFont="1" applyBorder="1" applyAlignment="1">
      <alignment vertical="center"/>
    </xf>
    <xf numFmtId="0" fontId="10" fillId="0" borderId="0" xfId="2" applyFont="1" applyBorder="1" applyAlignment="1">
      <alignment vertical="center"/>
    </xf>
    <xf numFmtId="17" fontId="21" fillId="0" borderId="0" xfId="5" applyNumberFormat="1" applyFont="1"/>
    <xf numFmtId="0" fontId="29" fillId="0" borderId="0" xfId="92" applyFont="1"/>
    <xf numFmtId="0" fontId="30" fillId="0" borderId="10" xfId="3" applyFont="1" applyFill="1" applyBorder="1" applyAlignment="1">
      <alignment horizontal="center" vertical="center" wrapText="1"/>
    </xf>
    <xf numFmtId="0" fontId="17" fillId="0" borderId="17" xfId="2" applyFont="1" applyBorder="1" applyAlignment="1">
      <alignment horizontal="center" vertical="center"/>
    </xf>
    <xf numFmtId="0" fontId="17" fillId="0" borderId="18" xfId="2" applyFont="1" applyBorder="1" applyAlignment="1">
      <alignment horizontal="center" vertical="center"/>
    </xf>
    <xf numFmtId="179" fontId="10" fillId="0" borderId="10" xfId="2" applyNumberFormat="1" applyFont="1" applyBorder="1" applyAlignment="1">
      <alignment horizontal="center" vertical="center"/>
    </xf>
    <xf numFmtId="0" fontId="18" fillId="0" borderId="15" xfId="2" applyFont="1" applyBorder="1" applyAlignment="1">
      <alignment horizontal="center" vertical="center"/>
    </xf>
    <xf numFmtId="0" fontId="18" fillId="0" borderId="16" xfId="2" applyFont="1" applyBorder="1" applyAlignment="1">
      <alignment horizontal="center" vertical="center"/>
    </xf>
    <xf numFmtId="0" fontId="18" fillId="0" borderId="4" xfId="2" applyFont="1" applyBorder="1" applyAlignment="1">
      <alignment horizontal="center" vertical="center"/>
    </xf>
    <xf numFmtId="0" fontId="17" fillId="0" borderId="4" xfId="2" applyFont="1" applyFill="1" applyBorder="1" applyAlignment="1">
      <alignment horizontal="center" vertical="center"/>
    </xf>
    <xf numFmtId="0" fontId="17" fillId="5" borderId="10" xfId="2" applyFont="1" applyFill="1" applyBorder="1" applyAlignment="1">
      <alignment horizontal="center" vertical="center"/>
    </xf>
    <xf numFmtId="0" fontId="10" fillId="0" borderId="15" xfId="2" applyFont="1" applyBorder="1" applyAlignment="1">
      <alignment horizontal="center" vertical="center"/>
    </xf>
    <xf numFmtId="0" fontId="10" fillId="0" borderId="16" xfId="2" applyFont="1"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horizontal="center" vertical="center"/>
    </xf>
    <xf numFmtId="180" fontId="32" fillId="0" borderId="10" xfId="0" applyNumberFormat="1" applyFont="1" applyBorder="1" applyAlignment="1">
      <alignment horizontal="center" vertical="center"/>
    </xf>
    <xf numFmtId="0" fontId="32" fillId="0" borderId="10" xfId="0" applyFont="1" applyBorder="1" applyAlignment="1">
      <alignment horizontal="center" vertical="center"/>
    </xf>
    <xf numFmtId="49" fontId="32" fillId="0" borderId="10" xfId="0" applyNumberFormat="1" applyFont="1" applyBorder="1" applyAlignment="1">
      <alignment horizontal="center" vertical="center" wrapText="1"/>
    </xf>
    <xf numFmtId="0" fontId="32" fillId="0" borderId="10" xfId="0" applyFont="1" applyBorder="1" applyAlignment="1">
      <alignment horizontal="center" vertical="center" wrapText="1"/>
    </xf>
    <xf numFmtId="0" fontId="34" fillId="0" borderId="10" xfId="0" applyFont="1" applyFill="1" applyBorder="1" applyAlignment="1">
      <alignment horizontal="center" vertical="center" wrapText="1"/>
    </xf>
    <xf numFmtId="180" fontId="34" fillId="0" borderId="10" xfId="0" applyNumberFormat="1" applyFont="1" applyFill="1" applyBorder="1" applyAlignment="1">
      <alignment horizontal="center" vertical="center"/>
    </xf>
    <xf numFmtId="180" fontId="0" fillId="0" borderId="10" xfId="0" applyNumberFormat="1" applyBorder="1" applyAlignment="1">
      <alignment horizontal="center" vertical="center"/>
    </xf>
    <xf numFmtId="49" fontId="2" fillId="0" borderId="10" xfId="0" applyNumberFormat="1" applyFont="1" applyBorder="1" applyAlignment="1">
      <alignment horizontal="center" vertical="center"/>
    </xf>
    <xf numFmtId="0" fontId="9" fillId="0" borderId="10" xfId="93" applyNumberFormat="1" applyFont="1" applyFill="1" applyBorder="1" applyAlignment="1" applyProtection="1">
      <alignment horizontal="center" vertical="center"/>
    </xf>
    <xf numFmtId="0" fontId="36" fillId="0" borderId="10" xfId="0" applyFont="1" applyFill="1" applyBorder="1" applyAlignment="1">
      <alignment horizontal="center" vertical="center" wrapText="1"/>
    </xf>
    <xf numFmtId="0" fontId="36" fillId="0" borderId="10" xfId="94" applyNumberFormat="1" applyFont="1" applyFill="1" applyBorder="1" applyAlignment="1" applyProtection="1">
      <alignment horizontal="center" vertical="center" shrinkToFit="1"/>
    </xf>
    <xf numFmtId="2" fontId="37" fillId="0" borderId="10" xfId="0" applyNumberFormat="1" applyFont="1" applyFill="1" applyBorder="1" applyAlignment="1">
      <alignment horizontal="center" vertical="center" wrapText="1"/>
    </xf>
    <xf numFmtId="181" fontId="36" fillId="0" borderId="10" xfId="0" applyNumberFormat="1" applyFont="1" applyFill="1" applyBorder="1" applyAlignment="1">
      <alignment horizontal="center" vertical="center" wrapText="1"/>
    </xf>
    <xf numFmtId="176" fontId="38" fillId="0" borderId="10" xfId="0" applyNumberFormat="1" applyFont="1" applyFill="1" applyBorder="1" applyAlignment="1">
      <alignment horizontal="center" vertical="center"/>
    </xf>
    <xf numFmtId="0" fontId="38" fillId="0" borderId="10" xfId="0" applyFont="1" applyFill="1" applyBorder="1" applyAlignment="1">
      <alignment horizontal="center" vertical="center"/>
    </xf>
    <xf numFmtId="0" fontId="9" fillId="0" borderId="10" xfId="0" applyNumberFormat="1" applyFont="1" applyFill="1" applyBorder="1" applyAlignment="1" applyProtection="1">
      <alignment horizontal="center" vertical="center" shrinkToFit="1"/>
    </xf>
    <xf numFmtId="180" fontId="0" fillId="4" borderId="10" xfId="0" applyNumberFormat="1" applyFill="1" applyBorder="1" applyAlignment="1">
      <alignment horizontal="center" vertical="center"/>
    </xf>
    <xf numFmtId="0" fontId="0" fillId="4" borderId="10" xfId="0" applyFill="1" applyBorder="1" applyAlignment="1">
      <alignment horizontal="center" vertical="center"/>
    </xf>
    <xf numFmtId="49" fontId="2" fillId="4" borderId="10" xfId="0" applyNumberFormat="1" applyFont="1" applyFill="1" applyBorder="1" applyAlignment="1">
      <alignment horizontal="center" vertical="center"/>
    </xf>
    <xf numFmtId="0" fontId="9" fillId="4" borderId="10" xfId="93" applyNumberFormat="1" applyFont="1" applyFill="1" applyBorder="1" applyAlignment="1" applyProtection="1">
      <alignment horizontal="center" vertical="center"/>
    </xf>
    <xf numFmtId="0" fontId="36" fillId="4" borderId="10" xfId="0" applyFont="1" applyFill="1" applyBorder="1" applyAlignment="1">
      <alignment horizontal="center" vertical="center" wrapText="1"/>
    </xf>
    <xf numFmtId="0" fontId="36" fillId="4" borderId="10" xfId="94" applyNumberFormat="1" applyFont="1" applyFill="1" applyBorder="1" applyAlignment="1" applyProtection="1">
      <alignment horizontal="center" vertical="center" shrinkToFit="1"/>
    </xf>
    <xf numFmtId="0" fontId="0" fillId="4" borderId="0" xfId="0" applyFill="1"/>
    <xf numFmtId="181" fontId="36" fillId="4" borderId="10" xfId="0" applyNumberFormat="1" applyFont="1" applyFill="1" applyBorder="1" applyAlignment="1">
      <alignment horizontal="center" vertical="center" wrapText="1"/>
    </xf>
    <xf numFmtId="176" fontId="38" fillId="4" borderId="10" xfId="0" applyNumberFormat="1" applyFont="1" applyFill="1" applyBorder="1" applyAlignment="1">
      <alignment horizontal="center" vertical="center"/>
    </xf>
    <xf numFmtId="0" fontId="38" fillId="4" borderId="10" xfId="0" applyFont="1" applyFill="1" applyBorder="1" applyAlignment="1">
      <alignment horizontal="center" vertical="center"/>
    </xf>
    <xf numFmtId="180" fontId="0" fillId="5" borderId="10" xfId="0" applyNumberFormat="1" applyFill="1" applyBorder="1" applyAlignment="1">
      <alignment horizontal="center" vertical="center"/>
    </xf>
    <xf numFmtId="0" fontId="0" fillId="5" borderId="10" xfId="0" applyFill="1" applyBorder="1" applyAlignment="1">
      <alignment horizontal="center" vertical="center"/>
    </xf>
    <xf numFmtId="49" fontId="2" fillId="5" borderId="10" xfId="0" applyNumberFormat="1" applyFont="1" applyFill="1" applyBorder="1" applyAlignment="1">
      <alignment horizontal="center" vertical="center"/>
    </xf>
    <xf numFmtId="0" fontId="9" fillId="5" borderId="10" xfId="93" applyNumberFormat="1" applyFont="1" applyFill="1" applyBorder="1" applyAlignment="1" applyProtection="1">
      <alignment horizontal="center" vertical="center"/>
    </xf>
    <xf numFmtId="0" fontId="36" fillId="5" borderId="10" xfId="0" applyFont="1" applyFill="1" applyBorder="1" applyAlignment="1">
      <alignment horizontal="center" vertical="center" wrapText="1"/>
    </xf>
    <xf numFmtId="0" fontId="36" fillId="5" borderId="10" xfId="94" applyNumberFormat="1" applyFont="1" applyFill="1" applyBorder="1" applyAlignment="1" applyProtection="1">
      <alignment horizontal="center" vertical="center" shrinkToFit="1"/>
    </xf>
    <xf numFmtId="0" fontId="9" fillId="5" borderId="10" xfId="0" applyNumberFormat="1" applyFont="1" applyFill="1" applyBorder="1" applyAlignment="1" applyProtection="1">
      <alignment horizontal="center" vertical="center" shrinkToFit="1"/>
    </xf>
    <xf numFmtId="0" fontId="21" fillId="0" borderId="10" xfId="3" applyFont="1" applyFill="1" applyBorder="1" applyAlignment="1">
      <alignment horizontal="center" vertical="center" wrapText="1"/>
    </xf>
    <xf numFmtId="49" fontId="30" fillId="0" borderId="10" xfId="3" applyNumberFormat="1" applyFont="1" applyFill="1" applyBorder="1" applyAlignment="1">
      <alignment horizontal="center" vertical="center" wrapText="1"/>
    </xf>
    <xf numFmtId="0" fontId="8" fillId="5" borderId="1" xfId="3" applyFont="1" applyFill="1" applyBorder="1" applyAlignment="1">
      <alignment horizontal="center" vertical="center" wrapText="1"/>
    </xf>
    <xf numFmtId="0" fontId="12" fillId="5" borderId="1" xfId="3" applyFont="1" applyFill="1" applyBorder="1" applyAlignment="1">
      <alignment horizontal="center" vertical="center" wrapText="1"/>
    </xf>
    <xf numFmtId="0" fontId="12" fillId="5" borderId="10" xfId="3" applyFont="1" applyFill="1" applyBorder="1" applyAlignment="1">
      <alignment horizontal="center" vertical="center" wrapText="1"/>
    </xf>
    <xf numFmtId="0" fontId="8" fillId="5" borderId="10" xfId="3" applyFont="1" applyFill="1" applyBorder="1" applyAlignment="1">
      <alignment horizontal="center" vertical="center" wrapText="1"/>
    </xf>
    <xf numFmtId="0" fontId="38" fillId="0" borderId="10" xfId="2" applyFont="1" applyFill="1" applyBorder="1" applyAlignment="1">
      <alignment horizontal="center" vertical="center"/>
    </xf>
    <xf numFmtId="0" fontId="2" fillId="0" borderId="0" xfId="2" applyFont="1" applyFill="1" applyAlignment="1">
      <alignment horizontal="center" vertical="center"/>
    </xf>
    <xf numFmtId="0" fontId="41" fillId="0" borderId="10" xfId="2" applyFont="1" applyFill="1" applyBorder="1" applyAlignment="1">
      <alignment horizontal="center" vertical="center" wrapText="1"/>
    </xf>
    <xf numFmtId="0" fontId="42" fillId="0" borderId="10" xfId="2" applyFont="1" applyFill="1" applyBorder="1" applyAlignment="1">
      <alignment horizontal="center" vertical="center" wrapText="1"/>
    </xf>
    <xf numFmtId="0" fontId="38" fillId="0" borderId="10" xfId="2" applyFont="1" applyFill="1" applyBorder="1" applyAlignment="1">
      <alignment horizontal="center" vertical="center" wrapText="1"/>
    </xf>
    <xf numFmtId="0" fontId="2" fillId="0" borderId="0" xfId="2" applyFont="1" applyFill="1" applyAlignment="1">
      <alignment horizontal="center" vertical="center" wrapText="1"/>
    </xf>
    <xf numFmtId="0" fontId="42" fillId="0" borderId="10" xfId="2" applyFont="1" applyFill="1" applyBorder="1" applyAlignment="1">
      <alignment horizontal="center" vertical="center"/>
    </xf>
    <xf numFmtId="9" fontId="41" fillId="0" borderId="10" xfId="2" applyNumberFormat="1" applyFont="1" applyFill="1" applyBorder="1" applyAlignment="1">
      <alignment horizontal="center" vertical="center" wrapText="1"/>
    </xf>
    <xf numFmtId="0" fontId="42" fillId="0" borderId="10" xfId="2" applyNumberFormat="1" applyFont="1" applyFill="1" applyBorder="1" applyAlignment="1">
      <alignment horizontal="center" vertical="center"/>
    </xf>
    <xf numFmtId="1" fontId="43" fillId="0" borderId="10" xfId="2" applyNumberFormat="1" applyFont="1" applyFill="1" applyBorder="1" applyAlignment="1">
      <alignment horizontal="center" vertical="center" wrapText="1"/>
    </xf>
    <xf numFmtId="182" fontId="42" fillId="0" borderId="10" xfId="2" applyNumberFormat="1" applyFont="1" applyFill="1" applyBorder="1" applyAlignment="1">
      <alignment horizontal="center" vertical="center"/>
    </xf>
    <xf numFmtId="0" fontId="44" fillId="0" borderId="10" xfId="2" applyFont="1" applyFill="1" applyBorder="1" applyAlignment="1">
      <alignment horizontal="center" vertical="center" wrapText="1"/>
    </xf>
    <xf numFmtId="0" fontId="43" fillId="0" borderId="10" xfId="2" applyFont="1" applyFill="1" applyBorder="1" applyAlignment="1">
      <alignment horizontal="center" vertical="center"/>
    </xf>
    <xf numFmtId="182" fontId="42" fillId="0" borderId="10" xfId="2" applyNumberFormat="1" applyFont="1" applyFill="1" applyBorder="1" applyAlignment="1">
      <alignment horizontal="center" vertical="center" wrapText="1"/>
    </xf>
    <xf numFmtId="0" fontId="42" fillId="0" borderId="10" xfId="2" applyNumberFormat="1" applyFont="1" applyFill="1" applyBorder="1" applyAlignment="1" applyProtection="1">
      <alignment horizontal="center" vertical="center" wrapText="1" shrinkToFit="1"/>
    </xf>
    <xf numFmtId="176" fontId="42" fillId="0" borderId="10" xfId="2" applyNumberFormat="1" applyFont="1" applyFill="1" applyBorder="1" applyAlignment="1" applyProtection="1">
      <alignment horizontal="center" vertical="center" wrapText="1" shrinkToFit="1"/>
    </xf>
    <xf numFmtId="0" fontId="38" fillId="0" borderId="10" xfId="2" applyNumberFormat="1" applyFont="1" applyFill="1" applyBorder="1" applyAlignment="1">
      <alignment horizontal="center" vertical="center" wrapText="1"/>
    </xf>
    <xf numFmtId="176" fontId="42" fillId="0" borderId="10" xfId="2" applyNumberFormat="1" applyFont="1" applyFill="1" applyBorder="1" applyAlignment="1" applyProtection="1">
      <alignment horizontal="center" vertical="center" shrinkToFit="1"/>
    </xf>
    <xf numFmtId="181" fontId="44" fillId="0" borderId="10" xfId="2" applyNumberFormat="1" applyFont="1" applyFill="1" applyBorder="1" applyAlignment="1" applyProtection="1">
      <alignment horizontal="center" vertical="center" shrinkToFit="1"/>
    </xf>
    <xf numFmtId="182" fontId="38" fillId="0" borderId="10" xfId="2" applyNumberFormat="1" applyFont="1" applyFill="1" applyBorder="1" applyAlignment="1">
      <alignment horizontal="center" vertical="center" wrapText="1"/>
    </xf>
    <xf numFmtId="0" fontId="42" fillId="0" borderId="10" xfId="2" applyNumberFormat="1" applyFont="1" applyFill="1" applyBorder="1" applyAlignment="1">
      <alignment horizontal="center" vertical="center" wrapText="1"/>
    </xf>
    <xf numFmtId="181" fontId="42" fillId="0" borderId="10" xfId="2" applyNumberFormat="1" applyFont="1" applyFill="1" applyBorder="1" applyAlignment="1" applyProtection="1">
      <alignment horizontal="center" vertical="center" shrinkToFit="1"/>
    </xf>
    <xf numFmtId="0" fontId="2" fillId="0" borderId="10" xfId="2" applyFont="1" applyFill="1" applyBorder="1" applyAlignment="1">
      <alignment horizontal="center" vertical="center"/>
    </xf>
    <xf numFmtId="0" fontId="2" fillId="0" borderId="0" xfId="2" applyFont="1" applyFill="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0" fillId="0" borderId="10" xfId="0" applyFont="1" applyFill="1" applyBorder="1" applyAlignment="1">
      <alignment horizontal="center" vertical="center" wrapText="1"/>
    </xf>
    <xf numFmtId="0" fontId="0" fillId="4" borderId="0" xfId="0" applyFill="1" applyAlignment="1">
      <alignment vertical="center"/>
    </xf>
    <xf numFmtId="0" fontId="7" fillId="0" borderId="10" xfId="2" applyFont="1" applyFill="1" applyBorder="1" applyAlignment="1">
      <alignment horizontal="center" vertical="center"/>
    </xf>
    <xf numFmtId="0" fontId="7" fillId="5" borderId="10" xfId="2" applyFont="1" applyFill="1" applyBorder="1" applyAlignment="1">
      <alignment horizontal="center" vertical="center"/>
    </xf>
    <xf numFmtId="0" fontId="17" fillId="0" borderId="15"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7" fillId="5" borderId="10" xfId="2" applyFont="1" applyFill="1" applyBorder="1" applyAlignment="1">
      <alignment horizontal="center" vertical="center"/>
    </xf>
    <xf numFmtId="0" fontId="2" fillId="5" borderId="0" xfId="2" applyFill="1">
      <alignment vertical="center"/>
    </xf>
    <xf numFmtId="0" fontId="14"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4" fillId="5" borderId="0" xfId="2" applyFont="1" applyFill="1">
      <alignment vertical="center"/>
    </xf>
    <xf numFmtId="10" fontId="2" fillId="5" borderId="0" xfId="2" applyNumberFormat="1" applyFill="1">
      <alignment vertical="center"/>
    </xf>
    <xf numFmtId="0" fontId="45" fillId="5" borderId="0" xfId="2" applyFont="1" applyFill="1">
      <alignment vertical="center"/>
    </xf>
    <xf numFmtId="0" fontId="41" fillId="5" borderId="10" xfId="2" applyFont="1" applyFill="1" applyBorder="1" applyAlignment="1">
      <alignment horizontal="center" vertical="center" wrapText="1"/>
    </xf>
    <xf numFmtId="0" fontId="26" fillId="5" borderId="10" xfId="0" applyFont="1" applyFill="1" applyBorder="1" applyAlignment="1">
      <alignment horizontal="center" vertical="center" wrapText="1"/>
    </xf>
    <xf numFmtId="0" fontId="27" fillId="5" borderId="10" xfId="0" applyFont="1" applyFill="1" applyBorder="1" applyAlignment="1">
      <alignment horizontal="center" vertical="center" wrapText="1"/>
    </xf>
    <xf numFmtId="49" fontId="27" fillId="5" borderId="10" xfId="0" applyNumberFormat="1" applyFont="1" applyFill="1" applyBorder="1" applyAlignment="1">
      <alignment horizontal="center" vertical="center" wrapText="1"/>
    </xf>
    <xf numFmtId="0" fontId="4" fillId="5" borderId="0" xfId="0" applyFont="1" applyFill="1" applyAlignment="1">
      <alignment horizontal="justify" vertical="center"/>
    </xf>
    <xf numFmtId="0" fontId="0" fillId="5" borderId="10" xfId="0" applyFill="1" applyBorder="1" applyAlignment="1">
      <alignment horizontal="center" vertical="center" wrapText="1"/>
    </xf>
    <xf numFmtId="0" fontId="46" fillId="5" borderId="10" xfId="0" applyFont="1" applyFill="1" applyBorder="1" applyAlignment="1">
      <alignment horizontal="center" vertical="center" wrapText="1"/>
    </xf>
    <xf numFmtId="0" fontId="24" fillId="5" borderId="10" xfId="0" applyFont="1" applyFill="1" applyBorder="1" applyAlignment="1">
      <alignment horizontal="center" vertical="center" wrapText="1"/>
    </xf>
    <xf numFmtId="49" fontId="24" fillId="5" borderId="10" xfId="0" applyNumberFormat="1" applyFont="1" applyFill="1" applyBorder="1" applyAlignment="1">
      <alignment horizontal="center" vertical="center" wrapText="1"/>
    </xf>
    <xf numFmtId="49" fontId="0" fillId="5" borderId="9" xfId="0" applyNumberFormat="1" applyFill="1" applyBorder="1" applyAlignment="1">
      <alignment horizontal="center"/>
    </xf>
    <xf numFmtId="0" fontId="0" fillId="5" borderId="0" xfId="0" applyFill="1" applyBorder="1"/>
    <xf numFmtId="0" fontId="14" fillId="7" borderId="10" xfId="0" applyFont="1" applyFill="1" applyBorder="1" applyAlignment="1">
      <alignment horizontal="center" vertical="center" wrapText="1"/>
    </xf>
    <xf numFmtId="0" fontId="27" fillId="7" borderId="10" xfId="0" applyFont="1" applyFill="1" applyBorder="1" applyAlignment="1">
      <alignment horizontal="center" vertical="center" wrapText="1"/>
    </xf>
    <xf numFmtId="0" fontId="46" fillId="7" borderId="10" xfId="0" applyFont="1" applyFill="1" applyBorder="1" applyAlignment="1">
      <alignment horizontal="center" vertical="center" wrapText="1"/>
    </xf>
    <xf numFmtId="0" fontId="24" fillId="7" borderId="10" xfId="0" applyFont="1" applyFill="1" applyBorder="1" applyAlignment="1">
      <alignment horizontal="center" vertical="center" wrapText="1"/>
    </xf>
    <xf numFmtId="49" fontId="24" fillId="7" borderId="10" xfId="0" applyNumberFormat="1" applyFont="1" applyFill="1" applyBorder="1" applyAlignment="1">
      <alignment horizontal="center" vertical="center" wrapText="1"/>
    </xf>
    <xf numFmtId="0" fontId="10" fillId="0" borderId="1" xfId="2" applyFont="1" applyFill="1" applyBorder="1" applyAlignment="1">
      <alignment horizontal="center" vertical="center"/>
    </xf>
    <xf numFmtId="0" fontId="17" fillId="0" borderId="17" xfId="2" applyFont="1" applyFill="1" applyBorder="1" applyAlignment="1">
      <alignment horizontal="center" vertical="center"/>
    </xf>
    <xf numFmtId="179" fontId="10" fillId="0" borderId="10" xfId="2" applyNumberFormat="1" applyFont="1" applyFill="1" applyBorder="1" applyAlignment="1">
      <alignment horizontal="center" vertical="center"/>
    </xf>
    <xf numFmtId="179" fontId="10" fillId="0" borderId="18" xfId="2" applyNumberFormat="1" applyFont="1" applyFill="1" applyBorder="1" applyAlignment="1">
      <alignment horizontal="center" vertical="center"/>
    </xf>
    <xf numFmtId="0" fontId="18" fillId="0" borderId="16" xfId="2" applyFont="1" applyFill="1" applyBorder="1" applyAlignment="1">
      <alignment horizontal="center" vertical="center"/>
    </xf>
    <xf numFmtId="179" fontId="10" fillId="0" borderId="1" xfId="2" applyNumberFormat="1" applyFont="1" applyFill="1" applyBorder="1" applyAlignment="1">
      <alignment horizontal="center" vertical="center"/>
    </xf>
    <xf numFmtId="0" fontId="10" fillId="0" borderId="16" xfId="2" applyFont="1" applyFill="1" applyBorder="1" applyAlignment="1">
      <alignment horizontal="center" vertical="center"/>
    </xf>
    <xf numFmtId="0" fontId="17" fillId="0" borderId="0" xfId="2" applyFont="1" applyFill="1" applyAlignment="1">
      <alignment horizontal="center" vertical="center"/>
    </xf>
    <xf numFmtId="0" fontId="18" fillId="7" borderId="10" xfId="2" applyFont="1" applyFill="1" applyBorder="1" applyAlignment="1">
      <alignment horizontal="center" vertical="center"/>
    </xf>
    <xf numFmtId="176" fontId="17" fillId="7" borderId="1" xfId="2" applyNumberFormat="1" applyFont="1" applyFill="1" applyBorder="1" applyAlignment="1">
      <alignment horizontal="center" vertical="center"/>
    </xf>
    <xf numFmtId="176" fontId="17" fillId="5" borderId="1" xfId="2" applyNumberFormat="1" applyFont="1" applyFill="1" applyBorder="1" applyAlignment="1">
      <alignment horizontal="center" vertical="center"/>
    </xf>
    <xf numFmtId="0" fontId="16" fillId="7" borderId="10" xfId="2" applyFont="1" applyFill="1" applyBorder="1" applyAlignment="1">
      <alignment horizontal="center" vertical="center"/>
    </xf>
    <xf numFmtId="176" fontId="10" fillId="7" borderId="10" xfId="2" applyNumberFormat="1" applyFont="1" applyFill="1" applyBorder="1" applyAlignment="1">
      <alignment horizontal="center" vertical="center"/>
    </xf>
    <xf numFmtId="0" fontId="16" fillId="7" borderId="0" xfId="2" applyFont="1" applyFill="1" applyAlignment="1">
      <alignment horizontal="center" vertical="center"/>
    </xf>
    <xf numFmtId="0" fontId="10" fillId="7" borderId="0" xfId="2" applyFont="1" applyFill="1" applyAlignment="1">
      <alignment horizontal="center" vertical="center"/>
    </xf>
    <xf numFmtId="0" fontId="17" fillId="5" borderId="0" xfId="2" applyFont="1" applyFill="1" applyBorder="1" applyAlignment="1">
      <alignment horizontal="center" vertical="center"/>
    </xf>
    <xf numFmtId="0" fontId="10" fillId="5" borderId="0" xfId="2" applyFont="1" applyFill="1" applyBorder="1" applyAlignment="1">
      <alignment horizontal="center" vertical="center"/>
    </xf>
    <xf numFmtId="0" fontId="10" fillId="5" borderId="10" xfId="2" applyFont="1" applyFill="1" applyBorder="1" applyAlignment="1">
      <alignment horizontal="center" vertical="center"/>
    </xf>
    <xf numFmtId="179" fontId="10" fillId="5" borderId="10" xfId="2" applyNumberFormat="1" applyFont="1" applyFill="1" applyBorder="1" applyAlignment="1">
      <alignment horizontal="center" vertical="center"/>
    </xf>
    <xf numFmtId="0" fontId="7" fillId="5" borderId="0" xfId="2" applyFont="1" applyFill="1" applyBorder="1" applyAlignment="1">
      <alignment horizontal="center" vertical="center"/>
    </xf>
    <xf numFmtId="0" fontId="10" fillId="5" borderId="3" xfId="2" applyFont="1" applyFill="1" applyBorder="1" applyAlignment="1">
      <alignment horizontal="center" vertical="center"/>
    </xf>
    <xf numFmtId="0" fontId="18" fillId="5" borderId="10" xfId="2" applyFont="1" applyFill="1" applyBorder="1" applyAlignment="1">
      <alignment horizontal="center" vertical="center"/>
    </xf>
    <xf numFmtId="176" fontId="10" fillId="5" borderId="0" xfId="2" applyNumberFormat="1" applyFont="1" applyFill="1" applyBorder="1" applyAlignment="1">
      <alignment horizontal="center" vertical="center"/>
    </xf>
    <xf numFmtId="0" fontId="10" fillId="8" borderId="0" xfId="2" applyFont="1" applyFill="1" applyAlignment="1">
      <alignment horizontal="center" vertical="center"/>
    </xf>
    <xf numFmtId="0" fontId="18" fillId="8" borderId="0" xfId="2" applyFont="1" applyFill="1" applyAlignment="1">
      <alignment horizontal="center" vertical="center"/>
    </xf>
    <xf numFmtId="0" fontId="10" fillId="8" borderId="15" xfId="2" applyFont="1" applyFill="1" applyBorder="1" applyAlignment="1">
      <alignment horizontal="center" vertical="center"/>
    </xf>
    <xf numFmtId="0" fontId="10" fillId="8" borderId="4" xfId="2" applyFont="1" applyFill="1" applyBorder="1" applyAlignment="1">
      <alignment horizontal="center" vertical="center"/>
    </xf>
    <xf numFmtId="0" fontId="16" fillId="8" borderId="0" xfId="2" applyFont="1" applyFill="1" applyAlignment="1">
      <alignment horizontal="center" vertical="center"/>
    </xf>
    <xf numFmtId="0" fontId="10" fillId="8" borderId="1" xfId="2" applyFont="1" applyFill="1" applyBorder="1" applyAlignment="1">
      <alignment horizontal="center" vertical="center"/>
    </xf>
    <xf numFmtId="0" fontId="16" fillId="8" borderId="10" xfId="2" applyFont="1" applyFill="1" applyBorder="1" applyAlignment="1">
      <alignment horizontal="center" vertical="center"/>
    </xf>
    <xf numFmtId="0" fontId="10" fillId="7" borderId="0" xfId="2" applyFont="1" applyFill="1" applyBorder="1" applyAlignment="1">
      <alignment horizontal="center" vertical="center"/>
    </xf>
    <xf numFmtId="176" fontId="17" fillId="5" borderId="6" xfId="2" applyNumberFormat="1" applyFont="1" applyFill="1" applyBorder="1" applyAlignment="1">
      <alignment horizontal="center" vertical="center"/>
    </xf>
    <xf numFmtId="176" fontId="17" fillId="0" borderId="1" xfId="2" applyNumberFormat="1" applyFont="1" applyBorder="1" applyAlignment="1">
      <alignment horizontal="center" vertical="center"/>
    </xf>
    <xf numFmtId="176" fontId="17" fillId="0" borderId="6" xfId="2" applyNumberFormat="1" applyFont="1" applyBorder="1" applyAlignment="1">
      <alignment horizontal="center" vertical="center"/>
    </xf>
    <xf numFmtId="176" fontId="10" fillId="5" borderId="0" xfId="2" applyNumberFormat="1" applyFont="1" applyFill="1" applyAlignment="1">
      <alignment horizontal="center" vertical="center"/>
    </xf>
    <xf numFmtId="0" fontId="8" fillId="7" borderId="1" xfId="3" applyFont="1" applyFill="1" applyBorder="1" applyAlignment="1">
      <alignment horizontal="center" vertical="center" wrapText="1"/>
    </xf>
    <xf numFmtId="0" fontId="0" fillId="7" borderId="0" xfId="0" applyFill="1"/>
    <xf numFmtId="0" fontId="39" fillId="0" borderId="10" xfId="2" applyFont="1" applyFill="1" applyBorder="1" applyAlignment="1">
      <alignment horizontal="center" vertical="center"/>
    </xf>
    <xf numFmtId="0" fontId="38" fillId="0" borderId="10" xfId="2" applyFont="1" applyFill="1" applyBorder="1" applyAlignment="1">
      <alignment horizontal="center" vertical="center"/>
    </xf>
    <xf numFmtId="0" fontId="2" fillId="0" borderId="20" xfId="2" applyFont="1" applyFill="1" applyBorder="1" applyAlignment="1">
      <alignment horizontal="center" vertical="center"/>
    </xf>
    <xf numFmtId="0" fontId="45" fillId="0" borderId="0" xfId="2" applyFont="1" applyFill="1" applyAlignment="1">
      <alignment horizontal="center" vertical="center" wrapText="1"/>
    </xf>
    <xf numFmtId="0" fontId="7" fillId="0" borderId="1" xfId="3"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176" fontId="7" fillId="0" borderId="3" xfId="3" applyNumberFormat="1" applyFont="1" applyFill="1" applyBorder="1" applyAlignment="1">
      <alignment horizontal="center" vertical="center" wrapText="1"/>
    </xf>
    <xf numFmtId="176" fontId="7" fillId="0" borderId="4" xfId="3" applyNumberFormat="1" applyFont="1" applyFill="1" applyBorder="1" applyAlignment="1">
      <alignment horizontal="center" vertical="center" wrapText="1"/>
    </xf>
    <xf numFmtId="0" fontId="8" fillId="0" borderId="3" xfId="3" applyFont="1" applyFill="1" applyBorder="1" applyAlignment="1">
      <alignment horizontal="center" vertical="center" wrapText="1"/>
    </xf>
    <xf numFmtId="0" fontId="9" fillId="0" borderId="3"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6" fillId="0" borderId="0" xfId="0" applyFont="1" applyFill="1" applyBorder="1" applyAlignment="1">
      <alignment horizontal="center"/>
    </xf>
    <xf numFmtId="176" fontId="7" fillId="0" borderId="1" xfId="3" applyNumberFormat="1" applyFont="1" applyFill="1" applyBorder="1" applyAlignment="1">
      <alignment horizontal="center" vertical="center" wrapText="1"/>
    </xf>
    <xf numFmtId="0" fontId="7" fillId="0" borderId="1" xfId="3" applyFont="1" applyFill="1" applyBorder="1" applyAlignment="1">
      <alignment vertical="center" wrapText="1"/>
    </xf>
    <xf numFmtId="4" fontId="7" fillId="0" borderId="1" xfId="3" applyNumberFormat="1" applyFont="1" applyFill="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4" fontId="7" fillId="0" borderId="3" xfId="3" applyNumberFormat="1" applyFont="1" applyFill="1" applyBorder="1" applyAlignment="1">
      <alignment horizontal="center" vertical="center" wrapText="1"/>
    </xf>
    <xf numFmtId="4" fontId="7" fillId="0" borderId="4" xfId="3" applyNumberFormat="1" applyFont="1" applyFill="1" applyBorder="1" applyAlignment="1">
      <alignment horizontal="center" vertical="center" wrapText="1"/>
    </xf>
    <xf numFmtId="176" fontId="10" fillId="7" borderId="7" xfId="2" applyNumberFormat="1" applyFont="1" applyFill="1" applyBorder="1" applyAlignment="1">
      <alignment horizontal="center" vertical="center"/>
    </xf>
    <xf numFmtId="176" fontId="10" fillId="7" borderId="8" xfId="2" applyNumberFormat="1" applyFont="1" applyFill="1" applyBorder="1" applyAlignment="1">
      <alignment horizontal="center" vertical="center"/>
    </xf>
    <xf numFmtId="176" fontId="10" fillId="7" borderId="19" xfId="2" applyNumberFormat="1"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176" fontId="7" fillId="5" borderId="10" xfId="2" applyNumberFormat="1" applyFont="1" applyFill="1" applyBorder="1" applyAlignment="1">
      <alignment horizontal="center" vertical="center"/>
    </xf>
    <xf numFmtId="0" fontId="7" fillId="5" borderId="10" xfId="2" applyFont="1" applyFill="1" applyBorder="1" applyAlignment="1">
      <alignment horizontal="center" vertical="center"/>
    </xf>
    <xf numFmtId="176" fontId="10" fillId="5" borderId="17" xfId="2" applyNumberFormat="1" applyFont="1" applyFill="1" applyBorder="1" applyAlignment="1">
      <alignment horizontal="center" vertical="center"/>
    </xf>
    <xf numFmtId="0" fontId="10" fillId="5" borderId="18" xfId="2" applyFont="1" applyFill="1" applyBorder="1" applyAlignment="1">
      <alignment horizontal="center" vertical="center"/>
    </xf>
    <xf numFmtId="0" fontId="10" fillId="5" borderId="5" xfId="2" applyFont="1" applyFill="1" applyBorder="1" applyAlignment="1">
      <alignment horizontal="center" vertical="center"/>
    </xf>
    <xf numFmtId="0" fontId="18" fillId="5" borderId="10" xfId="2" applyFont="1" applyFill="1" applyBorder="1" applyAlignment="1">
      <alignment horizontal="center" vertical="center"/>
    </xf>
    <xf numFmtId="0" fontId="17" fillId="5" borderId="10" xfId="2" applyFont="1" applyFill="1" applyBorder="1" applyAlignment="1">
      <alignment horizontal="center" vertical="center"/>
    </xf>
    <xf numFmtId="0" fontId="10" fillId="8" borderId="15" xfId="2" applyFont="1" applyFill="1" applyBorder="1" applyAlignment="1">
      <alignment horizontal="center" vertical="center"/>
    </xf>
    <xf numFmtId="0" fontId="10" fillId="8" borderId="4" xfId="2" applyFont="1" applyFill="1" applyBorder="1" applyAlignment="1">
      <alignment horizontal="center" vertical="center"/>
    </xf>
    <xf numFmtId="0" fontId="17" fillId="5" borderId="15" xfId="2" applyFont="1" applyFill="1" applyBorder="1" applyAlignment="1">
      <alignment horizontal="center" vertical="center"/>
    </xf>
    <xf numFmtId="0" fontId="17" fillId="5" borderId="16" xfId="2" applyFont="1" applyFill="1" applyBorder="1" applyAlignment="1">
      <alignment horizontal="center" vertical="center"/>
    </xf>
    <xf numFmtId="0" fontId="10" fillId="5" borderId="10" xfId="2" applyFont="1" applyFill="1" applyBorder="1" applyAlignment="1">
      <alignment horizontal="center" vertical="center"/>
    </xf>
    <xf numFmtId="0" fontId="10" fillId="8" borderId="10" xfId="2" applyFont="1" applyFill="1" applyBorder="1" applyAlignment="1">
      <alignment horizontal="center" vertical="center"/>
    </xf>
    <xf numFmtId="0" fontId="7" fillId="5" borderId="17" xfId="2" applyFont="1" applyFill="1" applyBorder="1" applyAlignment="1">
      <alignment horizontal="center" vertical="center"/>
    </xf>
    <xf numFmtId="0" fontId="7" fillId="5" borderId="18" xfId="2" applyFont="1" applyFill="1" applyBorder="1" applyAlignment="1">
      <alignment horizontal="center" vertical="center"/>
    </xf>
    <xf numFmtId="0" fontId="7" fillId="5" borderId="5" xfId="2" applyFont="1" applyFill="1" applyBorder="1" applyAlignment="1">
      <alignment horizontal="center" vertical="center"/>
    </xf>
    <xf numFmtId="176" fontId="10" fillId="0" borderId="17" xfId="2" applyNumberFormat="1" applyFont="1" applyBorder="1" applyAlignment="1">
      <alignment horizontal="center" vertical="center"/>
    </xf>
    <xf numFmtId="176" fontId="10" fillId="0" borderId="18" xfId="2" applyNumberFormat="1" applyFont="1" applyBorder="1" applyAlignment="1">
      <alignment horizontal="center" vertical="center"/>
    </xf>
    <xf numFmtId="176" fontId="10" fillId="0" borderId="5" xfId="2" applyNumberFormat="1" applyFont="1" applyBorder="1" applyAlignment="1">
      <alignment horizontal="center" vertical="center"/>
    </xf>
    <xf numFmtId="176" fontId="10" fillId="7" borderId="4" xfId="2" applyNumberFormat="1" applyFont="1" applyFill="1" applyBorder="1" applyAlignment="1">
      <alignment horizontal="center" vertical="center"/>
    </xf>
    <xf numFmtId="0" fontId="17" fillId="0" borderId="15" xfId="2" applyFont="1" applyFill="1" applyBorder="1" applyAlignment="1">
      <alignment horizontal="center" vertical="center"/>
    </xf>
    <xf numFmtId="0" fontId="17" fillId="0" borderId="16" xfId="2" applyFont="1" applyFill="1" applyBorder="1" applyAlignment="1">
      <alignment horizontal="center" vertical="center"/>
    </xf>
    <xf numFmtId="0" fontId="0" fillId="0" borderId="10" xfId="0" applyBorder="1" applyAlignment="1">
      <alignment horizontal="center" vertical="center"/>
    </xf>
    <xf numFmtId="0" fontId="18" fillId="0" borderId="10" xfId="2" applyFont="1" applyBorder="1" applyAlignment="1">
      <alignment horizontal="center" vertical="center"/>
    </xf>
    <xf numFmtId="0" fontId="17" fillId="0" borderId="10" xfId="2" applyFont="1" applyBorder="1" applyAlignment="1">
      <alignment horizontal="center" vertical="center"/>
    </xf>
    <xf numFmtId="0" fontId="10" fillId="8" borderId="1" xfId="2" applyFont="1" applyFill="1" applyBorder="1" applyAlignment="1">
      <alignment horizontal="center" vertical="center"/>
    </xf>
    <xf numFmtId="0" fontId="10" fillId="0" borderId="1" xfId="2" applyFont="1" applyBorder="1" applyAlignment="1">
      <alignment horizontal="center" vertical="center"/>
    </xf>
    <xf numFmtId="2" fontId="7" fillId="5" borderId="10" xfId="2" applyNumberFormat="1" applyFont="1" applyFill="1" applyBorder="1" applyAlignment="1">
      <alignment horizontal="center" vertical="center"/>
    </xf>
    <xf numFmtId="176" fontId="10" fillId="0" borderId="9" xfId="2" applyNumberFormat="1" applyFont="1" applyBorder="1" applyAlignment="1">
      <alignment horizontal="center" vertical="center"/>
    </xf>
    <xf numFmtId="0" fontId="10" fillId="0" borderId="9" xfId="2" applyFont="1" applyBorder="1" applyAlignment="1">
      <alignment horizontal="center" vertical="center"/>
    </xf>
    <xf numFmtId="176" fontId="10" fillId="0" borderId="10" xfId="2" applyNumberFormat="1" applyFont="1" applyBorder="1" applyAlignment="1">
      <alignment horizontal="center" vertical="center"/>
    </xf>
    <xf numFmtId="14" fontId="0" fillId="0" borderId="0" xfId="0" applyNumberFormat="1"/>
    <xf numFmtId="0" fontId="0" fillId="0" borderId="0" xfId="0" applyNumberFormat="1"/>
    <xf numFmtId="14" fontId="0" fillId="5" borderId="0" xfId="0" applyNumberFormat="1" applyFill="1"/>
    <xf numFmtId="0" fontId="0" fillId="5" borderId="0" xfId="0" applyNumberFormat="1" applyFill="1"/>
    <xf numFmtId="14" fontId="0" fillId="4" borderId="0" xfId="0" applyNumberFormat="1" applyFill="1"/>
    <xf numFmtId="0" fontId="0" fillId="4" borderId="0" xfId="0" applyNumberFormat="1" applyFill="1"/>
    <xf numFmtId="0" fontId="0" fillId="0" borderId="17" xfId="0" applyFont="1" applyBorder="1" applyAlignment="1">
      <alignment horizontal="center" vertical="center" wrapText="1"/>
    </xf>
    <xf numFmtId="0" fontId="0" fillId="0" borderId="5" xfId="0" applyFont="1" applyBorder="1" applyAlignment="1">
      <alignment horizontal="center" vertical="center" wrapText="1"/>
    </xf>
    <xf numFmtId="0" fontId="0" fillId="0" borderId="18" xfId="0" applyFont="1" applyBorder="1" applyAlignment="1">
      <alignment horizontal="center" vertical="center" wrapText="1"/>
    </xf>
    <xf numFmtId="0" fontId="2" fillId="0" borderId="0" xfId="2" applyAlignment="1">
      <alignment horizontal="center" vertical="center"/>
    </xf>
    <xf numFmtId="180" fontId="31" fillId="0" borderId="15" xfId="0" applyNumberFormat="1" applyFont="1" applyFill="1" applyBorder="1" applyAlignment="1">
      <alignment horizontal="center" vertical="center" wrapText="1"/>
    </xf>
    <xf numFmtId="0" fontId="31" fillId="0" borderId="16" xfId="0" applyFont="1" applyFill="1" applyBorder="1" applyAlignment="1">
      <alignment horizontal="center" vertical="center" wrapText="1"/>
    </xf>
    <xf numFmtId="0" fontId="31" fillId="0" borderId="16" xfId="0" applyNumberFormat="1" applyFont="1" applyFill="1" applyBorder="1" applyAlignment="1">
      <alignment horizontal="center" vertical="center" wrapText="1"/>
    </xf>
    <xf numFmtId="0" fontId="31" fillId="0" borderId="4" xfId="0" applyFont="1" applyFill="1" applyBorder="1" applyAlignment="1">
      <alignment horizontal="center" vertical="center" wrapText="1"/>
    </xf>
    <xf numFmtId="0" fontId="0" fillId="7" borderId="0" xfId="0" applyFill="1" applyAlignment="1">
      <alignment vertical="center"/>
    </xf>
    <xf numFmtId="0" fontId="47" fillId="7" borderId="0" xfId="0" applyFont="1" applyFill="1" applyAlignment="1">
      <alignment vertical="center"/>
    </xf>
    <xf numFmtId="0" fontId="16" fillId="5" borderId="0" xfId="2" applyFont="1" applyFill="1" applyBorder="1" applyAlignment="1">
      <alignment horizontal="center" vertical="center"/>
    </xf>
    <xf numFmtId="176" fontId="7" fillId="5" borderId="0" xfId="2" applyNumberFormat="1" applyFont="1" applyFill="1" applyBorder="1" applyAlignment="1">
      <alignment horizontal="center" vertical="center"/>
    </xf>
    <xf numFmtId="0" fontId="7" fillId="5" borderId="0" xfId="2" applyFont="1" applyFill="1" applyBorder="1" applyAlignment="1">
      <alignment horizontal="center" vertical="center"/>
    </xf>
    <xf numFmtId="176" fontId="7" fillId="5" borderId="0" xfId="2" applyNumberFormat="1" applyFont="1" applyFill="1" applyBorder="1" applyAlignment="1">
      <alignment horizontal="center" vertical="center"/>
    </xf>
    <xf numFmtId="0" fontId="17" fillId="5" borderId="0" xfId="2" applyFont="1" applyFill="1" applyAlignment="1">
      <alignment horizontal="center" vertical="center"/>
    </xf>
    <xf numFmtId="0" fontId="17" fillId="5" borderId="1" xfId="2" applyFont="1" applyFill="1" applyBorder="1" applyAlignment="1">
      <alignment horizontal="center" vertical="center"/>
    </xf>
    <xf numFmtId="176" fontId="17" fillId="7" borderId="10" xfId="2" applyNumberFormat="1" applyFont="1" applyFill="1" applyBorder="1" applyAlignment="1">
      <alignment horizontal="center" vertical="center"/>
    </xf>
    <xf numFmtId="0" fontId="48"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9" xfId="2" applyFont="1" applyFill="1" applyBorder="1" applyAlignment="1">
      <alignment horizontal="center" vertical="center"/>
    </xf>
    <xf numFmtId="176" fontId="10" fillId="5" borderId="0" xfId="2" applyNumberFormat="1" applyFont="1" applyFill="1" applyBorder="1" applyAlignment="1">
      <alignment horizontal="center" vertical="center"/>
    </xf>
    <xf numFmtId="0" fontId="10" fillId="5" borderId="0" xfId="2" applyFont="1" applyFill="1" applyBorder="1" applyAlignment="1">
      <alignment horizontal="center" vertical="center"/>
    </xf>
    <xf numFmtId="0" fontId="48" fillId="5" borderId="0" xfId="2" applyFont="1" applyFill="1" applyAlignment="1">
      <alignment horizontal="center" vertical="center"/>
    </xf>
    <xf numFmtId="0" fontId="16" fillId="5" borderId="1" xfId="2" applyFont="1" applyFill="1" applyBorder="1" applyAlignment="1">
      <alignment horizontal="center" vertical="center"/>
    </xf>
  </cellXfs>
  <cellStyles count="95">
    <cellStyle name="常规" xfId="0" builtinId="0"/>
    <cellStyle name="常规 10" xfId="7"/>
    <cellStyle name="常规 10 2" xfId="8"/>
    <cellStyle name="常规 11" xfId="9"/>
    <cellStyle name="常规 11 2" xfId="10"/>
    <cellStyle name="常规 12" xfId="11"/>
    <cellStyle name="常规 12 2" xfId="12"/>
    <cellStyle name="常规 13" xfId="13"/>
    <cellStyle name="常规 13 2" xfId="14"/>
    <cellStyle name="常规 14" xfId="15"/>
    <cellStyle name="常规 14 2" xfId="16"/>
    <cellStyle name="常规 15" xfId="17"/>
    <cellStyle name="常规 15 2" xfId="18"/>
    <cellStyle name="常规 16" xfId="19"/>
    <cellStyle name="常规 16 2" xfId="20"/>
    <cellStyle name="常规 17" xfId="21"/>
    <cellStyle name="常规 17 2" xfId="22"/>
    <cellStyle name="常规 18" xfId="23"/>
    <cellStyle name="常规 18 2" xfId="24"/>
    <cellStyle name="常规 19" xfId="25"/>
    <cellStyle name="常规 19 2" xfId="26"/>
    <cellStyle name="常规 2" xfId="2"/>
    <cellStyle name="常规 2 10 2" xfId="27"/>
    <cellStyle name="常规 2 10 2 2" xfId="28"/>
    <cellStyle name="常规 2 2" xfId="29"/>
    <cellStyle name="常规 2 3" xfId="30"/>
    <cellStyle name="常规 2 34" xfId="90"/>
    <cellStyle name="常规 2 4" xfId="31"/>
    <cellStyle name="常规 2 5" xfId="92"/>
    <cellStyle name="常规 2 6" xfId="94"/>
    <cellStyle name="常规 20" xfId="32"/>
    <cellStyle name="常规 20 2" xfId="33"/>
    <cellStyle name="常规 21" xfId="34"/>
    <cellStyle name="常规 21 2" xfId="35"/>
    <cellStyle name="常规 22" xfId="36"/>
    <cellStyle name="常规 22 2" xfId="37"/>
    <cellStyle name="常规 23" xfId="38"/>
    <cellStyle name="常规 23 2" xfId="39"/>
    <cellStyle name="常规 24" xfId="40"/>
    <cellStyle name="常规 24 2" xfId="41"/>
    <cellStyle name="常规 25" xfId="42"/>
    <cellStyle name="常规 25 2" xfId="43"/>
    <cellStyle name="常规 26" xfId="44"/>
    <cellStyle name="常规 27" xfId="45"/>
    <cellStyle name="常规 28" xfId="46"/>
    <cellStyle name="常规 29" xfId="47"/>
    <cellStyle name="常规 3" xfId="3"/>
    <cellStyle name="常规 3 2" xfId="48"/>
    <cellStyle name="常规 3 3" xfId="49"/>
    <cellStyle name="常规 3 4" xfId="50"/>
    <cellStyle name="常规 30" xfId="51"/>
    <cellStyle name="常规 31" xfId="52"/>
    <cellStyle name="常规 32" xfId="53"/>
    <cellStyle name="常规 33" xfId="54"/>
    <cellStyle name="常规 34" xfId="55"/>
    <cellStyle name="常规 35" xfId="56"/>
    <cellStyle name="常规 36" xfId="4"/>
    <cellStyle name="常规 37" xfId="57"/>
    <cellStyle name="常规 38" xfId="58"/>
    <cellStyle name="常规 39" xfId="59"/>
    <cellStyle name="常规 4" xfId="5"/>
    <cellStyle name="常规 4 2" xfId="60"/>
    <cellStyle name="常规 4 3" xfId="61"/>
    <cellStyle name="常规 40" xfId="62"/>
    <cellStyle name="常规 40 2" xfId="63"/>
    <cellStyle name="常规 41" xfId="64"/>
    <cellStyle name="常规 42" xfId="65"/>
    <cellStyle name="常规 43" xfId="66"/>
    <cellStyle name="常规 44" xfId="67"/>
    <cellStyle name="常规 45" xfId="68"/>
    <cellStyle name="常规 46" xfId="69"/>
    <cellStyle name="常规 47" xfId="70"/>
    <cellStyle name="常规 48" xfId="71"/>
    <cellStyle name="常规 49" xfId="91"/>
    <cellStyle name="常规 5" xfId="6"/>
    <cellStyle name="常规 5 2" xfId="72"/>
    <cellStyle name="常规 5 3" xfId="93"/>
    <cellStyle name="常规 51" xfId="73"/>
    <cellStyle name="常规 51 2" xfId="74"/>
    <cellStyle name="常规 51 3" xfId="75"/>
    <cellStyle name="常规 52" xfId="76"/>
    <cellStyle name="常规 52 2" xfId="77"/>
    <cellStyle name="常规 55" xfId="78"/>
    <cellStyle name="常规 59" xfId="79"/>
    <cellStyle name="常规 6" xfId="80"/>
    <cellStyle name="常规 6 2" xfId="81"/>
    <cellStyle name="常规 7" xfId="82"/>
    <cellStyle name="常规 70" xfId="83"/>
    <cellStyle name="常规 70 2" xfId="84"/>
    <cellStyle name="常规 8" xfId="85"/>
    <cellStyle name="常规 8 2" xfId="86"/>
    <cellStyle name="常规 88" xfId="87"/>
    <cellStyle name="常规 89" xfId="88"/>
    <cellStyle name="常规 9" xfId="1"/>
    <cellStyle name="常规 9 2" xfId="89"/>
  </cellStyles>
  <dxfs count="270">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8" Type="http://schemas.openxmlformats.org/officeDocument/2006/relationships/image" Target="../media/image16.png"/><Relationship Id="rId13" Type="http://schemas.openxmlformats.org/officeDocument/2006/relationships/image" Target="../media/image21.png"/><Relationship Id="rId3" Type="http://schemas.openxmlformats.org/officeDocument/2006/relationships/image" Target="../media/image11.png"/><Relationship Id="rId7" Type="http://schemas.openxmlformats.org/officeDocument/2006/relationships/image" Target="../media/image15.png"/><Relationship Id="rId12" Type="http://schemas.openxmlformats.org/officeDocument/2006/relationships/image" Target="../media/image20.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11" Type="http://schemas.openxmlformats.org/officeDocument/2006/relationships/image" Target="../media/image19.png"/><Relationship Id="rId5" Type="http://schemas.openxmlformats.org/officeDocument/2006/relationships/image" Target="../media/image13.png"/><Relationship Id="rId10" Type="http://schemas.openxmlformats.org/officeDocument/2006/relationships/image" Target="../media/image18.png"/><Relationship Id="rId4" Type="http://schemas.openxmlformats.org/officeDocument/2006/relationships/image" Target="../media/image12.png"/><Relationship Id="rId9" Type="http://schemas.openxmlformats.org/officeDocument/2006/relationships/image" Target="../media/image17.png"/></Relationships>
</file>

<file path=xl/drawings/_rels/drawing7.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 Id="rId4"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16</xdr:row>
      <xdr:rowOff>0</xdr:rowOff>
    </xdr:from>
    <xdr:to>
      <xdr:col>14</xdr:col>
      <xdr:colOff>504356</xdr:colOff>
      <xdr:row>44</xdr:row>
      <xdr:rowOff>104162</xdr:rowOff>
    </xdr:to>
    <xdr:pic>
      <xdr:nvPicPr>
        <xdr:cNvPr id="2" name="图片 1"/>
        <xdr:cNvPicPr>
          <a:picLocks noChangeAspect="1"/>
        </xdr:cNvPicPr>
      </xdr:nvPicPr>
      <xdr:blipFill>
        <a:blip xmlns:r="http://schemas.openxmlformats.org/officeDocument/2006/relationships" r:embed="rId1"/>
        <a:stretch>
          <a:fillRect/>
        </a:stretch>
      </xdr:blipFill>
      <xdr:spPr>
        <a:xfrm>
          <a:off x="10763250" y="3257550"/>
          <a:ext cx="3752381" cy="49047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74083</xdr:colOff>
      <xdr:row>30</xdr:row>
      <xdr:rowOff>84666</xdr:rowOff>
    </xdr:from>
    <xdr:to>
      <xdr:col>8</xdr:col>
      <xdr:colOff>1194881</xdr:colOff>
      <xdr:row>59</xdr:row>
      <xdr:rowOff>31142</xdr:rowOff>
    </xdr:to>
    <xdr:pic>
      <xdr:nvPicPr>
        <xdr:cNvPr id="2" name="图片 1"/>
        <xdr:cNvPicPr>
          <a:picLocks noChangeAspect="1"/>
        </xdr:cNvPicPr>
      </xdr:nvPicPr>
      <xdr:blipFill>
        <a:blip xmlns:r="http://schemas.openxmlformats.org/officeDocument/2006/relationships" r:embed="rId1"/>
        <a:stretch>
          <a:fillRect/>
        </a:stretch>
      </xdr:blipFill>
      <xdr:spPr>
        <a:xfrm>
          <a:off x="74083" y="16435916"/>
          <a:ext cx="8285715" cy="48571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423331</xdr:colOff>
      <xdr:row>12</xdr:row>
      <xdr:rowOff>52916</xdr:rowOff>
    </xdr:from>
    <xdr:to>
      <xdr:col>19</xdr:col>
      <xdr:colOff>147176</xdr:colOff>
      <xdr:row>40</xdr:row>
      <xdr:rowOff>15250</xdr:rowOff>
    </xdr:to>
    <xdr:pic>
      <xdr:nvPicPr>
        <xdr:cNvPr id="4" name="图片 3"/>
        <xdr:cNvPicPr>
          <a:picLocks noChangeAspect="1"/>
        </xdr:cNvPicPr>
      </xdr:nvPicPr>
      <xdr:blipFill>
        <a:blip xmlns:r="http://schemas.openxmlformats.org/officeDocument/2006/relationships" r:embed="rId1"/>
        <a:stretch>
          <a:fillRect/>
        </a:stretch>
      </xdr:blipFill>
      <xdr:spPr>
        <a:xfrm>
          <a:off x="7186081" y="2211916"/>
          <a:ext cx="7904762" cy="5000000"/>
        </a:xfrm>
        <a:prstGeom prst="rect">
          <a:avLst/>
        </a:prstGeom>
      </xdr:spPr>
    </xdr:pic>
    <xdr:clientData/>
  </xdr:twoCellAnchor>
  <xdr:twoCellAnchor editAs="oneCell">
    <xdr:from>
      <xdr:col>0</xdr:col>
      <xdr:colOff>296333</xdr:colOff>
      <xdr:row>48</xdr:row>
      <xdr:rowOff>116416</xdr:rowOff>
    </xdr:from>
    <xdr:to>
      <xdr:col>14</xdr:col>
      <xdr:colOff>268441</xdr:colOff>
      <xdr:row>76</xdr:row>
      <xdr:rowOff>50179</xdr:rowOff>
    </xdr:to>
    <xdr:pic>
      <xdr:nvPicPr>
        <xdr:cNvPr id="3" name="图片 2"/>
        <xdr:cNvPicPr>
          <a:picLocks noChangeAspect="1"/>
        </xdr:cNvPicPr>
      </xdr:nvPicPr>
      <xdr:blipFill>
        <a:blip xmlns:r="http://schemas.openxmlformats.org/officeDocument/2006/relationships" r:embed="rId2"/>
        <a:stretch>
          <a:fillRect/>
        </a:stretch>
      </xdr:blipFill>
      <xdr:spPr>
        <a:xfrm>
          <a:off x="296333" y="8752416"/>
          <a:ext cx="11476191" cy="49714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63500</xdr:colOff>
      <xdr:row>10</xdr:row>
      <xdr:rowOff>137584</xdr:rowOff>
    </xdr:from>
    <xdr:to>
      <xdr:col>16</xdr:col>
      <xdr:colOff>502976</xdr:colOff>
      <xdr:row>35</xdr:row>
      <xdr:rowOff>125382</xdr:rowOff>
    </xdr:to>
    <xdr:pic>
      <xdr:nvPicPr>
        <xdr:cNvPr id="2" name="图片 1"/>
        <xdr:cNvPicPr>
          <a:picLocks noChangeAspect="1"/>
        </xdr:cNvPicPr>
      </xdr:nvPicPr>
      <xdr:blipFill>
        <a:blip xmlns:r="http://schemas.openxmlformats.org/officeDocument/2006/relationships" r:embed="rId1"/>
        <a:stretch>
          <a:fillRect/>
        </a:stretch>
      </xdr:blipFill>
      <xdr:spPr>
        <a:xfrm>
          <a:off x="7217833" y="1957917"/>
          <a:ext cx="6323810" cy="4485715"/>
        </a:xfrm>
        <a:prstGeom prst="rect">
          <a:avLst/>
        </a:prstGeom>
      </xdr:spPr>
    </xdr:pic>
    <xdr:clientData/>
  </xdr:twoCellAnchor>
  <xdr:twoCellAnchor editAs="oneCell">
    <xdr:from>
      <xdr:col>0</xdr:col>
      <xdr:colOff>0</xdr:colOff>
      <xdr:row>51</xdr:row>
      <xdr:rowOff>0</xdr:rowOff>
    </xdr:from>
    <xdr:to>
      <xdr:col>12</xdr:col>
      <xdr:colOff>665382</xdr:colOff>
      <xdr:row>70</xdr:row>
      <xdr:rowOff>19679</xdr:rowOff>
    </xdr:to>
    <xdr:pic>
      <xdr:nvPicPr>
        <xdr:cNvPr id="4" name="图片 3"/>
        <xdr:cNvPicPr>
          <a:picLocks noChangeAspect="1"/>
        </xdr:cNvPicPr>
      </xdr:nvPicPr>
      <xdr:blipFill>
        <a:blip xmlns:r="http://schemas.openxmlformats.org/officeDocument/2006/relationships" r:embed="rId2"/>
        <a:stretch>
          <a:fillRect/>
        </a:stretch>
      </xdr:blipFill>
      <xdr:spPr>
        <a:xfrm>
          <a:off x="0" y="9175750"/>
          <a:ext cx="10952382" cy="34380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381000</xdr:colOff>
      <xdr:row>12</xdr:row>
      <xdr:rowOff>52917</xdr:rowOff>
    </xdr:from>
    <xdr:to>
      <xdr:col>17</xdr:col>
      <xdr:colOff>329251</xdr:colOff>
      <xdr:row>39</xdr:row>
      <xdr:rowOff>157072</xdr:rowOff>
    </xdr:to>
    <xdr:pic>
      <xdr:nvPicPr>
        <xdr:cNvPr id="2" name="图片 1"/>
        <xdr:cNvPicPr>
          <a:picLocks noChangeAspect="1"/>
        </xdr:cNvPicPr>
      </xdr:nvPicPr>
      <xdr:blipFill>
        <a:blip xmlns:r="http://schemas.openxmlformats.org/officeDocument/2006/relationships" r:embed="rId1"/>
        <a:stretch>
          <a:fillRect/>
        </a:stretch>
      </xdr:blipFill>
      <xdr:spPr>
        <a:xfrm>
          <a:off x="7069667" y="2211917"/>
          <a:ext cx="7600001" cy="4961905"/>
        </a:xfrm>
        <a:prstGeom prst="rect">
          <a:avLst/>
        </a:prstGeom>
      </xdr:spPr>
    </xdr:pic>
    <xdr:clientData/>
  </xdr:twoCellAnchor>
  <xdr:twoCellAnchor editAs="oneCell">
    <xdr:from>
      <xdr:col>0</xdr:col>
      <xdr:colOff>0</xdr:colOff>
      <xdr:row>72</xdr:row>
      <xdr:rowOff>148166</xdr:rowOff>
    </xdr:from>
    <xdr:to>
      <xdr:col>13</xdr:col>
      <xdr:colOff>430298</xdr:colOff>
      <xdr:row>92</xdr:row>
      <xdr:rowOff>168880</xdr:rowOff>
    </xdr:to>
    <xdr:pic>
      <xdr:nvPicPr>
        <xdr:cNvPr id="3" name="图片 2"/>
        <xdr:cNvPicPr>
          <a:picLocks noChangeAspect="1"/>
        </xdr:cNvPicPr>
      </xdr:nvPicPr>
      <xdr:blipFill>
        <a:blip xmlns:r="http://schemas.openxmlformats.org/officeDocument/2006/relationships" r:embed="rId2"/>
        <a:stretch>
          <a:fillRect/>
        </a:stretch>
      </xdr:blipFill>
      <xdr:spPr>
        <a:xfrm>
          <a:off x="0" y="8964083"/>
          <a:ext cx="12019048" cy="361904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104775</xdr:colOff>
      <xdr:row>14</xdr:row>
      <xdr:rowOff>57150</xdr:rowOff>
    </xdr:from>
    <xdr:to>
      <xdr:col>8</xdr:col>
      <xdr:colOff>217999</xdr:colOff>
      <xdr:row>29</xdr:row>
      <xdr:rowOff>94710</xdr:rowOff>
    </xdr:to>
    <xdr:pic>
      <xdr:nvPicPr>
        <xdr:cNvPr id="3" name="图片 2"/>
        <xdr:cNvPicPr>
          <a:picLocks noChangeAspect="1"/>
        </xdr:cNvPicPr>
      </xdr:nvPicPr>
      <xdr:blipFill>
        <a:blip xmlns:r="http://schemas.openxmlformats.org/officeDocument/2006/relationships" r:embed="rId1"/>
        <a:stretch>
          <a:fillRect/>
        </a:stretch>
      </xdr:blipFill>
      <xdr:spPr>
        <a:xfrm>
          <a:off x="104775" y="4057650"/>
          <a:ext cx="8609524" cy="4323810"/>
        </a:xfrm>
        <a:prstGeom prst="rect">
          <a:avLst/>
        </a:prstGeom>
      </xdr:spPr>
    </xdr:pic>
    <xdr:clientData/>
  </xdr:twoCellAnchor>
  <xdr:twoCellAnchor editAs="oneCell">
    <xdr:from>
      <xdr:col>0</xdr:col>
      <xdr:colOff>0</xdr:colOff>
      <xdr:row>29</xdr:row>
      <xdr:rowOff>266700</xdr:rowOff>
    </xdr:from>
    <xdr:to>
      <xdr:col>3</xdr:col>
      <xdr:colOff>894970</xdr:colOff>
      <xdr:row>44</xdr:row>
      <xdr:rowOff>132831</xdr:rowOff>
    </xdr:to>
    <xdr:pic>
      <xdr:nvPicPr>
        <xdr:cNvPr id="4" name="图片 3"/>
        <xdr:cNvPicPr>
          <a:picLocks noChangeAspect="1"/>
        </xdr:cNvPicPr>
      </xdr:nvPicPr>
      <xdr:blipFill>
        <a:blip xmlns:r="http://schemas.openxmlformats.org/officeDocument/2006/relationships" r:embed="rId2"/>
        <a:stretch>
          <a:fillRect/>
        </a:stretch>
      </xdr:blipFill>
      <xdr:spPr>
        <a:xfrm>
          <a:off x="0" y="8553450"/>
          <a:ext cx="3038095" cy="4152381"/>
        </a:xfrm>
        <a:prstGeom prst="rect">
          <a:avLst/>
        </a:prstGeom>
      </xdr:spPr>
    </xdr:pic>
    <xdr:clientData/>
  </xdr:twoCellAnchor>
  <xdr:twoCellAnchor editAs="oneCell">
    <xdr:from>
      <xdr:col>7</xdr:col>
      <xdr:colOff>196203</xdr:colOff>
      <xdr:row>0</xdr:row>
      <xdr:rowOff>28575</xdr:rowOff>
    </xdr:from>
    <xdr:to>
      <xdr:col>16</xdr:col>
      <xdr:colOff>75381</xdr:colOff>
      <xdr:row>13</xdr:row>
      <xdr:rowOff>219075</xdr:rowOff>
    </xdr:to>
    <xdr:pic>
      <xdr:nvPicPr>
        <xdr:cNvPr id="5" name="图片 4"/>
        <xdr:cNvPicPr>
          <a:picLocks noChangeAspect="1"/>
        </xdr:cNvPicPr>
      </xdr:nvPicPr>
      <xdr:blipFill>
        <a:blip xmlns:r="http://schemas.openxmlformats.org/officeDocument/2006/relationships" r:embed="rId3"/>
        <a:stretch>
          <a:fillRect/>
        </a:stretch>
      </xdr:blipFill>
      <xdr:spPr>
        <a:xfrm>
          <a:off x="8006703" y="28575"/>
          <a:ext cx="6051378" cy="3905250"/>
        </a:xfrm>
        <a:prstGeom prst="rect">
          <a:avLst/>
        </a:prstGeom>
      </xdr:spPr>
    </xdr:pic>
    <xdr:clientData/>
  </xdr:twoCellAnchor>
  <xdr:twoCellAnchor editAs="oneCell">
    <xdr:from>
      <xdr:col>9</xdr:col>
      <xdr:colOff>76200</xdr:colOff>
      <xdr:row>17</xdr:row>
      <xdr:rowOff>76200</xdr:rowOff>
    </xdr:from>
    <xdr:to>
      <xdr:col>12</xdr:col>
      <xdr:colOff>352133</xdr:colOff>
      <xdr:row>24</xdr:row>
      <xdr:rowOff>56903</xdr:rowOff>
    </xdr:to>
    <xdr:pic>
      <xdr:nvPicPr>
        <xdr:cNvPr id="2" name="图片 1"/>
        <xdr:cNvPicPr>
          <a:picLocks noChangeAspect="1"/>
        </xdr:cNvPicPr>
      </xdr:nvPicPr>
      <xdr:blipFill>
        <a:blip xmlns:r="http://schemas.openxmlformats.org/officeDocument/2006/relationships" r:embed="rId4"/>
        <a:stretch>
          <a:fillRect/>
        </a:stretch>
      </xdr:blipFill>
      <xdr:spPr>
        <a:xfrm>
          <a:off x="9258300" y="4933950"/>
          <a:ext cx="2333333" cy="19809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6446;&#35799;&#38678;\&#35799;&#38678;wuli&#25253;&#21578;&#20204;\2021&#24180;\&#20849;&#26377;&#20135;&#26435;&#31199;&#37329;\2021-1-0461-F01ZLGJ6%20&#21271;&#20140;&#24066;&#26124;&#24179;&#21306;&#21331;&#24742;&#36335;11&#21495;&#38498;&#65288;&#32737;&#33795;&#23478;&#22253;&#65289;4&#21495;&#27004;6&#23618;1&#21333;&#20803;606&#21495;&#31561;330&#22871;&#20849;&#26377;&#20135;&#26435;&#20303;&#25151;&#24066;&#22330;&#31199;&#37329;&#35780;&#20272;\&#36164;&#26009;\&#19975;&#31185;&#32737;&#33795;&#36164;&#26009;\0818&#19975;&#31185;1&#38468;&#20214;4.&#20849;&#26377;&#20135;&#26435;&#20303;&#25151;&#25151;&#28304;&#20449;&#24687;&#37319;&#38598;&#34920;(2)(1)%20-%20&#21103;&#264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房源信息"/>
      <sheetName val="Sheet2"/>
      <sheetName val="Sheet1"/>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2" sqref="B2"/>
    </sheetView>
  </sheetViews>
  <sheetFormatPr defaultColWidth="14.625" defaultRowHeight="13.5"/>
  <cols>
    <col min="1" max="1" width="24.375" style="5" customWidth="1"/>
    <col min="2" max="16384" width="14.625" style="5"/>
  </cols>
  <sheetData>
    <row r="1" spans="1:9" ht="16.5">
      <c r="A1" s="1" t="s">
        <v>0</v>
      </c>
      <c r="B1" s="2">
        <v>51536.44</v>
      </c>
      <c r="C1" s="3"/>
      <c r="D1" s="3"/>
      <c r="E1" s="3"/>
      <c r="F1" s="3"/>
      <c r="G1" s="4"/>
    </row>
    <row r="2" spans="1:9" ht="16.5">
      <c r="A2" s="1" t="s">
        <v>1</v>
      </c>
      <c r="B2" s="1">
        <f>SUM(C14:C23)</f>
        <v>0</v>
      </c>
      <c r="C2" s="3"/>
      <c r="D2" s="3"/>
      <c r="E2" s="3"/>
      <c r="F2" s="3"/>
      <c r="G2" s="4"/>
    </row>
    <row r="3" spans="1:9" ht="16.5">
      <c r="A3" s="1" t="s">
        <v>2</v>
      </c>
      <c r="B3" s="6">
        <v>44317</v>
      </c>
      <c r="C3" s="3"/>
      <c r="D3" s="3"/>
      <c r="E3" s="3"/>
      <c r="F3" s="3"/>
      <c r="G3" s="4"/>
    </row>
    <row r="4" spans="1:9" ht="33">
      <c r="A4" s="1" t="s">
        <v>3</v>
      </c>
      <c r="B4" s="1" t="s">
        <v>4</v>
      </c>
      <c r="C4" s="1" t="s">
        <v>5</v>
      </c>
      <c r="D4" s="1" t="s">
        <v>6</v>
      </c>
      <c r="E4" s="3"/>
      <c r="F4" s="4"/>
      <c r="G4" s="4"/>
    </row>
    <row r="5" spans="1:9" ht="16.5">
      <c r="A5" s="1" t="s">
        <v>7</v>
      </c>
      <c r="B5" s="1">
        <f>SUM(D14:D23)</f>
        <v>257682.2</v>
      </c>
      <c r="C5" s="1">
        <f>ROUND(B5*10000/$B$1,0)</f>
        <v>50000</v>
      </c>
      <c r="D5" s="1" t="e">
        <f>ROUND(B5*10000/$B$2,0)</f>
        <v>#DIV/0!</v>
      </c>
      <c r="E5" s="3"/>
      <c r="F5" s="4"/>
      <c r="G5" s="4"/>
    </row>
    <row r="6" spans="1:9" ht="16.5">
      <c r="A6" s="1" t="s">
        <v>8</v>
      </c>
      <c r="B6" s="1">
        <f>SUM(D14:D23)</f>
        <v>257682.2</v>
      </c>
      <c r="C6" s="1">
        <f>ROUND(B6*10000/$B$1,0)</f>
        <v>50000</v>
      </c>
      <c r="D6" s="1" t="e">
        <f>ROUND(B6*10000/$B$2,0)</f>
        <v>#DIV/0!</v>
      </c>
      <c r="E6" s="3"/>
      <c r="F6" s="4"/>
      <c r="G6" s="4"/>
    </row>
    <row r="7" spans="1:9" ht="16.5">
      <c r="A7" s="1" t="s">
        <v>9</v>
      </c>
      <c r="B7" s="1">
        <f>B5</f>
        <v>257682.2</v>
      </c>
      <c r="C7" s="1">
        <f>ROUND(B7*10000/$B$1,0)</f>
        <v>50000</v>
      </c>
      <c r="D7" s="1" t="e">
        <f>ROUND(B7*10000/$B$2,0)</f>
        <v>#DIV/0!</v>
      </c>
      <c r="E7" s="3"/>
      <c r="F7" s="4"/>
      <c r="G7" s="4"/>
    </row>
    <row r="8" spans="1:9" ht="16.5">
      <c r="A8" s="1" t="s">
        <v>10</v>
      </c>
      <c r="B8" s="1">
        <f>B5</f>
        <v>257682.2</v>
      </c>
      <c r="C8" s="1">
        <f>ROUND(B8*10000/$B$1,0)</f>
        <v>50000</v>
      </c>
      <c r="D8" s="1" t="e">
        <f>ROUND(B8*10000/$B$2,0)</f>
        <v>#DIV/0!</v>
      </c>
      <c r="E8" s="3"/>
      <c r="F8" s="4"/>
      <c r="G8" s="4"/>
    </row>
    <row r="9" spans="1:9" ht="16.5">
      <c r="A9" s="1" t="s">
        <v>11</v>
      </c>
      <c r="B9" s="7">
        <f>B5</f>
        <v>257682.2</v>
      </c>
      <c r="C9" s="3"/>
      <c r="D9" s="3"/>
      <c r="E9" s="3"/>
      <c r="F9" s="4"/>
      <c r="G9" s="4"/>
    </row>
    <row r="10" spans="1:9" ht="16.5">
      <c r="A10" s="1" t="s">
        <v>12</v>
      </c>
      <c r="B10" s="7">
        <f>B5</f>
        <v>257682.2</v>
      </c>
      <c r="C10" s="3"/>
      <c r="D10" s="3"/>
      <c r="E10" s="3"/>
      <c r="F10" s="4"/>
      <c r="G10" s="4"/>
    </row>
    <row r="11" spans="1:9" ht="16.5">
      <c r="A11" s="1" t="s">
        <v>13</v>
      </c>
      <c r="B11" s="7">
        <f>B5</f>
        <v>257682.2</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B1</f>
        <v>51536.44</v>
      </c>
      <c r="C14" s="9">
        <v>0</v>
      </c>
      <c r="D14" s="9">
        <f>B14*E14/10000</f>
        <v>257682.2</v>
      </c>
      <c r="E14" s="9">
        <v>50000</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S60"/>
  <sheetViews>
    <sheetView workbookViewId="0">
      <selection activeCell="P1" sqref="P1:S1"/>
    </sheetView>
  </sheetViews>
  <sheetFormatPr defaultRowHeight="13.5"/>
  <cols>
    <col min="1" max="1" width="6.625" style="34" customWidth="1"/>
    <col min="2" max="2" width="19.25" style="34" customWidth="1"/>
    <col min="3" max="3" width="7.75" style="34" customWidth="1"/>
    <col min="4" max="4" width="4.75" style="34" customWidth="1"/>
    <col min="5" max="5" width="12.5" hidden="1" customWidth="1"/>
    <col min="7" max="7" width="9" style="34" customWidth="1"/>
    <col min="8" max="10" width="9" style="34"/>
    <col min="11" max="11" width="9" customWidth="1"/>
  </cols>
  <sheetData>
    <row r="1" spans="1:19" ht="27">
      <c r="A1" s="70" t="s">
        <v>200</v>
      </c>
      <c r="B1" s="65" t="s">
        <v>2041</v>
      </c>
      <c r="C1" s="70" t="s">
        <v>201</v>
      </c>
      <c r="D1" s="70" t="s">
        <v>202</v>
      </c>
      <c r="E1" s="70" t="s">
        <v>203</v>
      </c>
      <c r="F1" s="70" t="s">
        <v>204</v>
      </c>
      <c r="G1" s="69" t="s">
        <v>205</v>
      </c>
      <c r="H1" s="69" t="s">
        <v>216</v>
      </c>
      <c r="I1" s="69" t="s">
        <v>206</v>
      </c>
      <c r="J1" s="69" t="s">
        <v>217</v>
      </c>
      <c r="K1" s="70" t="s">
        <v>218</v>
      </c>
      <c r="L1" s="75" t="s">
        <v>219</v>
      </c>
      <c r="M1" s="65" t="s">
        <v>112</v>
      </c>
      <c r="N1" s="52"/>
      <c r="O1" s="52">
        <v>9</v>
      </c>
      <c r="P1" s="276" t="str">
        <f>G3</f>
        <v>二居室</v>
      </c>
      <c r="Q1" s="276">
        <v>49</v>
      </c>
      <c r="R1" s="276" t="s">
        <v>1006</v>
      </c>
      <c r="S1" s="276"/>
    </row>
    <row r="2" spans="1:19" ht="14.25">
      <c r="A2" s="70">
        <v>1</v>
      </c>
      <c r="B2" s="65" t="s">
        <v>2042</v>
      </c>
      <c r="C2" s="70">
        <v>2021</v>
      </c>
      <c r="D2" s="70">
        <v>8</v>
      </c>
      <c r="E2" s="31">
        <v>44377</v>
      </c>
      <c r="F2" s="70">
        <v>140</v>
      </c>
      <c r="G2" s="65" t="s">
        <v>797</v>
      </c>
      <c r="H2" s="69" t="s">
        <v>208</v>
      </c>
      <c r="I2" s="69" t="s">
        <v>130</v>
      </c>
      <c r="J2" s="69" t="s">
        <v>798</v>
      </c>
      <c r="K2" s="70">
        <v>7500</v>
      </c>
      <c r="L2" s="50">
        <f t="shared" ref="L2:L60" si="0">K2/F2</f>
        <v>53.571428571428569</v>
      </c>
      <c r="M2" s="335">
        <f>ROUND(AVERAGE(L2:L4),2)</f>
        <v>52.5</v>
      </c>
      <c r="N2" s="52">
        <v>3</v>
      </c>
      <c r="O2" s="52"/>
      <c r="P2" t="str">
        <f>G2</f>
        <v>三居室</v>
      </c>
      <c r="Q2">
        <v>10</v>
      </c>
      <c r="R2" t="s">
        <v>1007</v>
      </c>
    </row>
    <row r="3" spans="1:19" ht="14.25">
      <c r="A3" s="70">
        <v>2</v>
      </c>
      <c r="B3" s="65" t="s">
        <v>2042</v>
      </c>
      <c r="C3" s="70">
        <v>2021</v>
      </c>
      <c r="D3" s="70">
        <v>8</v>
      </c>
      <c r="E3" s="31">
        <v>44375</v>
      </c>
      <c r="F3" s="70">
        <v>88</v>
      </c>
      <c r="G3" s="69" t="s">
        <v>211</v>
      </c>
      <c r="H3" s="69" t="s">
        <v>212</v>
      </c>
      <c r="I3" s="69" t="s">
        <v>130</v>
      </c>
      <c r="J3" s="65" t="s">
        <v>799</v>
      </c>
      <c r="K3" s="70">
        <v>4600</v>
      </c>
      <c r="L3" s="50">
        <f t="shared" si="0"/>
        <v>52.272727272727273</v>
      </c>
      <c r="M3" s="335"/>
      <c r="N3" s="52"/>
      <c r="O3" s="52"/>
    </row>
    <row r="4" spans="1:19" ht="14.25">
      <c r="A4" s="70">
        <v>3</v>
      </c>
      <c r="B4" s="65" t="s">
        <v>2042</v>
      </c>
      <c r="C4" s="70">
        <v>2021</v>
      </c>
      <c r="D4" s="70">
        <v>8</v>
      </c>
      <c r="E4" s="31">
        <v>44374</v>
      </c>
      <c r="F4" s="70">
        <v>96.8</v>
      </c>
      <c r="G4" s="69" t="s">
        <v>211</v>
      </c>
      <c r="H4" s="69" t="s">
        <v>212</v>
      </c>
      <c r="I4" s="81" t="s">
        <v>130</v>
      </c>
      <c r="J4" s="69" t="s">
        <v>800</v>
      </c>
      <c r="K4" s="70">
        <v>5000</v>
      </c>
      <c r="L4" s="50">
        <f t="shared" si="0"/>
        <v>51.652892561983471</v>
      </c>
      <c r="M4" s="335"/>
      <c r="N4" s="52"/>
      <c r="O4" s="52"/>
    </row>
    <row r="5" spans="1:19" ht="14.25">
      <c r="A5" s="70">
        <v>4</v>
      </c>
      <c r="B5" s="65" t="s">
        <v>2042</v>
      </c>
      <c r="C5" s="70">
        <v>2021</v>
      </c>
      <c r="D5" s="70">
        <v>7</v>
      </c>
      <c r="E5" s="31">
        <v>44373</v>
      </c>
      <c r="F5" s="70">
        <v>88.41</v>
      </c>
      <c r="G5" s="69" t="s">
        <v>210</v>
      </c>
      <c r="H5" s="69" t="s">
        <v>209</v>
      </c>
      <c r="I5" s="69" t="s">
        <v>130</v>
      </c>
      <c r="J5" s="69" t="s">
        <v>801</v>
      </c>
      <c r="K5" s="70">
        <v>4300</v>
      </c>
      <c r="L5" s="50">
        <f t="shared" si="0"/>
        <v>48.637032009953629</v>
      </c>
      <c r="M5" s="335">
        <f>ROUND(AVERAGE(L5:L15),2)</f>
        <v>53.67</v>
      </c>
      <c r="N5" s="52">
        <v>11</v>
      </c>
      <c r="O5" s="52"/>
      <c r="Q5" s="333"/>
    </row>
    <row r="6" spans="1:19" ht="14.25">
      <c r="A6" s="70">
        <v>5</v>
      </c>
      <c r="B6" s="65" t="s">
        <v>2042</v>
      </c>
      <c r="C6" s="70">
        <v>2021</v>
      </c>
      <c r="D6" s="70">
        <v>7</v>
      </c>
      <c r="E6" s="31">
        <v>44372</v>
      </c>
      <c r="F6" s="70">
        <v>130</v>
      </c>
      <c r="G6" s="65" t="s">
        <v>797</v>
      </c>
      <c r="H6" s="69" t="s">
        <v>212</v>
      </c>
      <c r="I6" s="69" t="s">
        <v>130</v>
      </c>
      <c r="J6" s="81" t="s">
        <v>798</v>
      </c>
      <c r="K6" s="70">
        <v>7000</v>
      </c>
      <c r="L6" s="50">
        <f t="shared" si="0"/>
        <v>53.846153846153847</v>
      </c>
      <c r="M6" s="335"/>
      <c r="N6" s="52"/>
      <c r="O6" s="52"/>
      <c r="Q6" s="334"/>
    </row>
    <row r="7" spans="1:19" ht="14.25">
      <c r="A7" s="70">
        <v>6</v>
      </c>
      <c r="B7" s="65" t="s">
        <v>2042</v>
      </c>
      <c r="C7" s="70">
        <v>2021</v>
      </c>
      <c r="D7" s="70">
        <v>7</v>
      </c>
      <c r="E7" s="31">
        <v>44365</v>
      </c>
      <c r="F7" s="70">
        <v>90</v>
      </c>
      <c r="G7" s="81" t="s">
        <v>207</v>
      </c>
      <c r="H7" s="69" t="s">
        <v>209</v>
      </c>
      <c r="I7" s="81" t="s">
        <v>130</v>
      </c>
      <c r="J7" s="81" t="s">
        <v>801</v>
      </c>
      <c r="K7" s="70">
        <v>4800</v>
      </c>
      <c r="L7" s="50">
        <f t="shared" si="0"/>
        <v>53.333333333333336</v>
      </c>
      <c r="M7" s="335"/>
      <c r="N7" s="52"/>
      <c r="O7" s="52"/>
      <c r="Q7" s="334"/>
    </row>
    <row r="8" spans="1:19" ht="14.25">
      <c r="A8" s="70">
        <v>7</v>
      </c>
      <c r="B8" s="65" t="s">
        <v>2042</v>
      </c>
      <c r="C8" s="70">
        <v>2021</v>
      </c>
      <c r="D8" s="70">
        <v>7</v>
      </c>
      <c r="E8" s="31">
        <v>44360</v>
      </c>
      <c r="F8" s="70">
        <v>90.74</v>
      </c>
      <c r="G8" s="69" t="s">
        <v>210</v>
      </c>
      <c r="H8" s="69" t="s">
        <v>209</v>
      </c>
      <c r="I8" s="69" t="s">
        <v>130</v>
      </c>
      <c r="J8" s="81" t="s">
        <v>800</v>
      </c>
      <c r="K8" s="70">
        <v>4900</v>
      </c>
      <c r="L8" s="50">
        <f t="shared" si="0"/>
        <v>54.000440819925061</v>
      </c>
      <c r="M8" s="335"/>
      <c r="N8" s="52"/>
      <c r="O8" s="52"/>
      <c r="Q8" s="334"/>
    </row>
    <row r="9" spans="1:19" s="106" customFormat="1" ht="14.25">
      <c r="A9" s="82">
        <v>8</v>
      </c>
      <c r="B9" s="65" t="s">
        <v>2042</v>
      </c>
      <c r="C9" s="82">
        <v>2021</v>
      </c>
      <c r="D9" s="82">
        <v>7</v>
      </c>
      <c r="E9" s="31">
        <v>44356</v>
      </c>
      <c r="F9" s="82">
        <v>101.78</v>
      </c>
      <c r="G9" s="65" t="s">
        <v>178</v>
      </c>
      <c r="H9" s="81" t="s">
        <v>212</v>
      </c>
      <c r="I9" s="81" t="s">
        <v>130</v>
      </c>
      <c r="J9" s="81" t="s">
        <v>802</v>
      </c>
      <c r="K9" s="82">
        <v>5300</v>
      </c>
      <c r="L9" s="50">
        <f t="shared" si="0"/>
        <v>52.073098840636668</v>
      </c>
      <c r="M9" s="335"/>
      <c r="N9" s="52"/>
      <c r="O9" s="52"/>
      <c r="Q9" s="334"/>
    </row>
    <row r="10" spans="1:19" s="112" customFormat="1" ht="14.25">
      <c r="A10" s="107">
        <v>9</v>
      </c>
      <c r="B10" s="65" t="s">
        <v>2042</v>
      </c>
      <c r="C10" s="107">
        <v>2021</v>
      </c>
      <c r="D10" s="107">
        <v>7</v>
      </c>
      <c r="E10" s="108">
        <v>44353</v>
      </c>
      <c r="F10" s="107">
        <v>88.5</v>
      </c>
      <c r="G10" s="109" t="s">
        <v>803</v>
      </c>
      <c r="H10" s="109" t="s">
        <v>212</v>
      </c>
      <c r="I10" s="109" t="s">
        <v>130</v>
      </c>
      <c r="J10" s="109" t="s">
        <v>804</v>
      </c>
      <c r="K10" s="107">
        <v>5000</v>
      </c>
      <c r="L10" s="110">
        <f t="shared" si="0"/>
        <v>56.497175141242941</v>
      </c>
      <c r="M10" s="335"/>
      <c r="N10" s="111"/>
      <c r="O10" s="111"/>
      <c r="Q10" s="334"/>
    </row>
    <row r="11" spans="1:19" ht="14.25">
      <c r="A11" s="70">
        <v>10</v>
      </c>
      <c r="B11" s="65" t="s">
        <v>2042</v>
      </c>
      <c r="C11" s="70">
        <v>2021</v>
      </c>
      <c r="D11" s="70">
        <v>7</v>
      </c>
      <c r="E11" s="31">
        <v>44351</v>
      </c>
      <c r="F11" s="70">
        <v>97.42</v>
      </c>
      <c r="G11" s="69" t="s">
        <v>211</v>
      </c>
      <c r="H11" s="69" t="s">
        <v>212</v>
      </c>
      <c r="I11" s="81" t="s">
        <v>130</v>
      </c>
      <c r="J11" s="81" t="s">
        <v>801</v>
      </c>
      <c r="K11" s="70">
        <v>5300</v>
      </c>
      <c r="L11" s="50">
        <f t="shared" si="0"/>
        <v>54.403613221104493</v>
      </c>
      <c r="M11" s="335"/>
      <c r="N11" s="52"/>
      <c r="O11" s="52"/>
      <c r="Q11" s="334"/>
    </row>
    <row r="12" spans="1:19" s="113" customFormat="1" ht="14.25">
      <c r="A12" s="107">
        <v>11</v>
      </c>
      <c r="B12" s="65" t="s">
        <v>2042</v>
      </c>
      <c r="C12" s="107">
        <v>2021</v>
      </c>
      <c r="D12" s="107">
        <v>7</v>
      </c>
      <c r="E12" s="108">
        <v>44326</v>
      </c>
      <c r="F12" s="107">
        <v>135.16</v>
      </c>
      <c r="G12" s="116" t="s">
        <v>797</v>
      </c>
      <c r="H12" s="109" t="s">
        <v>209</v>
      </c>
      <c r="I12" s="109" t="s">
        <v>130</v>
      </c>
      <c r="J12" s="109" t="s">
        <v>805</v>
      </c>
      <c r="K12" s="107">
        <v>7000</v>
      </c>
      <c r="L12" s="110">
        <f t="shared" si="0"/>
        <v>51.790470553418174</v>
      </c>
      <c r="M12" s="335"/>
      <c r="N12" s="111"/>
      <c r="O12" s="111"/>
      <c r="Q12" s="334"/>
    </row>
    <row r="13" spans="1:19" s="113" customFormat="1" ht="14.25">
      <c r="A13" s="107">
        <v>12</v>
      </c>
      <c r="B13" s="65" t="s">
        <v>2042</v>
      </c>
      <c r="C13" s="107">
        <v>2021</v>
      </c>
      <c r="D13" s="107">
        <v>7</v>
      </c>
      <c r="E13" s="108">
        <v>44322</v>
      </c>
      <c r="F13" s="107">
        <v>98</v>
      </c>
      <c r="G13" s="109" t="s">
        <v>211</v>
      </c>
      <c r="H13" s="109" t="s">
        <v>212</v>
      </c>
      <c r="I13" s="109" t="s">
        <v>130</v>
      </c>
      <c r="J13" s="109" t="s">
        <v>806</v>
      </c>
      <c r="K13" s="107">
        <v>5500</v>
      </c>
      <c r="L13" s="110">
        <f t="shared" si="0"/>
        <v>56.122448979591837</v>
      </c>
      <c r="M13" s="335"/>
      <c r="N13" s="111"/>
      <c r="O13" s="111"/>
      <c r="Q13" s="334"/>
    </row>
    <row r="14" spans="1:19" s="113" customFormat="1" ht="14.25">
      <c r="A14" s="107">
        <v>13</v>
      </c>
      <c r="B14" s="65" t="s">
        <v>2042</v>
      </c>
      <c r="C14" s="107">
        <v>2021</v>
      </c>
      <c r="D14" s="107">
        <v>7</v>
      </c>
      <c r="E14" s="108">
        <v>44313</v>
      </c>
      <c r="F14" s="107">
        <v>88</v>
      </c>
      <c r="G14" s="109" t="s">
        <v>211</v>
      </c>
      <c r="H14" s="109" t="s">
        <v>212</v>
      </c>
      <c r="I14" s="109" t="s">
        <v>130</v>
      </c>
      <c r="J14" s="109" t="s">
        <v>806</v>
      </c>
      <c r="K14" s="107">
        <v>4800</v>
      </c>
      <c r="L14" s="110">
        <f t="shared" si="0"/>
        <v>54.545454545454547</v>
      </c>
      <c r="M14" s="335"/>
      <c r="N14" s="111"/>
      <c r="O14" s="111"/>
      <c r="Q14" s="334"/>
    </row>
    <row r="15" spans="1:19" ht="14.25">
      <c r="A15" s="70">
        <v>14</v>
      </c>
      <c r="B15" s="65" t="s">
        <v>2042</v>
      </c>
      <c r="C15" s="70">
        <v>2021</v>
      </c>
      <c r="D15" s="70">
        <v>7</v>
      </c>
      <c r="E15" s="31">
        <v>44297</v>
      </c>
      <c r="F15" s="70">
        <v>88</v>
      </c>
      <c r="G15" s="69" t="s">
        <v>211</v>
      </c>
      <c r="H15" s="69" t="s">
        <v>212</v>
      </c>
      <c r="I15" s="81" t="s">
        <v>130</v>
      </c>
      <c r="J15" s="81" t="s">
        <v>801</v>
      </c>
      <c r="K15" s="70">
        <v>4850</v>
      </c>
      <c r="L15" s="50">
        <f t="shared" si="0"/>
        <v>55.113636363636367</v>
      </c>
      <c r="M15" s="335"/>
      <c r="N15" s="52"/>
      <c r="O15" s="52"/>
    </row>
    <row r="16" spans="1:19" s="113" customFormat="1" ht="14.25">
      <c r="A16" s="107">
        <v>15</v>
      </c>
      <c r="B16" s="65" t="s">
        <v>2042</v>
      </c>
      <c r="C16" s="107">
        <v>2021</v>
      </c>
      <c r="D16" s="107">
        <v>6</v>
      </c>
      <c r="E16" s="108">
        <v>44289</v>
      </c>
      <c r="F16" s="107">
        <v>88</v>
      </c>
      <c r="G16" s="109" t="s">
        <v>211</v>
      </c>
      <c r="H16" s="109" t="s">
        <v>212</v>
      </c>
      <c r="I16" s="109" t="s">
        <v>130</v>
      </c>
      <c r="J16" s="109" t="s">
        <v>805</v>
      </c>
      <c r="K16" s="107">
        <v>5000</v>
      </c>
      <c r="L16" s="110">
        <f t="shared" si="0"/>
        <v>56.81818181818182</v>
      </c>
      <c r="M16" s="123">
        <f>L16</f>
        <v>56.81818181818182</v>
      </c>
      <c r="N16" s="111">
        <v>1</v>
      </c>
      <c r="O16" s="111"/>
    </row>
    <row r="17" spans="1:15" ht="14.25">
      <c r="A17" s="70">
        <v>16</v>
      </c>
      <c r="B17" s="65" t="s">
        <v>2042</v>
      </c>
      <c r="C17" s="70">
        <v>2021</v>
      </c>
      <c r="D17" s="70">
        <v>5</v>
      </c>
      <c r="E17" s="31">
        <v>44269</v>
      </c>
      <c r="F17" s="70">
        <v>98.39</v>
      </c>
      <c r="G17" s="69" t="s">
        <v>211</v>
      </c>
      <c r="H17" s="69" t="s">
        <v>212</v>
      </c>
      <c r="I17" s="81" t="s">
        <v>130</v>
      </c>
      <c r="J17" s="81" t="s">
        <v>801</v>
      </c>
      <c r="K17" s="70">
        <v>5200</v>
      </c>
      <c r="L17" s="50">
        <f t="shared" si="0"/>
        <v>52.850899481654636</v>
      </c>
      <c r="M17" s="335">
        <f>ROUND(AVERAGE(L17:L21),2)</f>
        <v>53.19</v>
      </c>
      <c r="N17" s="52">
        <v>5</v>
      </c>
      <c r="O17" s="52"/>
    </row>
    <row r="18" spans="1:15" ht="14.25">
      <c r="A18" s="70">
        <v>17</v>
      </c>
      <c r="B18" s="65" t="s">
        <v>2042</v>
      </c>
      <c r="C18" s="70">
        <v>2021</v>
      </c>
      <c r="D18" s="70">
        <v>5</v>
      </c>
      <c r="E18" s="31">
        <v>44264</v>
      </c>
      <c r="F18" s="70">
        <v>130.49</v>
      </c>
      <c r="G18" s="65" t="s">
        <v>1005</v>
      </c>
      <c r="H18" s="69" t="s">
        <v>209</v>
      </c>
      <c r="I18" s="81" t="s">
        <v>130</v>
      </c>
      <c r="J18" s="81" t="s">
        <v>806</v>
      </c>
      <c r="K18" s="70">
        <v>6800</v>
      </c>
      <c r="L18" s="50">
        <f t="shared" si="0"/>
        <v>52.111272894474666</v>
      </c>
      <c r="M18" s="335"/>
      <c r="N18" s="52"/>
      <c r="O18" s="52"/>
    </row>
    <row r="19" spans="1:15" s="113" customFormat="1" ht="14.25">
      <c r="A19" s="107">
        <v>18</v>
      </c>
      <c r="B19" s="65" t="s">
        <v>2042</v>
      </c>
      <c r="C19" s="107">
        <v>2021</v>
      </c>
      <c r="D19" s="107">
        <v>5</v>
      </c>
      <c r="E19" s="108">
        <v>44260</v>
      </c>
      <c r="F19" s="107">
        <v>143.44999999999999</v>
      </c>
      <c r="G19" s="116" t="s">
        <v>797</v>
      </c>
      <c r="H19" s="109" t="s">
        <v>209</v>
      </c>
      <c r="I19" s="109" t="s">
        <v>130</v>
      </c>
      <c r="J19" s="109" t="s">
        <v>801</v>
      </c>
      <c r="K19" s="107">
        <v>7500</v>
      </c>
      <c r="L19" s="110">
        <f t="shared" si="0"/>
        <v>52.283025444405723</v>
      </c>
      <c r="M19" s="335"/>
      <c r="N19" s="111"/>
      <c r="O19" s="111"/>
    </row>
    <row r="20" spans="1:15" ht="14.25">
      <c r="A20" s="70">
        <v>19</v>
      </c>
      <c r="B20" s="65" t="s">
        <v>2042</v>
      </c>
      <c r="C20" s="70">
        <v>2021</v>
      </c>
      <c r="D20" s="70">
        <v>5</v>
      </c>
      <c r="E20" s="31">
        <v>44259</v>
      </c>
      <c r="F20" s="70">
        <v>90.09</v>
      </c>
      <c r="G20" s="81" t="s">
        <v>207</v>
      </c>
      <c r="H20" s="69" t="s">
        <v>212</v>
      </c>
      <c r="I20" s="81" t="s">
        <v>130</v>
      </c>
      <c r="J20" s="81" t="s">
        <v>801</v>
      </c>
      <c r="K20" s="70">
        <v>5300</v>
      </c>
      <c r="L20" s="50">
        <f t="shared" si="0"/>
        <v>58.830058830058825</v>
      </c>
      <c r="M20" s="335"/>
      <c r="N20" s="52"/>
      <c r="O20" s="52"/>
    </row>
    <row r="21" spans="1:15" s="113" customFormat="1" ht="14.25">
      <c r="A21" s="107">
        <v>20</v>
      </c>
      <c r="B21" s="65" t="s">
        <v>2042</v>
      </c>
      <c r="C21" s="107">
        <v>2021</v>
      </c>
      <c r="D21" s="107">
        <v>5</v>
      </c>
      <c r="E21" s="108">
        <v>44254</v>
      </c>
      <c r="F21" s="107">
        <v>140.36000000000001</v>
      </c>
      <c r="G21" s="116" t="s">
        <v>797</v>
      </c>
      <c r="H21" s="109" t="s">
        <v>209</v>
      </c>
      <c r="I21" s="109" t="s">
        <v>130</v>
      </c>
      <c r="J21" s="109" t="s">
        <v>801</v>
      </c>
      <c r="K21" s="107">
        <v>7000</v>
      </c>
      <c r="L21" s="110">
        <f t="shared" si="0"/>
        <v>49.871758335708172</v>
      </c>
      <c r="M21" s="335"/>
      <c r="N21" s="111"/>
      <c r="O21" s="111"/>
    </row>
    <row r="22" spans="1:15" ht="14.25">
      <c r="A22" s="70">
        <v>21</v>
      </c>
      <c r="B22" s="65" t="s">
        <v>2042</v>
      </c>
      <c r="C22" s="70">
        <v>2021</v>
      </c>
      <c r="D22" s="70">
        <v>4</v>
      </c>
      <c r="E22" s="31">
        <v>44254</v>
      </c>
      <c r="F22" s="70">
        <v>87.78</v>
      </c>
      <c r="G22" s="81" t="s">
        <v>207</v>
      </c>
      <c r="H22" s="69" t="s">
        <v>209</v>
      </c>
      <c r="I22" s="81" t="s">
        <v>130</v>
      </c>
      <c r="J22" s="81" t="s">
        <v>801</v>
      </c>
      <c r="K22" s="70">
        <v>4800</v>
      </c>
      <c r="L22" s="50">
        <f t="shared" si="0"/>
        <v>54.682159945317842</v>
      </c>
      <c r="M22" s="335">
        <f>ROUND(AVERAGE(L22:L26),2)</f>
        <v>58.92</v>
      </c>
      <c r="N22" s="52">
        <v>5</v>
      </c>
      <c r="O22" s="52"/>
    </row>
    <row r="23" spans="1:15" ht="14.25">
      <c r="A23" s="70">
        <v>22</v>
      </c>
      <c r="B23" s="65" t="s">
        <v>2042</v>
      </c>
      <c r="C23" s="70">
        <v>2021</v>
      </c>
      <c r="D23" s="70">
        <v>4</v>
      </c>
      <c r="E23" s="31">
        <v>44254</v>
      </c>
      <c r="F23" s="70">
        <v>82.92</v>
      </c>
      <c r="G23" s="69" t="s">
        <v>210</v>
      </c>
      <c r="H23" s="69" t="s">
        <v>209</v>
      </c>
      <c r="I23" s="81" t="s">
        <v>130</v>
      </c>
      <c r="J23" s="81" t="s">
        <v>805</v>
      </c>
      <c r="K23" s="70">
        <v>5600</v>
      </c>
      <c r="L23" s="50">
        <f t="shared" si="0"/>
        <v>67.53497346840328</v>
      </c>
      <c r="M23" s="335"/>
      <c r="N23" s="52"/>
      <c r="O23" s="52"/>
    </row>
    <row r="24" spans="1:15" s="113" customFormat="1" ht="14.25">
      <c r="A24" s="107">
        <v>23</v>
      </c>
      <c r="B24" s="65" t="s">
        <v>2042</v>
      </c>
      <c r="C24" s="107">
        <v>2021</v>
      </c>
      <c r="D24" s="107">
        <v>4</v>
      </c>
      <c r="E24" s="108">
        <v>44249</v>
      </c>
      <c r="F24" s="107">
        <v>91.17</v>
      </c>
      <c r="G24" s="109" t="s">
        <v>211</v>
      </c>
      <c r="H24" s="109" t="s">
        <v>212</v>
      </c>
      <c r="I24" s="109" t="s">
        <v>130</v>
      </c>
      <c r="J24" s="109" t="s">
        <v>807</v>
      </c>
      <c r="K24" s="107">
        <v>5950</v>
      </c>
      <c r="L24" s="110">
        <f t="shared" si="0"/>
        <v>65.262696062301188</v>
      </c>
      <c r="M24" s="335"/>
      <c r="N24" s="111"/>
      <c r="O24" s="111"/>
    </row>
    <row r="25" spans="1:15" ht="14.25">
      <c r="A25" s="70">
        <v>24</v>
      </c>
      <c r="B25" s="65" t="s">
        <v>2042</v>
      </c>
      <c r="C25" s="70">
        <v>2021</v>
      </c>
      <c r="D25" s="70">
        <v>4</v>
      </c>
      <c r="E25" s="31">
        <v>44228</v>
      </c>
      <c r="F25" s="70">
        <v>98</v>
      </c>
      <c r="G25" s="69" t="s">
        <v>211</v>
      </c>
      <c r="H25" s="69" t="s">
        <v>212</v>
      </c>
      <c r="I25" s="81" t="s">
        <v>130</v>
      </c>
      <c r="J25" s="81" t="s">
        <v>805</v>
      </c>
      <c r="K25" s="70">
        <v>5500</v>
      </c>
      <c r="L25" s="50">
        <f t="shared" si="0"/>
        <v>56.122448979591837</v>
      </c>
      <c r="M25" s="335"/>
      <c r="N25" s="52"/>
      <c r="O25" s="52"/>
    </row>
    <row r="26" spans="1:15" ht="14.25">
      <c r="A26" s="70">
        <v>25</v>
      </c>
      <c r="B26" s="65" t="s">
        <v>2042</v>
      </c>
      <c r="C26" s="70">
        <v>2021</v>
      </c>
      <c r="D26" s="70">
        <v>4</v>
      </c>
      <c r="E26" s="31">
        <v>44221</v>
      </c>
      <c r="F26" s="70">
        <v>98</v>
      </c>
      <c r="G26" s="69" t="s">
        <v>210</v>
      </c>
      <c r="H26" s="69" t="s">
        <v>209</v>
      </c>
      <c r="I26" s="81" t="s">
        <v>130</v>
      </c>
      <c r="J26" s="81" t="s">
        <v>805</v>
      </c>
      <c r="K26" s="70">
        <v>5000</v>
      </c>
      <c r="L26" s="50">
        <f t="shared" si="0"/>
        <v>51.020408163265309</v>
      </c>
      <c r="M26" s="335"/>
      <c r="N26" s="52"/>
      <c r="O26" s="52"/>
    </row>
    <row r="27" spans="1:15" ht="14.25">
      <c r="A27" s="70">
        <v>26</v>
      </c>
      <c r="B27" s="65" t="s">
        <v>2042</v>
      </c>
      <c r="C27" s="70">
        <v>2021</v>
      </c>
      <c r="D27" s="70">
        <v>3</v>
      </c>
      <c r="E27" s="31">
        <v>44220</v>
      </c>
      <c r="F27" s="70">
        <v>87.91</v>
      </c>
      <c r="G27" s="69" t="s">
        <v>211</v>
      </c>
      <c r="H27" s="69" t="s">
        <v>212</v>
      </c>
      <c r="I27" s="81" t="s">
        <v>130</v>
      </c>
      <c r="J27" s="81" t="s">
        <v>808</v>
      </c>
      <c r="K27" s="70">
        <v>4500</v>
      </c>
      <c r="L27" s="50">
        <f t="shared" si="0"/>
        <v>51.188715731998634</v>
      </c>
      <c r="M27" s="335">
        <f>ROUND(AVERAGE(L27:L28),2)</f>
        <v>50.59</v>
      </c>
      <c r="N27" s="52">
        <v>2</v>
      </c>
      <c r="O27" s="52"/>
    </row>
    <row r="28" spans="1:15" ht="14.25">
      <c r="A28" s="70">
        <v>27</v>
      </c>
      <c r="B28" s="65" t="s">
        <v>2042</v>
      </c>
      <c r="C28" s="70">
        <v>2021</v>
      </c>
      <c r="D28" s="70">
        <v>3</v>
      </c>
      <c r="E28" s="31">
        <v>44204</v>
      </c>
      <c r="F28" s="70">
        <v>86</v>
      </c>
      <c r="G28" s="81" t="s">
        <v>207</v>
      </c>
      <c r="H28" s="69" t="s">
        <v>212</v>
      </c>
      <c r="I28" s="81" t="s">
        <v>130</v>
      </c>
      <c r="J28" s="81" t="s">
        <v>805</v>
      </c>
      <c r="K28" s="70">
        <v>4300</v>
      </c>
      <c r="L28" s="50">
        <f t="shared" si="0"/>
        <v>50</v>
      </c>
      <c r="M28" s="335"/>
      <c r="N28" s="52"/>
      <c r="O28" s="52"/>
    </row>
    <row r="29" spans="1:15" ht="14.25">
      <c r="A29" s="70">
        <v>28</v>
      </c>
      <c r="B29" s="65" t="s">
        <v>2042</v>
      </c>
      <c r="C29" s="70">
        <v>2021</v>
      </c>
      <c r="D29" s="70">
        <v>2</v>
      </c>
      <c r="E29" s="31">
        <v>44201</v>
      </c>
      <c r="F29" s="70">
        <v>88.2</v>
      </c>
      <c r="G29" s="81" t="s">
        <v>207</v>
      </c>
      <c r="H29" s="69" t="s">
        <v>209</v>
      </c>
      <c r="I29" s="81" t="s">
        <v>130</v>
      </c>
      <c r="J29" s="81" t="s">
        <v>801</v>
      </c>
      <c r="K29" s="70">
        <v>4700</v>
      </c>
      <c r="L29" s="50">
        <f t="shared" si="0"/>
        <v>53.287981859410429</v>
      </c>
      <c r="M29" s="335">
        <f>ROUND(AVERAGE(L29:L30),2)</f>
        <v>52.73</v>
      </c>
      <c r="N29" s="52">
        <v>2</v>
      </c>
      <c r="O29" s="52"/>
    </row>
    <row r="30" spans="1:15" ht="14.25">
      <c r="A30" s="70">
        <v>29</v>
      </c>
      <c r="B30" s="65" t="s">
        <v>2042</v>
      </c>
      <c r="C30" s="70">
        <v>2021</v>
      </c>
      <c r="D30" s="70">
        <v>2</v>
      </c>
      <c r="E30" s="31">
        <v>44201</v>
      </c>
      <c r="F30" s="70">
        <v>88.18</v>
      </c>
      <c r="G30" s="81" t="s">
        <v>207</v>
      </c>
      <c r="H30" s="69" t="s">
        <v>212</v>
      </c>
      <c r="I30" s="81" t="s">
        <v>130</v>
      </c>
      <c r="J30" s="81" t="s">
        <v>806</v>
      </c>
      <c r="K30" s="70">
        <v>4600</v>
      </c>
      <c r="L30" s="50">
        <f t="shared" si="0"/>
        <v>52.166024041732818</v>
      </c>
      <c r="M30" s="335"/>
      <c r="N30" s="52"/>
      <c r="O30" s="52"/>
    </row>
    <row r="31" spans="1:15" ht="14.25">
      <c r="A31" s="70">
        <v>30</v>
      </c>
      <c r="B31" s="65" t="s">
        <v>2042</v>
      </c>
      <c r="C31" s="70">
        <v>2021</v>
      </c>
      <c r="D31" s="70">
        <v>1</v>
      </c>
      <c r="E31" s="31">
        <v>44200</v>
      </c>
      <c r="F31" s="70">
        <v>98</v>
      </c>
      <c r="G31" s="69" t="s">
        <v>210</v>
      </c>
      <c r="H31" s="69" t="s">
        <v>209</v>
      </c>
      <c r="I31" s="81" t="s">
        <v>130</v>
      </c>
      <c r="J31" s="81" t="s">
        <v>805</v>
      </c>
      <c r="K31" s="70">
        <v>5100</v>
      </c>
      <c r="L31" s="50">
        <f t="shared" si="0"/>
        <v>52.04081632653061</v>
      </c>
      <c r="M31" s="335">
        <f>ROUND(AVERAGE(L31:L33),2)</f>
        <v>49.54</v>
      </c>
      <c r="N31" s="52">
        <v>3</v>
      </c>
      <c r="O31" s="52"/>
    </row>
    <row r="32" spans="1:15" ht="14.25">
      <c r="A32" s="70">
        <v>31</v>
      </c>
      <c r="B32" s="65" t="s">
        <v>2042</v>
      </c>
      <c r="C32" s="70">
        <v>2021</v>
      </c>
      <c r="D32" s="70">
        <v>1</v>
      </c>
      <c r="E32" s="31">
        <v>44199</v>
      </c>
      <c r="F32" s="70">
        <v>98.05</v>
      </c>
      <c r="G32" s="69" t="s">
        <v>211</v>
      </c>
      <c r="H32" s="69" t="s">
        <v>212</v>
      </c>
      <c r="I32" s="81" t="s">
        <v>130</v>
      </c>
      <c r="J32" s="81" t="s">
        <v>806</v>
      </c>
      <c r="K32" s="70">
        <v>4900</v>
      </c>
      <c r="L32" s="50">
        <f t="shared" si="0"/>
        <v>49.974502804691483</v>
      </c>
      <c r="M32" s="335"/>
      <c r="N32" s="52"/>
      <c r="O32" s="52"/>
    </row>
    <row r="33" spans="1:15" ht="14.25">
      <c r="A33" s="70">
        <v>32</v>
      </c>
      <c r="B33" s="65" t="s">
        <v>2042</v>
      </c>
      <c r="C33" s="70">
        <v>2021</v>
      </c>
      <c r="D33" s="70">
        <v>1</v>
      </c>
      <c r="E33" s="31">
        <v>44196</v>
      </c>
      <c r="F33" s="70">
        <v>88</v>
      </c>
      <c r="G33" s="69" t="s">
        <v>210</v>
      </c>
      <c r="H33" s="69" t="s">
        <v>209</v>
      </c>
      <c r="I33" s="81" t="s">
        <v>130</v>
      </c>
      <c r="J33" s="81" t="s">
        <v>805</v>
      </c>
      <c r="K33" s="70">
        <v>4100</v>
      </c>
      <c r="L33" s="50">
        <f t="shared" si="0"/>
        <v>46.590909090909093</v>
      </c>
      <c r="M33" s="335"/>
      <c r="N33" s="52"/>
      <c r="O33" s="52"/>
    </row>
    <row r="34" spans="1:15" s="113" customFormat="1" ht="14.25">
      <c r="A34" s="107">
        <v>33</v>
      </c>
      <c r="B34" s="65" t="s">
        <v>2042</v>
      </c>
      <c r="C34" s="107">
        <v>2020</v>
      </c>
      <c r="D34" s="107">
        <v>12</v>
      </c>
      <c r="E34" s="108">
        <v>44188</v>
      </c>
      <c r="F34" s="107">
        <v>97.43</v>
      </c>
      <c r="G34" s="109" t="s">
        <v>211</v>
      </c>
      <c r="H34" s="109" t="s">
        <v>212</v>
      </c>
      <c r="I34" s="109" t="s">
        <v>130</v>
      </c>
      <c r="J34" s="109" t="s">
        <v>806</v>
      </c>
      <c r="K34" s="107">
        <v>4500</v>
      </c>
      <c r="L34" s="110">
        <f t="shared" si="0"/>
        <v>46.187006055629681</v>
      </c>
      <c r="M34" s="335">
        <f>ROUND(AVERAGE(L34:L38),2)</f>
        <v>50.36</v>
      </c>
      <c r="N34" s="111">
        <v>5</v>
      </c>
      <c r="O34" s="111"/>
    </row>
    <row r="35" spans="1:15" ht="14.25">
      <c r="A35" s="70">
        <v>34</v>
      </c>
      <c r="B35" s="65" t="s">
        <v>2042</v>
      </c>
      <c r="C35" s="70">
        <v>2020</v>
      </c>
      <c r="D35" s="70">
        <v>12</v>
      </c>
      <c r="E35" s="36">
        <v>44185</v>
      </c>
      <c r="F35" s="69">
        <v>91.43</v>
      </c>
      <c r="G35" s="69" t="s">
        <v>210</v>
      </c>
      <c r="H35" s="69" t="s">
        <v>209</v>
      </c>
      <c r="I35" s="81" t="s">
        <v>130</v>
      </c>
      <c r="J35" s="81" t="s">
        <v>806</v>
      </c>
      <c r="K35" s="69">
        <v>5000</v>
      </c>
      <c r="L35" s="49">
        <f t="shared" si="0"/>
        <v>54.686645521163726</v>
      </c>
      <c r="M35" s="335"/>
      <c r="N35" s="52"/>
      <c r="O35" s="52"/>
    </row>
    <row r="36" spans="1:15" ht="14.25">
      <c r="A36" s="70">
        <v>35</v>
      </c>
      <c r="B36" s="65" t="s">
        <v>2042</v>
      </c>
      <c r="C36" s="70">
        <v>2020</v>
      </c>
      <c r="D36" s="70">
        <v>12</v>
      </c>
      <c r="E36" s="36">
        <v>44184</v>
      </c>
      <c r="F36" s="69">
        <v>91.44</v>
      </c>
      <c r="G36" s="69" t="s">
        <v>210</v>
      </c>
      <c r="H36" s="69" t="s">
        <v>209</v>
      </c>
      <c r="I36" s="81" t="s">
        <v>130</v>
      </c>
      <c r="J36" s="81" t="s">
        <v>806</v>
      </c>
      <c r="K36" s="69">
        <v>4600</v>
      </c>
      <c r="L36" s="49">
        <f t="shared" si="0"/>
        <v>50.30621172353456</v>
      </c>
      <c r="M36" s="335"/>
      <c r="N36" s="52"/>
      <c r="O36" s="52"/>
    </row>
    <row r="37" spans="1:15" ht="14.25">
      <c r="A37" s="70">
        <v>36</v>
      </c>
      <c r="B37" s="65" t="s">
        <v>2042</v>
      </c>
      <c r="C37" s="70">
        <v>2020</v>
      </c>
      <c r="D37" s="70">
        <v>12</v>
      </c>
      <c r="E37" s="36">
        <v>44171</v>
      </c>
      <c r="F37" s="69">
        <v>90.74</v>
      </c>
      <c r="G37" s="69" t="s">
        <v>211</v>
      </c>
      <c r="H37" s="69" t="s">
        <v>212</v>
      </c>
      <c r="I37" s="81" t="s">
        <v>130</v>
      </c>
      <c r="J37" s="81" t="s">
        <v>804</v>
      </c>
      <c r="K37" s="69">
        <v>4500</v>
      </c>
      <c r="L37" s="49">
        <f t="shared" si="0"/>
        <v>49.592241569318936</v>
      </c>
      <c r="M37" s="335"/>
      <c r="N37" s="52"/>
      <c r="O37" s="52"/>
    </row>
    <row r="38" spans="1:15" ht="14.25">
      <c r="A38" s="70">
        <v>37</v>
      </c>
      <c r="B38" s="65" t="s">
        <v>2042</v>
      </c>
      <c r="C38" s="70">
        <v>2020</v>
      </c>
      <c r="D38" s="70">
        <v>12</v>
      </c>
      <c r="E38" s="36">
        <v>44162</v>
      </c>
      <c r="F38" s="69">
        <v>98</v>
      </c>
      <c r="G38" s="69" t="s">
        <v>211</v>
      </c>
      <c r="H38" s="69" t="s">
        <v>212</v>
      </c>
      <c r="I38" s="81" t="s">
        <v>130</v>
      </c>
      <c r="J38" s="81" t="s">
        <v>806</v>
      </c>
      <c r="K38" s="69">
        <v>5000</v>
      </c>
      <c r="L38" s="49">
        <f t="shared" si="0"/>
        <v>51.020408163265309</v>
      </c>
      <c r="M38" s="335"/>
      <c r="N38" s="52"/>
      <c r="O38" s="52"/>
    </row>
    <row r="39" spans="1:15" s="113" customFormat="1" ht="14.25">
      <c r="A39" s="107">
        <v>38</v>
      </c>
      <c r="B39" s="65" t="s">
        <v>2042</v>
      </c>
      <c r="C39" s="107">
        <v>2020</v>
      </c>
      <c r="D39" s="107">
        <v>11</v>
      </c>
      <c r="E39" s="118">
        <v>44161</v>
      </c>
      <c r="F39" s="109">
        <v>98</v>
      </c>
      <c r="G39" s="109" t="s">
        <v>211</v>
      </c>
      <c r="H39" s="109" t="s">
        <v>212</v>
      </c>
      <c r="I39" s="109" t="s">
        <v>130</v>
      </c>
      <c r="J39" s="109" t="s">
        <v>801</v>
      </c>
      <c r="K39" s="109">
        <v>4600</v>
      </c>
      <c r="L39" s="119">
        <f t="shared" si="0"/>
        <v>46.938775510204081</v>
      </c>
      <c r="M39" s="335">
        <f>ROUND(AVERAGE(L39:L40),2)</f>
        <v>47.7</v>
      </c>
      <c r="N39" s="111">
        <v>2</v>
      </c>
      <c r="O39" s="111"/>
    </row>
    <row r="40" spans="1:15" ht="14.25">
      <c r="A40" s="70">
        <v>39</v>
      </c>
      <c r="B40" s="65" t="s">
        <v>2042</v>
      </c>
      <c r="C40" s="70">
        <v>2020</v>
      </c>
      <c r="D40" s="70">
        <v>11</v>
      </c>
      <c r="E40" s="36">
        <v>44160</v>
      </c>
      <c r="F40" s="69">
        <v>130</v>
      </c>
      <c r="G40" s="69" t="s">
        <v>213</v>
      </c>
      <c r="H40" s="69" t="s">
        <v>212</v>
      </c>
      <c r="I40" s="81" t="s">
        <v>130</v>
      </c>
      <c r="J40" s="81" t="s">
        <v>806</v>
      </c>
      <c r="K40" s="69">
        <v>6300</v>
      </c>
      <c r="L40" s="49">
        <f t="shared" si="0"/>
        <v>48.46153846153846</v>
      </c>
      <c r="M40" s="335"/>
      <c r="N40" s="52"/>
      <c r="O40" s="52"/>
    </row>
    <row r="41" spans="1:15" ht="14.25">
      <c r="A41" s="70">
        <v>41</v>
      </c>
      <c r="B41" s="65" t="s">
        <v>2042</v>
      </c>
      <c r="C41" s="70">
        <v>2020</v>
      </c>
      <c r="D41" s="70">
        <v>10</v>
      </c>
      <c r="E41" s="36">
        <v>44152</v>
      </c>
      <c r="F41" s="69">
        <v>98</v>
      </c>
      <c r="G41" s="69" t="s">
        <v>210</v>
      </c>
      <c r="H41" s="69" t="s">
        <v>209</v>
      </c>
      <c r="I41" s="81" t="s">
        <v>130</v>
      </c>
      <c r="J41" s="81" t="s">
        <v>801</v>
      </c>
      <c r="K41" s="69">
        <v>4500</v>
      </c>
      <c r="L41" s="49">
        <f t="shared" si="0"/>
        <v>45.918367346938773</v>
      </c>
      <c r="M41" s="335">
        <f>ROUND(AVERAGE(L41:L44),2)</f>
        <v>50.99</v>
      </c>
      <c r="N41" s="52">
        <v>4</v>
      </c>
      <c r="O41" s="52"/>
    </row>
    <row r="42" spans="1:15" ht="14.25">
      <c r="A42" s="70">
        <v>42</v>
      </c>
      <c r="B42" s="65" t="s">
        <v>2042</v>
      </c>
      <c r="C42" s="70">
        <v>2020</v>
      </c>
      <c r="D42" s="70">
        <v>10</v>
      </c>
      <c r="E42" s="36">
        <v>44149</v>
      </c>
      <c r="F42" s="69">
        <v>88</v>
      </c>
      <c r="G42" s="81" t="s">
        <v>207</v>
      </c>
      <c r="H42" s="69" t="s">
        <v>212</v>
      </c>
      <c r="I42" s="81" t="s">
        <v>130</v>
      </c>
      <c r="J42" s="81" t="s">
        <v>806</v>
      </c>
      <c r="K42" s="69">
        <v>5000</v>
      </c>
      <c r="L42" s="49">
        <f t="shared" si="0"/>
        <v>56.81818181818182</v>
      </c>
      <c r="M42" s="335"/>
      <c r="N42" s="52"/>
      <c r="O42" s="52"/>
    </row>
    <row r="43" spans="1:15" s="112" customFormat="1" ht="14.25">
      <c r="A43" s="107">
        <v>43</v>
      </c>
      <c r="B43" s="65" t="s">
        <v>2042</v>
      </c>
      <c r="C43" s="107">
        <v>2020</v>
      </c>
      <c r="D43" s="107">
        <v>10</v>
      </c>
      <c r="E43" s="118">
        <v>44122</v>
      </c>
      <c r="F43" s="109">
        <v>88</v>
      </c>
      <c r="G43" s="109" t="s">
        <v>809</v>
      </c>
      <c r="H43" s="109" t="s">
        <v>212</v>
      </c>
      <c r="I43" s="109" t="s">
        <v>130</v>
      </c>
      <c r="J43" s="109" t="s">
        <v>806</v>
      </c>
      <c r="K43" s="109">
        <v>4500</v>
      </c>
      <c r="L43" s="119">
        <f t="shared" si="0"/>
        <v>51.136363636363633</v>
      </c>
      <c r="M43" s="335"/>
      <c r="N43" s="111"/>
      <c r="O43" s="111"/>
    </row>
    <row r="44" spans="1:15" ht="14.25">
      <c r="A44" s="70">
        <v>44</v>
      </c>
      <c r="B44" s="65" t="s">
        <v>2042</v>
      </c>
      <c r="C44" s="70">
        <v>2020</v>
      </c>
      <c r="D44" s="70">
        <v>10</v>
      </c>
      <c r="E44" s="36">
        <v>44119</v>
      </c>
      <c r="F44" s="69">
        <v>87.87</v>
      </c>
      <c r="G44" s="81" t="s">
        <v>207</v>
      </c>
      <c r="H44" s="69" t="s">
        <v>212</v>
      </c>
      <c r="I44" s="81" t="s">
        <v>130</v>
      </c>
      <c r="J44" s="81" t="s">
        <v>806</v>
      </c>
      <c r="K44" s="69">
        <v>4400</v>
      </c>
      <c r="L44" s="49">
        <f t="shared" si="0"/>
        <v>50.073972914532831</v>
      </c>
      <c r="M44" s="335"/>
      <c r="N44" s="52"/>
      <c r="O44" s="52"/>
    </row>
    <row r="45" spans="1:15" ht="15" customHeight="1">
      <c r="A45" s="70">
        <v>45</v>
      </c>
      <c r="B45" s="65" t="s">
        <v>2042</v>
      </c>
      <c r="C45" s="70">
        <v>2020</v>
      </c>
      <c r="D45" s="70">
        <v>9</v>
      </c>
      <c r="E45" s="36">
        <v>44096</v>
      </c>
      <c r="F45" s="69">
        <v>98</v>
      </c>
      <c r="G45" s="69" t="s">
        <v>210</v>
      </c>
      <c r="H45" s="69" t="s">
        <v>209</v>
      </c>
      <c r="I45" s="81" t="s">
        <v>130</v>
      </c>
      <c r="J45" s="81" t="s">
        <v>801</v>
      </c>
      <c r="K45" s="69">
        <v>5000</v>
      </c>
      <c r="L45" s="49">
        <f t="shared" si="0"/>
        <v>51.020408163265309</v>
      </c>
      <c r="M45" s="335">
        <f>ROUND(AVERAGE(L45:L50),2)</f>
        <v>52</v>
      </c>
      <c r="N45" s="52">
        <v>6</v>
      </c>
      <c r="O45" s="52"/>
    </row>
    <row r="46" spans="1:15" ht="14.25">
      <c r="A46" s="70">
        <v>46</v>
      </c>
      <c r="B46" s="65" t="s">
        <v>2042</v>
      </c>
      <c r="C46" s="70">
        <v>2020</v>
      </c>
      <c r="D46" s="70">
        <v>9</v>
      </c>
      <c r="E46" s="36">
        <v>44090</v>
      </c>
      <c r="F46" s="69">
        <v>125</v>
      </c>
      <c r="G46" s="65" t="s">
        <v>178</v>
      </c>
      <c r="H46" s="69" t="s">
        <v>212</v>
      </c>
      <c r="I46" s="81" t="s">
        <v>130</v>
      </c>
      <c r="J46" s="81" t="s">
        <v>806</v>
      </c>
      <c r="K46" s="69">
        <v>6500</v>
      </c>
      <c r="L46" s="49">
        <f t="shared" si="0"/>
        <v>52</v>
      </c>
      <c r="M46" s="335"/>
      <c r="N46" s="52"/>
      <c r="O46" s="52"/>
    </row>
    <row r="47" spans="1:15" ht="14.25">
      <c r="A47" s="70">
        <v>47</v>
      </c>
      <c r="B47" s="65" t="s">
        <v>2042</v>
      </c>
      <c r="C47" s="70">
        <v>2020</v>
      </c>
      <c r="D47" s="70">
        <v>9</v>
      </c>
      <c r="E47" s="36">
        <v>44087</v>
      </c>
      <c r="F47" s="69">
        <v>139</v>
      </c>
      <c r="G47" s="69" t="s">
        <v>213</v>
      </c>
      <c r="H47" s="69" t="s">
        <v>212</v>
      </c>
      <c r="I47" s="81" t="s">
        <v>130</v>
      </c>
      <c r="J47" s="81" t="s">
        <v>805</v>
      </c>
      <c r="K47" s="69">
        <v>7500</v>
      </c>
      <c r="L47" s="49">
        <f t="shared" si="0"/>
        <v>53.956834532374103</v>
      </c>
      <c r="M47" s="335"/>
      <c r="N47" s="52"/>
      <c r="O47" s="52"/>
    </row>
    <row r="48" spans="1:15" ht="14.25">
      <c r="A48" s="70">
        <v>48</v>
      </c>
      <c r="B48" s="65" t="s">
        <v>2042</v>
      </c>
      <c r="C48" s="70">
        <v>2020</v>
      </c>
      <c r="D48" s="70">
        <v>9</v>
      </c>
      <c r="E48" s="36">
        <v>44079</v>
      </c>
      <c r="F48" s="69">
        <v>88.31</v>
      </c>
      <c r="G48" s="69" t="s">
        <v>214</v>
      </c>
      <c r="H48" s="69" t="s">
        <v>215</v>
      </c>
      <c r="I48" s="81" t="s">
        <v>130</v>
      </c>
      <c r="J48" s="81" t="s">
        <v>808</v>
      </c>
      <c r="K48" s="69">
        <v>4550</v>
      </c>
      <c r="L48" s="49">
        <f t="shared" si="0"/>
        <v>51.523043822896611</v>
      </c>
      <c r="M48" s="335"/>
      <c r="N48" s="52"/>
      <c r="O48" s="52"/>
    </row>
    <row r="49" spans="1:15" ht="14.25">
      <c r="A49" s="70">
        <v>49</v>
      </c>
      <c r="B49" s="65" t="s">
        <v>2042</v>
      </c>
      <c r="C49" s="70">
        <v>2020</v>
      </c>
      <c r="D49" s="70">
        <v>9</v>
      </c>
      <c r="E49" s="36">
        <v>44078</v>
      </c>
      <c r="F49" s="69">
        <v>88</v>
      </c>
      <c r="G49" s="81" t="s">
        <v>207</v>
      </c>
      <c r="H49" s="69" t="s">
        <v>212</v>
      </c>
      <c r="I49" s="81" t="s">
        <v>130</v>
      </c>
      <c r="J49" s="81" t="s">
        <v>808</v>
      </c>
      <c r="K49" s="69">
        <v>4500</v>
      </c>
      <c r="L49" s="49">
        <f t="shared" si="0"/>
        <v>51.136363636363633</v>
      </c>
      <c r="M49" s="335"/>
      <c r="N49" s="52"/>
      <c r="O49" s="52"/>
    </row>
    <row r="50" spans="1:15" ht="14.25">
      <c r="A50" s="70">
        <v>50</v>
      </c>
      <c r="B50" s="65" t="s">
        <v>2042</v>
      </c>
      <c r="C50" s="70">
        <v>2020</v>
      </c>
      <c r="D50" s="70">
        <v>9</v>
      </c>
      <c r="E50" s="36">
        <v>44073</v>
      </c>
      <c r="F50" s="69">
        <v>84</v>
      </c>
      <c r="G50" s="69" t="s">
        <v>210</v>
      </c>
      <c r="H50" s="69" t="s">
        <v>209</v>
      </c>
      <c r="I50" s="81" t="s">
        <v>130</v>
      </c>
      <c r="J50" s="81" t="s">
        <v>810</v>
      </c>
      <c r="K50" s="69">
        <v>4400</v>
      </c>
      <c r="L50" s="49">
        <f t="shared" si="0"/>
        <v>52.38095238095238</v>
      </c>
      <c r="M50" s="335"/>
      <c r="N50" s="52"/>
      <c r="O50" s="52"/>
    </row>
    <row r="51" spans="1:15" ht="14.25">
      <c r="A51" s="70">
        <v>51</v>
      </c>
      <c r="B51" s="65" t="s">
        <v>2042</v>
      </c>
      <c r="C51" s="70">
        <v>2020</v>
      </c>
      <c r="D51" s="70">
        <v>8</v>
      </c>
      <c r="E51" s="36">
        <v>44070</v>
      </c>
      <c r="F51" s="69">
        <v>90</v>
      </c>
      <c r="G51" s="69" t="s">
        <v>211</v>
      </c>
      <c r="H51" s="69" t="s">
        <v>212</v>
      </c>
      <c r="I51" s="81" t="s">
        <v>130</v>
      </c>
      <c r="J51" s="81" t="s">
        <v>806</v>
      </c>
      <c r="K51" s="69">
        <v>4600</v>
      </c>
      <c r="L51" s="49">
        <f t="shared" si="0"/>
        <v>51.111111111111114</v>
      </c>
      <c r="M51" s="335">
        <f>ROUND(AVERAGE(L51:L55),2)</f>
        <v>50.82</v>
      </c>
      <c r="N51" s="52">
        <v>5</v>
      </c>
      <c r="O51" s="52"/>
    </row>
    <row r="52" spans="1:15" s="113" customFormat="1" ht="14.25">
      <c r="A52" s="107">
        <v>52</v>
      </c>
      <c r="B52" s="65" t="s">
        <v>2042</v>
      </c>
      <c r="C52" s="107">
        <v>2020</v>
      </c>
      <c r="D52" s="107">
        <v>8</v>
      </c>
      <c r="E52" s="118">
        <v>44058</v>
      </c>
      <c r="F52" s="109">
        <v>89.19</v>
      </c>
      <c r="G52" s="109" t="s">
        <v>210</v>
      </c>
      <c r="H52" s="109" t="s">
        <v>209</v>
      </c>
      <c r="I52" s="109" t="s">
        <v>130</v>
      </c>
      <c r="J52" s="109" t="s">
        <v>805</v>
      </c>
      <c r="K52" s="109">
        <v>4450</v>
      </c>
      <c r="L52" s="119">
        <f t="shared" si="0"/>
        <v>49.893485816795604</v>
      </c>
      <c r="M52" s="335"/>
      <c r="N52" s="111"/>
      <c r="O52" s="111"/>
    </row>
    <row r="53" spans="1:15" ht="14.25">
      <c r="A53" s="70">
        <v>53</v>
      </c>
      <c r="B53" s="65" t="s">
        <v>2042</v>
      </c>
      <c r="C53" s="70">
        <v>2020</v>
      </c>
      <c r="D53" s="70">
        <v>8</v>
      </c>
      <c r="E53" s="36">
        <v>44056</v>
      </c>
      <c r="F53" s="69">
        <v>90.5</v>
      </c>
      <c r="G53" s="69" t="s">
        <v>210</v>
      </c>
      <c r="H53" s="69" t="s">
        <v>209</v>
      </c>
      <c r="I53" s="81" t="s">
        <v>130</v>
      </c>
      <c r="J53" s="81" t="s">
        <v>806</v>
      </c>
      <c r="K53" s="69">
        <v>4500</v>
      </c>
      <c r="L53" s="49">
        <f t="shared" si="0"/>
        <v>49.723756906077348</v>
      </c>
      <c r="M53" s="335"/>
      <c r="N53" s="52"/>
      <c r="O53" s="52"/>
    </row>
    <row r="54" spans="1:15" ht="14.25">
      <c r="A54" s="70">
        <v>54</v>
      </c>
      <c r="B54" s="65" t="s">
        <v>2042</v>
      </c>
      <c r="C54" s="70">
        <v>2020</v>
      </c>
      <c r="D54" s="70">
        <v>8</v>
      </c>
      <c r="E54" s="36">
        <v>44045</v>
      </c>
      <c r="F54" s="69">
        <v>87.87</v>
      </c>
      <c r="G54" s="81" t="s">
        <v>207</v>
      </c>
      <c r="H54" s="69" t="s">
        <v>212</v>
      </c>
      <c r="I54" s="81" t="s">
        <v>130</v>
      </c>
      <c r="J54" s="81" t="s">
        <v>805</v>
      </c>
      <c r="K54" s="69">
        <v>4600</v>
      </c>
      <c r="L54" s="49">
        <f t="shared" si="0"/>
        <v>52.350062592466138</v>
      </c>
      <c r="M54" s="335"/>
      <c r="N54" s="52"/>
      <c r="O54" s="52"/>
    </row>
    <row r="55" spans="1:15" ht="14.25">
      <c r="A55" s="70">
        <v>55</v>
      </c>
      <c r="B55" s="65" t="s">
        <v>2042</v>
      </c>
      <c r="C55" s="70">
        <v>2020</v>
      </c>
      <c r="D55" s="70">
        <v>8</v>
      </c>
      <c r="E55" s="36">
        <v>44039</v>
      </c>
      <c r="F55" s="69">
        <v>88.2</v>
      </c>
      <c r="G55" s="69" t="s">
        <v>210</v>
      </c>
      <c r="H55" s="69" t="s">
        <v>209</v>
      </c>
      <c r="I55" s="81" t="s">
        <v>130</v>
      </c>
      <c r="J55" s="81" t="s">
        <v>801</v>
      </c>
      <c r="K55" s="69">
        <v>4500</v>
      </c>
      <c r="L55" s="49">
        <f t="shared" si="0"/>
        <v>51.020408163265301</v>
      </c>
      <c r="M55" s="335"/>
      <c r="N55" s="52"/>
      <c r="O55" s="52"/>
    </row>
    <row r="56" spans="1:15" ht="14.25">
      <c r="A56" s="70">
        <v>56</v>
      </c>
      <c r="B56" s="65" t="s">
        <v>2042</v>
      </c>
      <c r="C56" s="70">
        <v>2020</v>
      </c>
      <c r="D56" s="70">
        <v>7</v>
      </c>
      <c r="E56" s="36">
        <v>44032</v>
      </c>
      <c r="F56" s="69">
        <v>98.06</v>
      </c>
      <c r="G56" s="69" t="s">
        <v>211</v>
      </c>
      <c r="H56" s="69" t="s">
        <v>212</v>
      </c>
      <c r="I56" s="81" t="s">
        <v>130</v>
      </c>
      <c r="J56" s="81" t="s">
        <v>805</v>
      </c>
      <c r="K56" s="69">
        <v>4300</v>
      </c>
      <c r="L56" s="49">
        <f t="shared" si="0"/>
        <v>43.850703650826027</v>
      </c>
      <c r="M56" s="335">
        <f>ROUND(AVERAGE(L56:L60),2)</f>
        <v>47.77</v>
      </c>
      <c r="N56" s="52">
        <v>5</v>
      </c>
      <c r="O56" s="52"/>
    </row>
    <row r="57" spans="1:15" ht="14.25">
      <c r="A57" s="70">
        <v>57</v>
      </c>
      <c r="B57" s="65" t="s">
        <v>2042</v>
      </c>
      <c r="C57" s="70">
        <v>2020</v>
      </c>
      <c r="D57" s="70">
        <v>7</v>
      </c>
      <c r="E57" s="36">
        <v>44030</v>
      </c>
      <c r="F57" s="69">
        <v>90.74</v>
      </c>
      <c r="G57" s="69" t="s">
        <v>211</v>
      </c>
      <c r="H57" s="69" t="s">
        <v>212</v>
      </c>
      <c r="I57" s="81" t="s">
        <v>130</v>
      </c>
      <c r="J57" s="81" t="s">
        <v>806</v>
      </c>
      <c r="K57" s="69">
        <v>4900</v>
      </c>
      <c r="L57" s="49">
        <f t="shared" si="0"/>
        <v>54.000440819925061</v>
      </c>
      <c r="M57" s="335"/>
      <c r="N57" s="52"/>
      <c r="O57" s="52"/>
    </row>
    <row r="58" spans="1:15" ht="14.25">
      <c r="A58" s="70">
        <v>58</v>
      </c>
      <c r="B58" s="65" t="s">
        <v>2042</v>
      </c>
      <c r="C58" s="70">
        <v>2020</v>
      </c>
      <c r="D58" s="70">
        <v>7</v>
      </c>
      <c r="E58" s="36">
        <v>44020</v>
      </c>
      <c r="F58" s="69">
        <v>98.11</v>
      </c>
      <c r="G58" s="69" t="s">
        <v>211</v>
      </c>
      <c r="H58" s="69" t="s">
        <v>212</v>
      </c>
      <c r="I58" s="81" t="s">
        <v>130</v>
      </c>
      <c r="J58" s="81" t="s">
        <v>806</v>
      </c>
      <c r="K58" s="69">
        <v>4000</v>
      </c>
      <c r="L58" s="49">
        <f t="shared" si="0"/>
        <v>40.770563653042501</v>
      </c>
      <c r="M58" s="335"/>
      <c r="N58" s="52"/>
      <c r="O58" s="52"/>
    </row>
    <row r="59" spans="1:15" ht="14.25">
      <c r="A59" s="70">
        <v>59</v>
      </c>
      <c r="B59" s="65" t="s">
        <v>2042</v>
      </c>
      <c r="C59" s="70">
        <v>2020</v>
      </c>
      <c r="D59" s="70">
        <v>7</v>
      </c>
      <c r="E59" s="36">
        <v>44014</v>
      </c>
      <c r="F59" s="69">
        <v>88.59</v>
      </c>
      <c r="G59" s="69" t="s">
        <v>211</v>
      </c>
      <c r="H59" s="69" t="s">
        <v>212</v>
      </c>
      <c r="I59" s="81" t="s">
        <v>130</v>
      </c>
      <c r="J59" s="81" t="s">
        <v>808</v>
      </c>
      <c r="K59" s="69">
        <v>4600</v>
      </c>
      <c r="L59" s="49">
        <f t="shared" si="0"/>
        <v>51.924596455581892</v>
      </c>
      <c r="M59" s="335"/>
      <c r="N59" s="52"/>
      <c r="O59" s="52"/>
    </row>
    <row r="60" spans="1:15" ht="14.25">
      <c r="A60" s="114">
        <v>60</v>
      </c>
      <c r="B60" s="65" t="s">
        <v>2042</v>
      </c>
      <c r="C60" s="114">
        <v>2020</v>
      </c>
      <c r="D60" s="114">
        <v>7</v>
      </c>
      <c r="E60" s="120"/>
      <c r="F60" s="114">
        <v>88</v>
      </c>
      <c r="G60" s="81" t="s">
        <v>207</v>
      </c>
      <c r="H60" s="81" t="s">
        <v>212</v>
      </c>
      <c r="I60" s="81" t="s">
        <v>130</v>
      </c>
      <c r="J60" s="81" t="s">
        <v>801</v>
      </c>
      <c r="K60" s="114">
        <v>4250</v>
      </c>
      <c r="L60" s="117">
        <f t="shared" si="0"/>
        <v>48.295454545454547</v>
      </c>
      <c r="M60" s="335"/>
      <c r="N60" s="115"/>
    </row>
  </sheetData>
  <autoFilter ref="A1:M60"/>
  <mergeCells count="14">
    <mergeCell ref="M41:M44"/>
    <mergeCell ref="M45:M50"/>
    <mergeCell ref="M51:M55"/>
    <mergeCell ref="M56:M60"/>
    <mergeCell ref="M27:M28"/>
    <mergeCell ref="M29:M30"/>
    <mergeCell ref="M31:M33"/>
    <mergeCell ref="M34:M38"/>
    <mergeCell ref="M39:M40"/>
    <mergeCell ref="Q5:Q14"/>
    <mergeCell ref="M2:M4"/>
    <mergeCell ref="M5:M15"/>
    <mergeCell ref="M17:M21"/>
    <mergeCell ref="M22:M26"/>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P127"/>
  <sheetViews>
    <sheetView topLeftCell="C34" workbookViewId="0">
      <selection activeCell="F51" sqref="F51:H51"/>
    </sheetView>
  </sheetViews>
  <sheetFormatPr defaultRowHeight="13.5"/>
  <cols>
    <col min="1" max="1" width="5.875" style="34" customWidth="1"/>
    <col min="2" max="2" width="12.375" style="34" customWidth="1"/>
    <col min="3" max="3" width="7.75" style="34" customWidth="1"/>
    <col min="4" max="4" width="5.625" style="34" customWidth="1"/>
    <col min="5" max="5" width="14.375" hidden="1" customWidth="1"/>
    <col min="6" max="6" width="7.875" customWidth="1"/>
    <col min="11" max="11" width="9" customWidth="1"/>
  </cols>
  <sheetData>
    <row r="1" spans="1:16" ht="27">
      <c r="A1" s="70" t="s">
        <v>198</v>
      </c>
      <c r="B1" s="208" t="str">
        <f>金色漫香苑!B1</f>
        <v>小区名称</v>
      </c>
      <c r="C1" s="70" t="str">
        <f>金色漫香苑!C1</f>
        <v>年度</v>
      </c>
      <c r="D1" s="70" t="str">
        <f>金色漫香苑!D1</f>
        <v>月度</v>
      </c>
      <c r="E1" s="70" t="s">
        <v>93</v>
      </c>
      <c r="F1" s="70" t="s">
        <v>94</v>
      </c>
      <c r="G1" s="69" t="s">
        <v>199</v>
      </c>
      <c r="H1" s="69" t="s">
        <v>174</v>
      </c>
      <c r="I1" s="69" t="s">
        <v>220</v>
      </c>
      <c r="J1" s="69" t="s">
        <v>134</v>
      </c>
      <c r="K1" s="70" t="s">
        <v>221</v>
      </c>
      <c r="L1" s="75" t="s">
        <v>219</v>
      </c>
      <c r="M1" s="29" t="s">
        <v>112</v>
      </c>
    </row>
    <row r="2" spans="1:16" ht="14.25">
      <c r="A2" s="70">
        <v>1</v>
      </c>
      <c r="B2" s="65" t="s">
        <v>2043</v>
      </c>
      <c r="C2" s="70">
        <v>2021</v>
      </c>
      <c r="D2" s="70">
        <v>7</v>
      </c>
      <c r="E2" s="31">
        <v>44377</v>
      </c>
      <c r="F2" s="70">
        <v>93</v>
      </c>
      <c r="G2" s="69" t="s">
        <v>135</v>
      </c>
      <c r="H2" s="69" t="s">
        <v>180</v>
      </c>
      <c r="I2" s="69" t="s">
        <v>136</v>
      </c>
      <c r="J2" s="69" t="s">
        <v>811</v>
      </c>
      <c r="K2" s="70">
        <v>4800</v>
      </c>
      <c r="L2" s="50">
        <f t="shared" ref="L2:L47" si="0">K2/F2</f>
        <v>51.612903225806448</v>
      </c>
      <c r="M2" s="321">
        <f>ROUND(AVERAGE(L2:L8),2)</f>
        <v>45.28</v>
      </c>
      <c r="O2">
        <v>8</v>
      </c>
      <c r="P2">
        <v>4</v>
      </c>
    </row>
    <row r="3" spans="1:16" ht="14.25">
      <c r="A3" s="70">
        <v>2</v>
      </c>
      <c r="B3" s="65" t="s">
        <v>2043</v>
      </c>
      <c r="C3" s="70">
        <v>2021</v>
      </c>
      <c r="D3" s="70">
        <v>7</v>
      </c>
      <c r="E3" s="31">
        <v>44376</v>
      </c>
      <c r="F3" s="70">
        <v>67</v>
      </c>
      <c r="G3" s="69" t="s">
        <v>222</v>
      </c>
      <c r="H3" s="69" t="s">
        <v>208</v>
      </c>
      <c r="I3" s="65" t="s">
        <v>176</v>
      </c>
      <c r="J3" s="69" t="s">
        <v>812</v>
      </c>
      <c r="K3" s="70">
        <v>3700</v>
      </c>
      <c r="L3" s="50">
        <f t="shared" si="0"/>
        <v>55.223880597014926</v>
      </c>
      <c r="M3" s="323"/>
      <c r="O3">
        <v>9</v>
      </c>
      <c r="P3">
        <v>2</v>
      </c>
    </row>
    <row r="4" spans="1:16" ht="14.25">
      <c r="A4" s="70">
        <v>3</v>
      </c>
      <c r="B4" s="65" t="s">
        <v>2043</v>
      </c>
      <c r="C4" s="70">
        <v>2021</v>
      </c>
      <c r="D4" s="70">
        <v>7</v>
      </c>
      <c r="E4" s="31">
        <v>44375</v>
      </c>
      <c r="F4" s="70">
        <v>127</v>
      </c>
      <c r="G4" s="81" t="s">
        <v>227</v>
      </c>
      <c r="H4" s="69" t="s">
        <v>208</v>
      </c>
      <c r="I4" s="65" t="s">
        <v>176</v>
      </c>
      <c r="J4" s="69" t="s">
        <v>813</v>
      </c>
      <c r="K4" s="70">
        <v>5200</v>
      </c>
      <c r="L4" s="50">
        <f t="shared" si="0"/>
        <v>40.944881889763778</v>
      </c>
      <c r="M4" s="323"/>
      <c r="O4">
        <v>10</v>
      </c>
      <c r="P4">
        <v>6</v>
      </c>
    </row>
    <row r="5" spans="1:16" ht="14.25">
      <c r="A5" s="70">
        <v>4</v>
      </c>
      <c r="B5" s="65" t="s">
        <v>2043</v>
      </c>
      <c r="C5" s="70">
        <v>2021</v>
      </c>
      <c r="D5" s="70">
        <v>7</v>
      </c>
      <c r="E5" s="31">
        <v>44375</v>
      </c>
      <c r="F5" s="70">
        <v>89.49</v>
      </c>
      <c r="G5" s="69" t="s">
        <v>224</v>
      </c>
      <c r="H5" s="69" t="s">
        <v>208</v>
      </c>
      <c r="I5" s="65" t="s">
        <v>176</v>
      </c>
      <c r="J5" s="69" t="s">
        <v>814</v>
      </c>
      <c r="K5" s="70">
        <v>4100</v>
      </c>
      <c r="L5" s="50">
        <f t="shared" si="0"/>
        <v>45.815174879874846</v>
      </c>
      <c r="M5" s="323"/>
      <c r="O5">
        <v>11</v>
      </c>
      <c r="P5">
        <v>3</v>
      </c>
    </row>
    <row r="6" spans="1:16" ht="14.25">
      <c r="A6" s="70">
        <v>5</v>
      </c>
      <c r="B6" s="65" t="s">
        <v>2043</v>
      </c>
      <c r="C6" s="70">
        <v>2021</v>
      </c>
      <c r="D6" s="70">
        <v>7</v>
      </c>
      <c r="E6" s="31">
        <v>44375</v>
      </c>
      <c r="F6" s="70">
        <v>129.21</v>
      </c>
      <c r="G6" s="81" t="s">
        <v>227</v>
      </c>
      <c r="H6" s="69" t="s">
        <v>208</v>
      </c>
      <c r="I6" s="65" t="s">
        <v>176</v>
      </c>
      <c r="J6" s="69" t="s">
        <v>815</v>
      </c>
      <c r="K6" s="70">
        <v>5800</v>
      </c>
      <c r="L6" s="50">
        <f t="shared" si="0"/>
        <v>44.888166550576578</v>
      </c>
      <c r="M6" s="323"/>
      <c r="O6">
        <v>12</v>
      </c>
      <c r="P6">
        <v>3</v>
      </c>
    </row>
    <row r="7" spans="1:16" ht="14.25">
      <c r="A7" s="70">
        <v>6</v>
      </c>
      <c r="B7" s="65" t="s">
        <v>2043</v>
      </c>
      <c r="C7" s="70">
        <v>2021</v>
      </c>
      <c r="D7" s="70">
        <v>7</v>
      </c>
      <c r="E7" s="31">
        <v>44374</v>
      </c>
      <c r="F7" s="70">
        <v>118</v>
      </c>
      <c r="G7" s="81" t="s">
        <v>224</v>
      </c>
      <c r="H7" s="69" t="s">
        <v>208</v>
      </c>
      <c r="I7" s="65" t="s">
        <v>176</v>
      </c>
      <c r="J7" s="81" t="s">
        <v>815</v>
      </c>
      <c r="K7" s="70">
        <v>4200</v>
      </c>
      <c r="L7" s="50">
        <f t="shared" si="0"/>
        <v>35.593220338983052</v>
      </c>
      <c r="M7" s="323"/>
      <c r="O7">
        <v>1</v>
      </c>
      <c r="P7">
        <v>5</v>
      </c>
    </row>
    <row r="8" spans="1:16" ht="14.25">
      <c r="A8" s="70">
        <v>7</v>
      </c>
      <c r="B8" s="65" t="s">
        <v>2043</v>
      </c>
      <c r="C8" s="70">
        <v>2021</v>
      </c>
      <c r="D8" s="70">
        <v>7</v>
      </c>
      <c r="E8" s="31">
        <v>44374</v>
      </c>
      <c r="F8" s="70">
        <v>111.94</v>
      </c>
      <c r="G8" s="81" t="s">
        <v>224</v>
      </c>
      <c r="H8" s="69" t="s">
        <v>208</v>
      </c>
      <c r="I8" s="65" t="s">
        <v>176</v>
      </c>
      <c r="J8" s="81" t="s">
        <v>815</v>
      </c>
      <c r="K8" s="70">
        <v>4800</v>
      </c>
      <c r="L8" s="50">
        <f t="shared" si="0"/>
        <v>42.880114346971595</v>
      </c>
      <c r="M8" s="322"/>
      <c r="O8">
        <v>2</v>
      </c>
      <c r="P8">
        <v>3</v>
      </c>
    </row>
    <row r="9" spans="1:16" ht="14.25">
      <c r="A9" s="70">
        <v>8</v>
      </c>
      <c r="B9" s="65" t="s">
        <v>2043</v>
      </c>
      <c r="C9" s="70">
        <v>2021</v>
      </c>
      <c r="D9" s="70">
        <v>6</v>
      </c>
      <c r="E9" s="31">
        <v>44374</v>
      </c>
      <c r="F9" s="70">
        <v>114</v>
      </c>
      <c r="G9" s="81" t="s">
        <v>227</v>
      </c>
      <c r="H9" s="69" t="s">
        <v>208</v>
      </c>
      <c r="I9" s="65" t="s">
        <v>176</v>
      </c>
      <c r="J9" s="81" t="s">
        <v>815</v>
      </c>
      <c r="K9" s="70">
        <v>5400</v>
      </c>
      <c r="L9" s="50">
        <f t="shared" si="0"/>
        <v>47.368421052631582</v>
      </c>
      <c r="M9" s="321">
        <f>ROUND(AVERAGE(L9:L12),2)</f>
        <v>46.82</v>
      </c>
      <c r="O9">
        <v>3</v>
      </c>
      <c r="P9">
        <v>4</v>
      </c>
    </row>
    <row r="10" spans="1:16" ht="14.25">
      <c r="A10" s="70">
        <v>9</v>
      </c>
      <c r="B10" s="65" t="s">
        <v>2043</v>
      </c>
      <c r="C10" s="70">
        <v>2021</v>
      </c>
      <c r="D10" s="70">
        <v>6</v>
      </c>
      <c r="E10" s="31">
        <v>44373</v>
      </c>
      <c r="F10" s="70">
        <v>118</v>
      </c>
      <c r="G10" s="69" t="s">
        <v>224</v>
      </c>
      <c r="H10" s="69" t="s">
        <v>208</v>
      </c>
      <c r="I10" s="65" t="s">
        <v>176</v>
      </c>
      <c r="J10" s="81" t="s">
        <v>811</v>
      </c>
      <c r="K10" s="70">
        <v>5300</v>
      </c>
      <c r="L10" s="50">
        <f t="shared" si="0"/>
        <v>44.915254237288138</v>
      </c>
      <c r="M10" s="323"/>
      <c r="O10">
        <v>4</v>
      </c>
      <c r="P10">
        <v>3</v>
      </c>
    </row>
    <row r="11" spans="1:16" ht="14.25">
      <c r="A11" s="70">
        <v>10</v>
      </c>
      <c r="B11" s="65" t="s">
        <v>2043</v>
      </c>
      <c r="C11" s="70">
        <v>2021</v>
      </c>
      <c r="D11" s="70">
        <v>6</v>
      </c>
      <c r="E11" s="31">
        <v>44373</v>
      </c>
      <c r="F11" s="70">
        <v>120</v>
      </c>
      <c r="G11" s="69" t="s">
        <v>224</v>
      </c>
      <c r="H11" s="69" t="s">
        <v>208</v>
      </c>
      <c r="I11" s="65" t="s">
        <v>176</v>
      </c>
      <c r="J11" s="81" t="s">
        <v>815</v>
      </c>
      <c r="K11" s="70">
        <v>4800</v>
      </c>
      <c r="L11" s="50">
        <f t="shared" si="0"/>
        <v>40</v>
      </c>
      <c r="M11" s="323"/>
      <c r="O11">
        <v>5</v>
      </c>
      <c r="P11">
        <v>2</v>
      </c>
    </row>
    <row r="12" spans="1:16" ht="14.25">
      <c r="A12" s="70">
        <v>11</v>
      </c>
      <c r="B12" s="65" t="s">
        <v>2043</v>
      </c>
      <c r="C12" s="70">
        <v>2021</v>
      </c>
      <c r="D12" s="70">
        <v>6</v>
      </c>
      <c r="E12" s="31">
        <v>44372</v>
      </c>
      <c r="F12" s="70">
        <v>60</v>
      </c>
      <c r="G12" s="81" t="s">
        <v>175</v>
      </c>
      <c r="H12" s="69" t="s">
        <v>208</v>
      </c>
      <c r="I12" s="65" t="s">
        <v>176</v>
      </c>
      <c r="J12" s="69" t="s">
        <v>226</v>
      </c>
      <c r="K12" s="70">
        <v>3300</v>
      </c>
      <c r="L12" s="50">
        <f t="shared" si="0"/>
        <v>55</v>
      </c>
      <c r="M12" s="322"/>
      <c r="O12">
        <v>6</v>
      </c>
      <c r="P12">
        <v>4</v>
      </c>
    </row>
    <row r="13" spans="1:16" ht="14.25">
      <c r="A13" s="70">
        <v>12</v>
      </c>
      <c r="B13" s="65" t="s">
        <v>2043</v>
      </c>
      <c r="C13" s="70">
        <v>2021</v>
      </c>
      <c r="D13" s="70">
        <v>5</v>
      </c>
      <c r="E13" s="31">
        <v>44369</v>
      </c>
      <c r="F13" s="70">
        <v>118</v>
      </c>
      <c r="G13" s="69" t="s">
        <v>227</v>
      </c>
      <c r="H13" s="69" t="s">
        <v>208</v>
      </c>
      <c r="I13" s="65" t="s">
        <v>176</v>
      </c>
      <c r="J13" s="69" t="s">
        <v>223</v>
      </c>
      <c r="K13" s="70">
        <v>4700</v>
      </c>
      <c r="L13" s="50">
        <f t="shared" si="0"/>
        <v>39.83050847457627</v>
      </c>
      <c r="M13" s="335">
        <f>ROUND(AVERAGE(L13:L14),2)</f>
        <v>46.07</v>
      </c>
      <c r="O13">
        <v>7</v>
      </c>
      <c r="P13">
        <v>7</v>
      </c>
    </row>
    <row r="14" spans="1:16" ht="14.25">
      <c r="A14" s="70">
        <v>13</v>
      </c>
      <c r="B14" s="65" t="s">
        <v>2043</v>
      </c>
      <c r="C14" s="70">
        <v>2021</v>
      </c>
      <c r="D14" s="70">
        <v>5</v>
      </c>
      <c r="E14" s="31">
        <v>44363</v>
      </c>
      <c r="F14" s="70">
        <v>65</v>
      </c>
      <c r="G14" s="69" t="s">
        <v>222</v>
      </c>
      <c r="H14" s="69" t="s">
        <v>208</v>
      </c>
      <c r="I14" s="65" t="s">
        <v>176</v>
      </c>
      <c r="J14" s="81" t="s">
        <v>817</v>
      </c>
      <c r="K14" s="70">
        <v>3400</v>
      </c>
      <c r="L14" s="50">
        <f t="shared" si="0"/>
        <v>52.307692307692307</v>
      </c>
      <c r="M14" s="335"/>
    </row>
    <row r="15" spans="1:16" ht="14.25">
      <c r="A15" s="70">
        <v>14</v>
      </c>
      <c r="B15" s="65" t="s">
        <v>2043</v>
      </c>
      <c r="C15" s="70">
        <v>2021</v>
      </c>
      <c r="D15" s="70">
        <v>4</v>
      </c>
      <c r="E15" s="31">
        <v>44363</v>
      </c>
      <c r="F15" s="70">
        <v>118.69</v>
      </c>
      <c r="G15" s="81" t="s">
        <v>224</v>
      </c>
      <c r="H15" s="69" t="s">
        <v>208</v>
      </c>
      <c r="I15" s="65" t="s">
        <v>176</v>
      </c>
      <c r="J15" s="69" t="s">
        <v>819</v>
      </c>
      <c r="K15" s="70">
        <v>4800</v>
      </c>
      <c r="L15" s="50">
        <f t="shared" si="0"/>
        <v>40.441486224618757</v>
      </c>
      <c r="M15" s="335">
        <f>ROUND(AVERAGE(L15:L17),2)</f>
        <v>45.6</v>
      </c>
    </row>
    <row r="16" spans="1:16" ht="14.25">
      <c r="A16" s="70">
        <v>15</v>
      </c>
      <c r="B16" s="65" t="s">
        <v>2043</v>
      </c>
      <c r="C16" s="70">
        <v>2021</v>
      </c>
      <c r="D16" s="70">
        <v>4</v>
      </c>
      <c r="E16" s="31">
        <v>44362</v>
      </c>
      <c r="F16" s="70">
        <v>60</v>
      </c>
      <c r="G16" s="81" t="s">
        <v>175</v>
      </c>
      <c r="H16" s="69" t="s">
        <v>208</v>
      </c>
      <c r="I16" s="65" t="s">
        <v>176</v>
      </c>
      <c r="J16" s="69" t="s">
        <v>226</v>
      </c>
      <c r="K16" s="70">
        <v>3500</v>
      </c>
      <c r="L16" s="50">
        <f t="shared" si="0"/>
        <v>58.333333333333336</v>
      </c>
      <c r="M16" s="335"/>
    </row>
    <row r="17" spans="1:13" ht="14.25">
      <c r="A17" s="70">
        <v>16</v>
      </c>
      <c r="B17" s="65" t="s">
        <v>2043</v>
      </c>
      <c r="C17" s="70">
        <v>2021</v>
      </c>
      <c r="D17" s="70">
        <v>4</v>
      </c>
      <c r="E17" s="31">
        <v>44359</v>
      </c>
      <c r="F17" s="70">
        <v>113.11</v>
      </c>
      <c r="G17" s="81" t="s">
        <v>224</v>
      </c>
      <c r="H17" s="69" t="s">
        <v>208</v>
      </c>
      <c r="I17" s="65" t="s">
        <v>176</v>
      </c>
      <c r="J17" s="69" t="s">
        <v>223</v>
      </c>
      <c r="K17" s="70">
        <v>4300</v>
      </c>
      <c r="L17" s="50">
        <f t="shared" si="0"/>
        <v>38.01609053134117</v>
      </c>
      <c r="M17" s="335"/>
    </row>
    <row r="18" spans="1:13" ht="14.25">
      <c r="A18" s="70">
        <v>17</v>
      </c>
      <c r="B18" s="65" t="s">
        <v>2043</v>
      </c>
      <c r="C18" s="70">
        <v>2021</v>
      </c>
      <c r="D18" s="70">
        <v>3</v>
      </c>
      <c r="E18" s="31">
        <v>44358</v>
      </c>
      <c r="F18" s="70">
        <v>65</v>
      </c>
      <c r="G18" s="81" t="s">
        <v>175</v>
      </c>
      <c r="H18" s="69" t="s">
        <v>208</v>
      </c>
      <c r="I18" s="65" t="s">
        <v>176</v>
      </c>
      <c r="J18" s="81" t="s">
        <v>223</v>
      </c>
      <c r="K18" s="70">
        <v>3700</v>
      </c>
      <c r="L18" s="50">
        <f t="shared" si="0"/>
        <v>56.92307692307692</v>
      </c>
      <c r="M18" s="335">
        <f>ROUND(AVERAGE(L18:L21),2)</f>
        <v>47.06</v>
      </c>
    </row>
    <row r="19" spans="1:13" ht="14.25">
      <c r="A19" s="70">
        <v>18</v>
      </c>
      <c r="B19" s="65" t="s">
        <v>2043</v>
      </c>
      <c r="C19" s="70">
        <v>2021</v>
      </c>
      <c r="D19" s="70">
        <v>3</v>
      </c>
      <c r="E19" s="31">
        <v>44357</v>
      </c>
      <c r="F19" s="70">
        <v>84</v>
      </c>
      <c r="G19" s="81" t="s">
        <v>224</v>
      </c>
      <c r="H19" s="69" t="s">
        <v>208</v>
      </c>
      <c r="I19" s="65" t="s">
        <v>176</v>
      </c>
      <c r="J19" s="81" t="s">
        <v>223</v>
      </c>
      <c r="K19" s="70">
        <v>4500</v>
      </c>
      <c r="L19" s="50">
        <f t="shared" si="0"/>
        <v>53.571428571428569</v>
      </c>
      <c r="M19" s="335"/>
    </row>
    <row r="20" spans="1:13" ht="14.25">
      <c r="A20" s="70">
        <v>19</v>
      </c>
      <c r="B20" s="65" t="s">
        <v>2043</v>
      </c>
      <c r="C20" s="70">
        <v>2021</v>
      </c>
      <c r="D20" s="70">
        <v>3</v>
      </c>
      <c r="E20" s="31">
        <v>44356</v>
      </c>
      <c r="F20" s="70">
        <v>118</v>
      </c>
      <c r="G20" s="69" t="s">
        <v>224</v>
      </c>
      <c r="H20" s="69" t="s">
        <v>208</v>
      </c>
      <c r="I20" s="65" t="s">
        <v>176</v>
      </c>
      <c r="J20" s="69" t="s">
        <v>225</v>
      </c>
      <c r="K20" s="70">
        <v>4900</v>
      </c>
      <c r="L20" s="50">
        <f t="shared" si="0"/>
        <v>41.525423728813557</v>
      </c>
      <c r="M20" s="335"/>
    </row>
    <row r="21" spans="1:13" s="113" customFormat="1" ht="14.25">
      <c r="A21" s="107">
        <v>20</v>
      </c>
      <c r="B21" s="65" t="s">
        <v>2043</v>
      </c>
      <c r="C21" s="107">
        <v>2021</v>
      </c>
      <c r="D21" s="107">
        <v>3</v>
      </c>
      <c r="E21" s="108">
        <v>44352</v>
      </c>
      <c r="F21" s="107">
        <v>118.75</v>
      </c>
      <c r="G21" s="109" t="s">
        <v>224</v>
      </c>
      <c r="H21" s="109" t="s">
        <v>208</v>
      </c>
      <c r="I21" s="116" t="s">
        <v>176</v>
      </c>
      <c r="J21" s="109" t="s">
        <v>223</v>
      </c>
      <c r="K21" s="107">
        <v>4300</v>
      </c>
      <c r="L21" s="110">
        <f t="shared" si="0"/>
        <v>36.210526315789473</v>
      </c>
      <c r="M21" s="335"/>
    </row>
    <row r="22" spans="1:13" ht="14.25">
      <c r="A22" s="70">
        <v>21</v>
      </c>
      <c r="B22" s="65" t="s">
        <v>2043</v>
      </c>
      <c r="C22" s="70">
        <v>2021</v>
      </c>
      <c r="D22" s="70">
        <v>2</v>
      </c>
      <c r="E22" s="31">
        <v>44352</v>
      </c>
      <c r="F22" s="70">
        <v>89.79</v>
      </c>
      <c r="G22" s="69" t="s">
        <v>224</v>
      </c>
      <c r="H22" s="69" t="s">
        <v>208</v>
      </c>
      <c r="I22" s="65" t="s">
        <v>176</v>
      </c>
      <c r="J22" s="81" t="s">
        <v>814</v>
      </c>
      <c r="K22" s="70">
        <v>4100</v>
      </c>
      <c r="L22" s="50">
        <f t="shared" si="0"/>
        <v>45.662100456621005</v>
      </c>
      <c r="M22" s="335">
        <f>ROUND(AVERAGE(L22:L24),2)</f>
        <v>41.69</v>
      </c>
    </row>
    <row r="23" spans="1:13" ht="14.25">
      <c r="A23" s="70">
        <v>22</v>
      </c>
      <c r="B23" s="65" t="s">
        <v>2043</v>
      </c>
      <c r="C23" s="70">
        <v>2021</v>
      </c>
      <c r="D23" s="70">
        <v>2</v>
      </c>
      <c r="E23" s="31">
        <v>44348</v>
      </c>
      <c r="F23" s="70">
        <v>140.78</v>
      </c>
      <c r="G23" s="81" t="s">
        <v>227</v>
      </c>
      <c r="H23" s="69" t="s">
        <v>208</v>
      </c>
      <c r="I23" s="65" t="s">
        <v>176</v>
      </c>
      <c r="J23" s="69" t="s">
        <v>811</v>
      </c>
      <c r="K23" s="70">
        <v>5800</v>
      </c>
      <c r="L23" s="50">
        <f t="shared" si="0"/>
        <v>41.199033953686602</v>
      </c>
      <c r="M23" s="335"/>
    </row>
    <row r="24" spans="1:13" ht="14.25">
      <c r="A24" s="70">
        <v>23</v>
      </c>
      <c r="B24" s="65" t="s">
        <v>2043</v>
      </c>
      <c r="C24" s="70">
        <v>2021</v>
      </c>
      <c r="D24" s="70">
        <v>2</v>
      </c>
      <c r="E24" s="31">
        <v>44345</v>
      </c>
      <c r="F24" s="70">
        <v>144</v>
      </c>
      <c r="G24" s="81" t="s">
        <v>227</v>
      </c>
      <c r="H24" s="69" t="s">
        <v>208</v>
      </c>
      <c r="I24" s="65" t="s">
        <v>176</v>
      </c>
      <c r="J24" s="69" t="s">
        <v>815</v>
      </c>
      <c r="K24" s="70">
        <v>5500</v>
      </c>
      <c r="L24" s="50">
        <f t="shared" si="0"/>
        <v>38.194444444444443</v>
      </c>
      <c r="M24" s="335"/>
    </row>
    <row r="25" spans="1:13" ht="14.25">
      <c r="A25" s="70">
        <v>24</v>
      </c>
      <c r="B25" s="65" t="s">
        <v>2043</v>
      </c>
      <c r="C25" s="70">
        <v>2021</v>
      </c>
      <c r="D25" s="70">
        <v>1</v>
      </c>
      <c r="E25" s="31">
        <v>44344</v>
      </c>
      <c r="F25" s="70">
        <v>54.38</v>
      </c>
      <c r="G25" s="81" t="s">
        <v>175</v>
      </c>
      <c r="H25" s="69" t="s">
        <v>208</v>
      </c>
      <c r="I25" s="65" t="s">
        <v>176</v>
      </c>
      <c r="J25" s="69" t="s">
        <v>820</v>
      </c>
      <c r="K25" s="70">
        <v>3000</v>
      </c>
      <c r="L25" s="50">
        <f t="shared" si="0"/>
        <v>55.167340934166972</v>
      </c>
      <c r="M25" s="335">
        <f>ROUND(AVERAGE(L25:L29),2)</f>
        <v>47.41</v>
      </c>
    </row>
    <row r="26" spans="1:13" ht="14.25">
      <c r="A26" s="70">
        <v>25</v>
      </c>
      <c r="B26" s="65" t="s">
        <v>2043</v>
      </c>
      <c r="C26" s="70">
        <v>2021</v>
      </c>
      <c r="D26" s="70">
        <v>1</v>
      </c>
      <c r="E26" s="31">
        <v>44343</v>
      </c>
      <c r="F26" s="70">
        <v>118.6</v>
      </c>
      <c r="G26" s="69" t="s">
        <v>224</v>
      </c>
      <c r="H26" s="69" t="s">
        <v>208</v>
      </c>
      <c r="I26" s="65" t="s">
        <v>176</v>
      </c>
      <c r="J26" s="69" t="s">
        <v>815</v>
      </c>
      <c r="K26" s="70">
        <v>4100</v>
      </c>
      <c r="L26" s="50">
        <f t="shared" si="0"/>
        <v>34.569983136593592</v>
      </c>
      <c r="M26" s="304"/>
    </row>
    <row r="27" spans="1:13" ht="14.25">
      <c r="A27" s="70">
        <v>26</v>
      </c>
      <c r="B27" s="65" t="s">
        <v>2043</v>
      </c>
      <c r="C27" s="70">
        <v>2021</v>
      </c>
      <c r="D27" s="70">
        <v>1</v>
      </c>
      <c r="E27" s="31">
        <v>44341</v>
      </c>
      <c r="F27" s="70">
        <v>55</v>
      </c>
      <c r="G27" s="81" t="s">
        <v>175</v>
      </c>
      <c r="H27" s="69" t="s">
        <v>208</v>
      </c>
      <c r="I27" s="65" t="s">
        <v>176</v>
      </c>
      <c r="J27" s="69" t="s">
        <v>812</v>
      </c>
      <c r="K27" s="70">
        <v>3100</v>
      </c>
      <c r="L27" s="50">
        <f t="shared" si="0"/>
        <v>56.363636363636367</v>
      </c>
      <c r="M27" s="304"/>
    </row>
    <row r="28" spans="1:13" ht="14.25">
      <c r="A28" s="70">
        <v>27</v>
      </c>
      <c r="B28" s="65" t="s">
        <v>2043</v>
      </c>
      <c r="C28" s="70">
        <v>2021</v>
      </c>
      <c r="D28" s="70">
        <v>1</v>
      </c>
      <c r="E28" s="31">
        <v>44337</v>
      </c>
      <c r="F28" s="70">
        <v>66</v>
      </c>
      <c r="G28" s="69" t="s">
        <v>222</v>
      </c>
      <c r="H28" s="69" t="s">
        <v>208</v>
      </c>
      <c r="I28" s="65" t="s">
        <v>176</v>
      </c>
      <c r="J28" s="69" t="s">
        <v>223</v>
      </c>
      <c r="K28" s="70">
        <v>3200</v>
      </c>
      <c r="L28" s="50">
        <f t="shared" si="0"/>
        <v>48.484848484848484</v>
      </c>
      <c r="M28" s="304"/>
    </row>
    <row r="29" spans="1:13" ht="14.25">
      <c r="A29" s="70">
        <v>28</v>
      </c>
      <c r="B29" s="65" t="s">
        <v>2043</v>
      </c>
      <c r="C29" s="70">
        <v>2021</v>
      </c>
      <c r="D29" s="70">
        <v>1</v>
      </c>
      <c r="E29" s="31">
        <v>44335</v>
      </c>
      <c r="F29" s="70">
        <v>84.82</v>
      </c>
      <c r="G29" s="81" t="s">
        <v>224</v>
      </c>
      <c r="H29" s="69" t="s">
        <v>208</v>
      </c>
      <c r="I29" s="65" t="s">
        <v>176</v>
      </c>
      <c r="J29" s="69" t="s">
        <v>811</v>
      </c>
      <c r="K29" s="70">
        <v>3600</v>
      </c>
      <c r="L29" s="50">
        <f t="shared" si="0"/>
        <v>42.442820089601511</v>
      </c>
      <c r="M29" s="304"/>
    </row>
    <row r="30" spans="1:13" s="113" customFormat="1" ht="14.25">
      <c r="A30" s="107">
        <v>29</v>
      </c>
      <c r="B30" s="65" t="s">
        <v>2043</v>
      </c>
      <c r="C30" s="107">
        <v>2020</v>
      </c>
      <c r="D30" s="107">
        <v>12</v>
      </c>
      <c r="E30" s="108">
        <v>44334</v>
      </c>
      <c r="F30" s="107">
        <v>92</v>
      </c>
      <c r="G30" s="109" t="s">
        <v>224</v>
      </c>
      <c r="H30" s="109" t="s">
        <v>208</v>
      </c>
      <c r="I30" s="116" t="s">
        <v>176</v>
      </c>
      <c r="J30" s="109" t="s">
        <v>821</v>
      </c>
      <c r="K30" s="107">
        <v>4200</v>
      </c>
      <c r="L30" s="110">
        <f t="shared" si="0"/>
        <v>45.652173913043477</v>
      </c>
      <c r="M30" s="335">
        <f>ROUND(AVERAGE(L30:L32),2)</f>
        <v>48.41</v>
      </c>
    </row>
    <row r="31" spans="1:13" ht="14.25">
      <c r="A31" s="70">
        <v>30</v>
      </c>
      <c r="B31" s="65" t="s">
        <v>2043</v>
      </c>
      <c r="C31" s="70">
        <v>2020</v>
      </c>
      <c r="D31" s="70">
        <v>12</v>
      </c>
      <c r="E31" s="31">
        <v>44333</v>
      </c>
      <c r="F31" s="70">
        <v>132</v>
      </c>
      <c r="G31" s="81" t="s">
        <v>227</v>
      </c>
      <c r="H31" s="69" t="s">
        <v>208</v>
      </c>
      <c r="I31" s="65" t="s">
        <v>176</v>
      </c>
      <c r="J31" s="69" t="s">
        <v>821</v>
      </c>
      <c r="K31" s="70">
        <v>5400</v>
      </c>
      <c r="L31" s="50">
        <f t="shared" si="0"/>
        <v>40.909090909090907</v>
      </c>
      <c r="M31" s="304"/>
    </row>
    <row r="32" spans="1:13" ht="14.25">
      <c r="A32" s="70">
        <v>31</v>
      </c>
      <c r="B32" s="65" t="s">
        <v>2043</v>
      </c>
      <c r="C32" s="70">
        <v>2020</v>
      </c>
      <c r="D32" s="70">
        <v>12</v>
      </c>
      <c r="E32" s="31">
        <v>44332</v>
      </c>
      <c r="F32" s="70">
        <v>54.55</v>
      </c>
      <c r="G32" s="69" t="s">
        <v>222</v>
      </c>
      <c r="H32" s="69" t="s">
        <v>208</v>
      </c>
      <c r="I32" s="65" t="s">
        <v>176</v>
      </c>
      <c r="J32" s="69" t="s">
        <v>811</v>
      </c>
      <c r="K32" s="70">
        <v>3200</v>
      </c>
      <c r="L32" s="50">
        <f t="shared" si="0"/>
        <v>58.661778185151242</v>
      </c>
      <c r="M32" s="304"/>
    </row>
    <row r="33" spans="1:13" ht="14.25">
      <c r="A33" s="70">
        <v>32</v>
      </c>
      <c r="B33" s="65" t="s">
        <v>2043</v>
      </c>
      <c r="C33" s="82">
        <v>2020</v>
      </c>
      <c r="D33" s="70">
        <v>11</v>
      </c>
      <c r="E33" s="31">
        <v>44331</v>
      </c>
      <c r="F33" s="70">
        <v>127</v>
      </c>
      <c r="G33" s="81" t="s">
        <v>227</v>
      </c>
      <c r="H33" s="69" t="s">
        <v>208</v>
      </c>
      <c r="I33" s="65" t="s">
        <v>176</v>
      </c>
      <c r="J33" s="69" t="s">
        <v>815</v>
      </c>
      <c r="K33" s="70">
        <v>4500</v>
      </c>
      <c r="L33" s="50">
        <f t="shared" si="0"/>
        <v>35.433070866141733</v>
      </c>
      <c r="M33" s="335">
        <f>ROUND(AVERAGE(L33:L35),2)</f>
        <v>40.729999999999997</v>
      </c>
    </row>
    <row r="34" spans="1:13" ht="14.25">
      <c r="A34" s="70">
        <v>33</v>
      </c>
      <c r="B34" s="65" t="s">
        <v>2043</v>
      </c>
      <c r="C34" s="82">
        <v>2020</v>
      </c>
      <c r="D34" s="70">
        <v>11</v>
      </c>
      <c r="E34" s="31">
        <v>44330</v>
      </c>
      <c r="F34" s="70">
        <v>117.02</v>
      </c>
      <c r="G34" s="69" t="s">
        <v>224</v>
      </c>
      <c r="H34" s="69" t="s">
        <v>208</v>
      </c>
      <c r="I34" s="65" t="s">
        <v>176</v>
      </c>
      <c r="J34" s="69" t="s">
        <v>225</v>
      </c>
      <c r="K34" s="70">
        <v>4300</v>
      </c>
      <c r="L34" s="50">
        <f t="shared" si="0"/>
        <v>36.745855409331739</v>
      </c>
      <c r="M34" s="304"/>
    </row>
    <row r="35" spans="1:13" ht="14.25">
      <c r="A35" s="70">
        <v>34</v>
      </c>
      <c r="B35" s="65" t="s">
        <v>2043</v>
      </c>
      <c r="C35" s="82">
        <v>2020</v>
      </c>
      <c r="D35" s="70">
        <v>11</v>
      </c>
      <c r="E35" s="31">
        <v>44327</v>
      </c>
      <c r="F35" s="70">
        <v>90</v>
      </c>
      <c r="G35" s="81" t="s">
        <v>224</v>
      </c>
      <c r="H35" s="69" t="s">
        <v>208</v>
      </c>
      <c r="I35" s="65" t="s">
        <v>176</v>
      </c>
      <c r="J35" s="69" t="s">
        <v>821</v>
      </c>
      <c r="K35" s="70">
        <v>4500</v>
      </c>
      <c r="L35" s="50">
        <f t="shared" si="0"/>
        <v>50</v>
      </c>
      <c r="M35" s="304"/>
    </row>
    <row r="36" spans="1:13" ht="14.25">
      <c r="A36" s="70">
        <v>35</v>
      </c>
      <c r="B36" s="65" t="s">
        <v>2043</v>
      </c>
      <c r="C36" s="82">
        <v>2020</v>
      </c>
      <c r="D36" s="70">
        <v>10</v>
      </c>
      <c r="E36" s="31">
        <v>44324</v>
      </c>
      <c r="F36" s="70">
        <v>106</v>
      </c>
      <c r="G36" s="81" t="s">
        <v>224</v>
      </c>
      <c r="H36" s="69" t="s">
        <v>208</v>
      </c>
      <c r="I36" s="65" t="s">
        <v>176</v>
      </c>
      <c r="J36" s="81" t="s">
        <v>815</v>
      </c>
      <c r="K36" s="70">
        <v>4000</v>
      </c>
      <c r="L36" s="50">
        <f t="shared" si="0"/>
        <v>37.735849056603776</v>
      </c>
      <c r="M36" s="335">
        <f>ROUND(AVERAGE(L36:L41),2)</f>
        <v>44.83</v>
      </c>
    </row>
    <row r="37" spans="1:13" s="113" customFormat="1" ht="14.25">
      <c r="A37" s="107">
        <v>36</v>
      </c>
      <c r="B37" s="65" t="s">
        <v>2043</v>
      </c>
      <c r="C37" s="107">
        <v>2020</v>
      </c>
      <c r="D37" s="107">
        <v>10</v>
      </c>
      <c r="E37" s="108">
        <v>44323</v>
      </c>
      <c r="F37" s="107">
        <v>118</v>
      </c>
      <c r="G37" s="109" t="s">
        <v>224</v>
      </c>
      <c r="H37" s="109" t="s">
        <v>208</v>
      </c>
      <c r="I37" s="116" t="s">
        <v>176</v>
      </c>
      <c r="J37" s="109" t="s">
        <v>815</v>
      </c>
      <c r="K37" s="107">
        <v>4000</v>
      </c>
      <c r="L37" s="110">
        <f t="shared" si="0"/>
        <v>33.898305084745765</v>
      </c>
      <c r="M37" s="304"/>
    </row>
    <row r="38" spans="1:13" ht="14.25">
      <c r="A38" s="70">
        <v>37</v>
      </c>
      <c r="B38" s="65" t="s">
        <v>2043</v>
      </c>
      <c r="C38" s="82">
        <v>2020</v>
      </c>
      <c r="D38" s="70">
        <v>10</v>
      </c>
      <c r="E38" s="31">
        <v>44321</v>
      </c>
      <c r="F38" s="70">
        <v>136.37</v>
      </c>
      <c r="G38" s="81" t="s">
        <v>227</v>
      </c>
      <c r="H38" s="69" t="s">
        <v>208</v>
      </c>
      <c r="I38" s="65" t="s">
        <v>176</v>
      </c>
      <c r="J38" s="69" t="s">
        <v>815</v>
      </c>
      <c r="K38" s="70">
        <v>4300</v>
      </c>
      <c r="L38" s="50">
        <f t="shared" si="0"/>
        <v>31.531861846447164</v>
      </c>
      <c r="M38" s="304"/>
    </row>
    <row r="39" spans="1:13" ht="14.25">
      <c r="A39" s="70">
        <v>38</v>
      </c>
      <c r="B39" s="65" t="s">
        <v>2043</v>
      </c>
      <c r="C39" s="82">
        <v>2020</v>
      </c>
      <c r="D39" s="70">
        <v>10</v>
      </c>
      <c r="E39" s="31">
        <v>44318</v>
      </c>
      <c r="F39" s="70">
        <v>54.38</v>
      </c>
      <c r="G39" s="81" t="s">
        <v>175</v>
      </c>
      <c r="H39" s="69" t="s">
        <v>208</v>
      </c>
      <c r="I39" s="65" t="s">
        <v>176</v>
      </c>
      <c r="J39" s="69" t="s">
        <v>816</v>
      </c>
      <c r="K39" s="70">
        <v>3000</v>
      </c>
      <c r="L39" s="50">
        <f t="shared" si="0"/>
        <v>55.167340934166972</v>
      </c>
      <c r="M39" s="304"/>
    </row>
    <row r="40" spans="1:13" ht="14.25">
      <c r="A40" s="70">
        <v>39</v>
      </c>
      <c r="B40" s="65" t="s">
        <v>2043</v>
      </c>
      <c r="C40" s="82">
        <v>2020</v>
      </c>
      <c r="D40" s="70">
        <v>10</v>
      </c>
      <c r="E40" s="31">
        <v>44315</v>
      </c>
      <c r="F40" s="70">
        <v>84.22</v>
      </c>
      <c r="G40" s="69" t="s">
        <v>224</v>
      </c>
      <c r="H40" s="69" t="s">
        <v>208</v>
      </c>
      <c r="I40" s="65" t="s">
        <v>176</v>
      </c>
      <c r="J40" s="69" t="s">
        <v>820</v>
      </c>
      <c r="K40" s="70">
        <v>3900</v>
      </c>
      <c r="L40" s="50">
        <f t="shared" si="0"/>
        <v>46.307290429826644</v>
      </c>
      <c r="M40" s="304"/>
    </row>
    <row r="41" spans="1:13" ht="14.25">
      <c r="A41" s="70">
        <v>40</v>
      </c>
      <c r="B41" s="65" t="s">
        <v>2043</v>
      </c>
      <c r="C41" s="82">
        <v>2020</v>
      </c>
      <c r="D41" s="70">
        <v>10</v>
      </c>
      <c r="E41" s="31">
        <v>44309</v>
      </c>
      <c r="F41" s="70">
        <v>54.38</v>
      </c>
      <c r="G41" s="69" t="s">
        <v>222</v>
      </c>
      <c r="H41" s="69" t="s">
        <v>208</v>
      </c>
      <c r="I41" s="65" t="s">
        <v>176</v>
      </c>
      <c r="J41" s="69" t="s">
        <v>822</v>
      </c>
      <c r="K41" s="70">
        <v>3500</v>
      </c>
      <c r="L41" s="50">
        <f t="shared" si="0"/>
        <v>64.361897756528137</v>
      </c>
      <c r="M41" s="304"/>
    </row>
    <row r="42" spans="1:13" ht="14.25">
      <c r="A42" s="70">
        <v>41</v>
      </c>
      <c r="B42" s="65" t="s">
        <v>2043</v>
      </c>
      <c r="C42" s="82">
        <v>2020</v>
      </c>
      <c r="D42" s="70">
        <v>9</v>
      </c>
      <c r="E42" s="31">
        <v>44309</v>
      </c>
      <c r="F42" s="70">
        <v>60</v>
      </c>
      <c r="G42" s="69" t="s">
        <v>222</v>
      </c>
      <c r="H42" s="69" t="s">
        <v>208</v>
      </c>
      <c r="I42" s="65" t="s">
        <v>176</v>
      </c>
      <c r="J42" s="69" t="s">
        <v>822</v>
      </c>
      <c r="K42" s="70">
        <v>3500</v>
      </c>
      <c r="L42" s="50">
        <f t="shared" si="0"/>
        <v>58.333333333333336</v>
      </c>
      <c r="M42" s="335">
        <f>ROUND(AVERAGE(L42:L43),2)</f>
        <v>49.26</v>
      </c>
    </row>
    <row r="43" spans="1:13" ht="14.25">
      <c r="A43" s="70">
        <v>42</v>
      </c>
      <c r="B43" s="65" t="s">
        <v>2043</v>
      </c>
      <c r="C43" s="82">
        <v>2020</v>
      </c>
      <c r="D43" s="70">
        <v>9</v>
      </c>
      <c r="E43" s="31">
        <v>44303</v>
      </c>
      <c r="F43" s="70">
        <v>112</v>
      </c>
      <c r="G43" s="81" t="s">
        <v>224</v>
      </c>
      <c r="H43" s="69" t="s">
        <v>208</v>
      </c>
      <c r="I43" s="65" t="s">
        <v>176</v>
      </c>
      <c r="J43" s="69" t="s">
        <v>223</v>
      </c>
      <c r="K43" s="70">
        <v>4500</v>
      </c>
      <c r="L43" s="50">
        <f t="shared" si="0"/>
        <v>40.178571428571431</v>
      </c>
      <c r="M43" s="304"/>
    </row>
    <row r="44" spans="1:13" ht="14.25">
      <c r="A44" s="70">
        <v>43</v>
      </c>
      <c r="B44" s="65" t="s">
        <v>2043</v>
      </c>
      <c r="C44" s="82">
        <v>2020</v>
      </c>
      <c r="D44" s="70">
        <v>8</v>
      </c>
      <c r="E44" s="31">
        <v>44303</v>
      </c>
      <c r="F44" s="70">
        <v>118</v>
      </c>
      <c r="G44" s="81" t="s">
        <v>224</v>
      </c>
      <c r="H44" s="69" t="s">
        <v>208</v>
      </c>
      <c r="I44" s="65" t="s">
        <v>176</v>
      </c>
      <c r="J44" s="69" t="s">
        <v>225</v>
      </c>
      <c r="K44" s="70">
        <v>4500</v>
      </c>
      <c r="L44" s="50">
        <f t="shared" si="0"/>
        <v>38.135593220338983</v>
      </c>
      <c r="M44" s="335">
        <f>ROUND(AVERAGE(L44:L47),2)</f>
        <v>36.75</v>
      </c>
    </row>
    <row r="45" spans="1:13" ht="14.25">
      <c r="A45" s="70">
        <v>44</v>
      </c>
      <c r="B45" s="65" t="s">
        <v>2043</v>
      </c>
      <c r="C45" s="82">
        <v>2020</v>
      </c>
      <c r="D45" s="70">
        <v>8</v>
      </c>
      <c r="E45" s="31">
        <v>44303</v>
      </c>
      <c r="F45" s="70">
        <v>116</v>
      </c>
      <c r="G45" s="69" t="s">
        <v>224</v>
      </c>
      <c r="H45" s="69" t="s">
        <v>208</v>
      </c>
      <c r="I45" s="65" t="s">
        <v>176</v>
      </c>
      <c r="J45" s="69" t="s">
        <v>815</v>
      </c>
      <c r="K45" s="70">
        <v>4300</v>
      </c>
      <c r="L45" s="50">
        <f t="shared" si="0"/>
        <v>37.068965517241381</v>
      </c>
      <c r="M45" s="304"/>
    </row>
    <row r="46" spans="1:13" ht="14.25">
      <c r="A46" s="70">
        <v>45</v>
      </c>
      <c r="B46" s="65" t="s">
        <v>2043</v>
      </c>
      <c r="C46" s="82">
        <v>2020</v>
      </c>
      <c r="D46" s="70">
        <v>8</v>
      </c>
      <c r="E46" s="31">
        <v>44303</v>
      </c>
      <c r="F46" s="70">
        <v>113</v>
      </c>
      <c r="G46" s="81" t="s">
        <v>224</v>
      </c>
      <c r="H46" s="69" t="s">
        <v>208</v>
      </c>
      <c r="I46" s="65" t="s">
        <v>176</v>
      </c>
      <c r="J46" s="69" t="s">
        <v>812</v>
      </c>
      <c r="K46" s="70">
        <v>3900</v>
      </c>
      <c r="L46" s="50">
        <f t="shared" si="0"/>
        <v>34.513274336283189</v>
      </c>
      <c r="M46" s="304"/>
    </row>
    <row r="47" spans="1:13" ht="14.25">
      <c r="A47" s="109">
        <v>46</v>
      </c>
      <c r="B47" s="65" t="s">
        <v>2043</v>
      </c>
      <c r="C47" s="109">
        <v>2020</v>
      </c>
      <c r="D47" s="109">
        <v>8</v>
      </c>
      <c r="E47" s="118">
        <v>44298</v>
      </c>
      <c r="F47" s="109">
        <v>118</v>
      </c>
      <c r="G47" s="109" t="s">
        <v>224</v>
      </c>
      <c r="H47" s="109" t="s">
        <v>208</v>
      </c>
      <c r="I47" s="116" t="s">
        <v>176</v>
      </c>
      <c r="J47" s="109" t="s">
        <v>815</v>
      </c>
      <c r="K47" s="109">
        <v>4400</v>
      </c>
      <c r="L47" s="119">
        <f t="shared" si="0"/>
        <v>37.288135593220339</v>
      </c>
      <c r="M47" s="304"/>
    </row>
    <row r="48" spans="1:13" ht="14.25">
      <c r="A48" s="51"/>
      <c r="B48" s="51"/>
      <c r="C48" s="51"/>
      <c r="D48" s="51"/>
      <c r="E48" s="124"/>
      <c r="F48" s="51"/>
      <c r="G48" s="51"/>
      <c r="H48" s="51"/>
      <c r="I48" s="53"/>
      <c r="J48" s="51"/>
      <c r="K48" s="51"/>
      <c r="L48" s="48"/>
      <c r="M48" s="127"/>
    </row>
    <row r="49" spans="1:13" ht="14.25">
      <c r="A49" s="51"/>
      <c r="B49" s="51"/>
      <c r="C49" s="51"/>
      <c r="D49" s="51"/>
      <c r="E49" s="124"/>
      <c r="F49" s="51"/>
      <c r="G49" s="51"/>
      <c r="H49" s="51"/>
      <c r="I49" s="53"/>
      <c r="J49" s="51"/>
      <c r="K49" s="51"/>
      <c r="L49" s="48"/>
      <c r="M49" s="127"/>
    </row>
    <row r="50" spans="1:13" ht="14.25">
      <c r="A50" s="51"/>
      <c r="B50" s="51"/>
      <c r="C50" s="51"/>
      <c r="D50" s="51"/>
      <c r="E50" s="124"/>
      <c r="F50" s="51" t="str">
        <f>G27</f>
        <v>一居室</v>
      </c>
      <c r="G50" s="51">
        <v>12</v>
      </c>
      <c r="H50" s="51" t="s">
        <v>1008</v>
      </c>
      <c r="I50" s="53"/>
      <c r="J50" s="51"/>
      <c r="K50" s="51"/>
      <c r="L50" s="48"/>
      <c r="M50" s="127"/>
    </row>
    <row r="51" spans="1:13" ht="14.25">
      <c r="A51" s="51"/>
      <c r="B51" s="51"/>
      <c r="C51" s="51"/>
      <c r="D51" s="51"/>
      <c r="E51" s="124"/>
      <c r="F51" s="270" t="str">
        <f>G44</f>
        <v>二居室</v>
      </c>
      <c r="G51" s="270">
        <v>25</v>
      </c>
      <c r="H51" s="270" t="s">
        <v>1009</v>
      </c>
      <c r="I51" s="53"/>
      <c r="J51" s="51"/>
      <c r="K51" s="51"/>
      <c r="L51" s="48"/>
      <c r="M51" s="127"/>
    </row>
    <row r="52" spans="1:13" ht="14.25">
      <c r="A52" s="51"/>
      <c r="B52" s="51"/>
      <c r="C52" s="51"/>
      <c r="D52" s="51"/>
      <c r="E52" s="124"/>
      <c r="F52" s="51" t="str">
        <f>G38</f>
        <v>三居室</v>
      </c>
      <c r="G52" s="51">
        <v>9</v>
      </c>
      <c r="H52" s="51" t="s">
        <v>1010</v>
      </c>
      <c r="I52" s="53"/>
      <c r="J52" s="51"/>
      <c r="K52" s="51"/>
      <c r="L52" s="48"/>
      <c r="M52" s="127"/>
    </row>
    <row r="53" spans="1:13" ht="14.25">
      <c r="A53" s="51"/>
      <c r="B53" s="51"/>
      <c r="C53" s="51"/>
      <c r="D53" s="51"/>
      <c r="E53" s="124"/>
      <c r="F53" s="51"/>
      <c r="G53" s="51"/>
      <c r="H53" s="51"/>
      <c r="I53" s="53"/>
      <c r="J53" s="51"/>
      <c r="K53" s="51"/>
      <c r="L53" s="48"/>
      <c r="M53" s="126"/>
    </row>
    <row r="54" spans="1:13" ht="14.25">
      <c r="A54" s="51"/>
      <c r="B54" s="51"/>
      <c r="C54" s="51"/>
      <c r="D54" s="51"/>
      <c r="E54" s="124"/>
      <c r="F54" s="51"/>
      <c r="G54" s="51"/>
      <c r="H54" s="51"/>
      <c r="I54" s="53"/>
      <c r="J54" s="51"/>
      <c r="K54" s="51"/>
      <c r="L54" s="48"/>
      <c r="M54" s="127"/>
    </row>
    <row r="55" spans="1:13" ht="14.25">
      <c r="A55" s="51"/>
      <c r="B55" s="51"/>
      <c r="C55" s="51"/>
      <c r="D55" s="51"/>
      <c r="E55" s="124"/>
      <c r="F55" s="51"/>
      <c r="G55" s="51"/>
      <c r="H55" s="51"/>
      <c r="I55" s="53"/>
      <c r="J55" s="51"/>
      <c r="K55" s="51"/>
      <c r="L55" s="48"/>
      <c r="M55" s="127"/>
    </row>
    <row r="56" spans="1:13" ht="14.25">
      <c r="A56" s="51"/>
      <c r="B56" s="51"/>
      <c r="C56" s="51"/>
      <c r="D56" s="51"/>
      <c r="E56" s="124"/>
      <c r="F56" s="51"/>
      <c r="G56" s="51"/>
      <c r="H56" s="51"/>
      <c r="I56" s="53"/>
      <c r="J56" s="51"/>
      <c r="K56" s="51"/>
      <c r="L56" s="48"/>
      <c r="M56" s="127"/>
    </row>
    <row r="57" spans="1:13" ht="14.25">
      <c r="A57" s="51"/>
      <c r="B57" s="51"/>
      <c r="C57" s="51"/>
      <c r="D57" s="51"/>
      <c r="E57" s="124"/>
      <c r="F57" s="51"/>
      <c r="G57" s="51"/>
      <c r="H57" s="51"/>
      <c r="I57" s="53"/>
      <c r="J57" s="51"/>
      <c r="K57" s="51"/>
      <c r="L57" s="48"/>
      <c r="M57" s="127"/>
    </row>
    <row r="58" spans="1:13" ht="14.25">
      <c r="A58" s="51"/>
      <c r="B58" s="51"/>
      <c r="C58" s="51"/>
      <c r="D58" s="51"/>
      <c r="E58" s="124"/>
      <c r="F58" s="51"/>
      <c r="G58" s="51"/>
      <c r="H58" s="51"/>
      <c r="I58" s="53"/>
      <c r="J58" s="51"/>
      <c r="K58" s="51"/>
      <c r="L58" s="48"/>
      <c r="M58" s="127"/>
    </row>
    <row r="59" spans="1:13" ht="14.25">
      <c r="A59" s="51"/>
      <c r="B59" s="51"/>
      <c r="C59" s="51"/>
      <c r="D59" s="51"/>
      <c r="E59" s="124"/>
      <c r="F59" s="51"/>
      <c r="G59" s="51"/>
      <c r="H59" s="51"/>
      <c r="I59" s="53"/>
      <c r="J59" s="51"/>
      <c r="K59" s="51"/>
      <c r="L59" s="48"/>
      <c r="M59" s="127"/>
    </row>
    <row r="60" spans="1:13" ht="14.25">
      <c r="A60" s="51"/>
      <c r="B60" s="51"/>
      <c r="C60" s="51"/>
      <c r="D60" s="51"/>
      <c r="E60" s="124"/>
      <c r="F60" s="51"/>
      <c r="G60" s="51"/>
      <c r="H60" s="51"/>
      <c r="I60" s="53"/>
      <c r="J60" s="51"/>
      <c r="K60" s="51"/>
      <c r="L60" s="48"/>
      <c r="M60" s="127"/>
    </row>
    <row r="61" spans="1:13" ht="14.25">
      <c r="A61" s="51"/>
      <c r="B61" s="51"/>
      <c r="C61" s="51"/>
      <c r="D61" s="51"/>
      <c r="E61" s="124"/>
      <c r="F61" s="51"/>
      <c r="G61" s="51"/>
      <c r="H61" s="51"/>
      <c r="I61" s="53"/>
      <c r="J61" s="51"/>
      <c r="K61" s="51"/>
      <c r="L61" s="48"/>
      <c r="M61" s="127"/>
    </row>
    <row r="62" spans="1:13" ht="14.25">
      <c r="A62" s="51"/>
      <c r="B62" s="51"/>
      <c r="C62" s="51"/>
      <c r="D62" s="51"/>
      <c r="E62" s="124"/>
      <c r="F62" s="51"/>
      <c r="G62" s="51"/>
      <c r="H62" s="51"/>
      <c r="I62" s="53"/>
      <c r="J62" s="51"/>
      <c r="K62" s="51"/>
      <c r="L62" s="48"/>
      <c r="M62" s="127"/>
    </row>
    <row r="63" spans="1:13" ht="14.25">
      <c r="A63" s="51"/>
      <c r="B63" s="51"/>
      <c r="C63" s="51"/>
      <c r="D63" s="51"/>
      <c r="E63" s="124"/>
      <c r="F63" s="51"/>
      <c r="G63" s="51"/>
      <c r="H63" s="51"/>
      <c r="I63" s="53"/>
      <c r="J63" s="51"/>
      <c r="K63" s="51"/>
      <c r="L63" s="48"/>
      <c r="M63" s="127"/>
    </row>
    <row r="64" spans="1:13" ht="14.25">
      <c r="A64" s="51"/>
      <c r="B64" s="51"/>
      <c r="C64" s="51"/>
      <c r="D64" s="51"/>
      <c r="E64" s="124"/>
      <c r="F64" s="51"/>
      <c r="G64" s="51"/>
      <c r="H64" s="51"/>
      <c r="I64" s="53"/>
      <c r="J64" s="51"/>
      <c r="K64" s="51"/>
      <c r="L64" s="48"/>
      <c r="M64" s="126"/>
    </row>
    <row r="65" spans="1:13" ht="14.25">
      <c r="A65" s="51"/>
      <c r="B65" s="51"/>
      <c r="C65" s="51"/>
      <c r="D65" s="51"/>
      <c r="E65" s="124"/>
      <c r="F65" s="51"/>
      <c r="G65" s="51"/>
      <c r="H65" s="51"/>
      <c r="I65" s="53"/>
      <c r="J65" s="51"/>
      <c r="K65" s="51"/>
      <c r="L65" s="48"/>
      <c r="M65" s="127"/>
    </row>
    <row r="66" spans="1:13" ht="14.25">
      <c r="A66" s="51"/>
      <c r="B66" s="51"/>
      <c r="C66" s="51"/>
      <c r="D66" s="51"/>
      <c r="E66" s="124"/>
      <c r="F66" s="51"/>
      <c r="G66" s="51"/>
      <c r="H66" s="51"/>
      <c r="I66" s="53"/>
      <c r="J66" s="51"/>
      <c r="K66" s="51"/>
      <c r="L66" s="48"/>
      <c r="M66" s="127"/>
    </row>
    <row r="67" spans="1:13" ht="14.25">
      <c r="A67" s="51"/>
      <c r="B67" s="51"/>
      <c r="C67" s="51"/>
      <c r="D67" s="51"/>
      <c r="E67" s="124"/>
      <c r="F67" s="51"/>
      <c r="G67" s="51"/>
      <c r="H67" s="51"/>
      <c r="I67" s="53"/>
      <c r="J67" s="51"/>
      <c r="K67" s="51"/>
      <c r="L67" s="48"/>
      <c r="M67" s="127"/>
    </row>
    <row r="68" spans="1:13" ht="14.25">
      <c r="A68" s="51"/>
      <c r="B68" s="51"/>
      <c r="C68" s="51"/>
      <c r="D68" s="51"/>
      <c r="E68" s="124"/>
      <c r="F68" s="51"/>
      <c r="G68" s="51"/>
      <c r="H68" s="51"/>
      <c r="I68" s="53"/>
      <c r="J68" s="51"/>
      <c r="K68" s="51"/>
      <c r="L68" s="48"/>
      <c r="M68" s="127"/>
    </row>
    <row r="69" spans="1:13" ht="14.25">
      <c r="A69" s="51"/>
      <c r="B69" s="51"/>
      <c r="C69" s="51"/>
      <c r="D69" s="51"/>
      <c r="E69" s="124"/>
      <c r="F69" s="51"/>
      <c r="G69" s="51"/>
      <c r="H69" s="51"/>
      <c r="I69" s="53"/>
      <c r="J69" s="51"/>
      <c r="K69" s="51"/>
      <c r="L69" s="48"/>
      <c r="M69" s="127"/>
    </row>
    <row r="70" spans="1:13" ht="14.25">
      <c r="A70" s="51"/>
      <c r="B70" s="51"/>
      <c r="C70" s="51"/>
      <c r="D70" s="51"/>
      <c r="E70" s="124"/>
      <c r="F70" s="51"/>
      <c r="G70" s="51"/>
      <c r="H70" s="51"/>
      <c r="I70" s="53"/>
      <c r="J70" s="51"/>
      <c r="K70" s="51"/>
      <c r="L70" s="48"/>
      <c r="M70" s="127"/>
    </row>
    <row r="71" spans="1:13" ht="14.25">
      <c r="A71" s="51"/>
      <c r="B71" s="51"/>
      <c r="C71" s="51"/>
      <c r="D71" s="51"/>
      <c r="E71" s="124"/>
      <c r="F71" s="51"/>
      <c r="G71" s="51"/>
      <c r="H71" s="51"/>
      <c r="I71" s="53"/>
      <c r="J71" s="51"/>
      <c r="K71" s="51"/>
      <c r="L71" s="48"/>
      <c r="M71" s="127"/>
    </row>
    <row r="72" spans="1:13" ht="14.25">
      <c r="A72" s="51"/>
      <c r="B72" s="51"/>
      <c r="C72" s="51"/>
      <c r="D72" s="51"/>
      <c r="E72" s="124"/>
      <c r="F72" s="51"/>
      <c r="G72" s="51"/>
      <c r="H72" s="51"/>
      <c r="I72" s="53"/>
      <c r="J72" s="51"/>
      <c r="K72" s="51"/>
      <c r="L72" s="48"/>
      <c r="M72" s="126"/>
    </row>
    <row r="73" spans="1:13" ht="14.25">
      <c r="A73" s="51"/>
      <c r="B73" s="51"/>
      <c r="C73" s="51"/>
      <c r="D73" s="51"/>
      <c r="E73" s="124"/>
      <c r="F73" s="51"/>
      <c r="G73" s="51"/>
      <c r="H73" s="51"/>
      <c r="I73" s="53"/>
      <c r="J73" s="51"/>
      <c r="K73" s="51"/>
      <c r="L73" s="48"/>
      <c r="M73" s="127"/>
    </row>
    <row r="74" spans="1:13" ht="14.25">
      <c r="A74" s="51"/>
      <c r="B74" s="51"/>
      <c r="C74" s="51"/>
      <c r="D74" s="51"/>
      <c r="E74" s="124"/>
      <c r="F74" s="51"/>
      <c r="G74" s="51"/>
      <c r="H74" s="51"/>
      <c r="I74" s="53"/>
      <c r="J74" s="51"/>
      <c r="K74" s="51"/>
      <c r="L74" s="48"/>
      <c r="M74" s="127"/>
    </row>
    <row r="75" spans="1:13" ht="14.25">
      <c r="A75" s="51"/>
      <c r="B75" s="51"/>
      <c r="C75" s="51"/>
      <c r="D75" s="51"/>
      <c r="E75" s="124"/>
      <c r="F75" s="51"/>
      <c r="G75" s="51"/>
      <c r="H75" s="51"/>
      <c r="I75" s="53"/>
      <c r="J75" s="51"/>
      <c r="K75" s="51"/>
      <c r="L75" s="48"/>
      <c r="M75" s="127"/>
    </row>
    <row r="76" spans="1:13" ht="14.25">
      <c r="A76" s="51"/>
      <c r="B76" s="51"/>
      <c r="C76" s="51"/>
      <c r="D76" s="51"/>
      <c r="E76" s="124"/>
      <c r="F76" s="51"/>
      <c r="G76" s="51"/>
      <c r="H76" s="51"/>
      <c r="I76" s="53"/>
      <c r="J76" s="51"/>
      <c r="K76" s="51"/>
      <c r="L76" s="48"/>
      <c r="M76" s="127"/>
    </row>
    <row r="77" spans="1:13" ht="14.25">
      <c r="A77" s="51"/>
      <c r="B77" s="51"/>
      <c r="C77" s="51"/>
      <c r="D77" s="51"/>
      <c r="E77" s="124"/>
      <c r="F77" s="51"/>
      <c r="G77" s="51"/>
      <c r="H77" s="51"/>
      <c r="I77" s="53"/>
      <c r="J77" s="51"/>
      <c r="K77" s="51"/>
      <c r="L77" s="48"/>
      <c r="M77" s="127"/>
    </row>
    <row r="78" spans="1:13" ht="14.25">
      <c r="A78" s="51"/>
      <c r="B78" s="51"/>
      <c r="C78" s="51"/>
      <c r="D78" s="51"/>
      <c r="E78" s="124"/>
      <c r="F78" s="51"/>
      <c r="G78" s="51"/>
      <c r="H78" s="51"/>
      <c r="I78" s="53"/>
      <c r="J78" s="51"/>
      <c r="K78" s="51"/>
      <c r="L78" s="48"/>
      <c r="M78" s="126"/>
    </row>
    <row r="79" spans="1:13" ht="14.25">
      <c r="A79" s="51"/>
      <c r="B79" s="51"/>
      <c r="C79" s="51"/>
      <c r="D79" s="51"/>
      <c r="E79" s="124"/>
      <c r="F79" s="51"/>
      <c r="G79" s="51"/>
      <c r="H79" s="51"/>
      <c r="I79" s="53"/>
      <c r="J79" s="51"/>
      <c r="K79" s="51"/>
      <c r="L79" s="48"/>
      <c r="M79" s="127"/>
    </row>
    <row r="80" spans="1:13" ht="14.25">
      <c r="A80" s="51"/>
      <c r="B80" s="51"/>
      <c r="C80" s="51"/>
      <c r="D80" s="51"/>
      <c r="E80" s="124"/>
      <c r="F80" s="51"/>
      <c r="G80" s="51"/>
      <c r="H80" s="51"/>
      <c r="I80" s="53"/>
      <c r="J80" s="51"/>
      <c r="K80" s="51"/>
      <c r="L80" s="48"/>
      <c r="M80" s="127"/>
    </row>
    <row r="81" spans="1:13" ht="14.25">
      <c r="A81" s="51"/>
      <c r="B81" s="51"/>
      <c r="C81" s="51"/>
      <c r="D81" s="51"/>
      <c r="E81" s="124"/>
      <c r="F81" s="51"/>
      <c r="G81" s="51"/>
      <c r="H81" s="51"/>
      <c r="I81" s="53"/>
      <c r="J81" s="51"/>
      <c r="K81" s="51"/>
      <c r="L81" s="48"/>
      <c r="M81" s="127"/>
    </row>
    <row r="82" spans="1:13" ht="14.25">
      <c r="A82" s="51"/>
      <c r="B82" s="51"/>
      <c r="C82" s="51"/>
      <c r="D82" s="51"/>
      <c r="E82" s="124"/>
      <c r="F82" s="51"/>
      <c r="G82" s="51"/>
      <c r="H82" s="51"/>
      <c r="I82" s="53"/>
      <c r="J82" s="51"/>
      <c r="K82" s="51"/>
      <c r="L82" s="48"/>
      <c r="M82" s="127"/>
    </row>
    <row r="83" spans="1:13" ht="14.25">
      <c r="A83" s="51"/>
      <c r="B83" s="51"/>
      <c r="C83" s="51"/>
      <c r="D83" s="51"/>
      <c r="E83" s="124"/>
      <c r="F83" s="51"/>
      <c r="G83" s="51"/>
      <c r="H83" s="51"/>
      <c r="I83" s="53"/>
      <c r="J83" s="51"/>
      <c r="K83" s="51"/>
      <c r="L83" s="48"/>
      <c r="M83" s="126"/>
    </row>
    <row r="84" spans="1:13" ht="14.25">
      <c r="A84" s="51"/>
      <c r="B84" s="51"/>
      <c r="C84" s="51"/>
      <c r="D84" s="51"/>
      <c r="E84" s="124"/>
      <c r="F84" s="51"/>
      <c r="G84" s="51"/>
      <c r="H84" s="51"/>
      <c r="I84" s="53"/>
      <c r="J84" s="51"/>
      <c r="K84" s="51"/>
      <c r="L84" s="48"/>
      <c r="M84" s="127"/>
    </row>
    <row r="85" spans="1:13" ht="14.25">
      <c r="A85" s="51"/>
      <c r="B85" s="51"/>
      <c r="C85" s="51"/>
      <c r="D85" s="51"/>
      <c r="E85" s="124"/>
      <c r="F85" s="51"/>
      <c r="G85" s="51"/>
      <c r="H85" s="51"/>
      <c r="I85" s="53"/>
      <c r="J85" s="51"/>
      <c r="K85" s="51"/>
      <c r="L85" s="48"/>
      <c r="M85" s="127"/>
    </row>
    <row r="86" spans="1:13" ht="14.25">
      <c r="A86" s="51"/>
      <c r="B86" s="51"/>
      <c r="C86" s="51"/>
      <c r="D86" s="51"/>
      <c r="E86" s="124"/>
      <c r="F86" s="51"/>
      <c r="G86" s="51"/>
      <c r="H86" s="51"/>
      <c r="I86" s="53"/>
      <c r="J86" s="51"/>
      <c r="K86" s="51"/>
      <c r="L86" s="48"/>
      <c r="M86" s="127"/>
    </row>
    <row r="87" spans="1:13" ht="14.25">
      <c r="A87" s="51"/>
      <c r="B87" s="51"/>
      <c r="C87" s="51"/>
      <c r="D87" s="51"/>
      <c r="E87" s="124"/>
      <c r="F87" s="51"/>
      <c r="G87" s="51"/>
      <c r="H87" s="51"/>
      <c r="I87" s="53"/>
      <c r="J87" s="51"/>
      <c r="K87" s="51"/>
      <c r="L87" s="48"/>
      <c r="M87" s="127"/>
    </row>
    <row r="88" spans="1:13" ht="14.25">
      <c r="A88" s="51"/>
      <c r="B88" s="51"/>
      <c r="C88" s="51"/>
      <c r="D88" s="51"/>
      <c r="E88" s="124"/>
      <c r="F88" s="51"/>
      <c r="G88" s="51"/>
      <c r="H88" s="51"/>
      <c r="I88" s="53"/>
      <c r="J88" s="51"/>
      <c r="K88" s="51"/>
      <c r="L88" s="48"/>
      <c r="M88" s="127"/>
    </row>
    <row r="89" spans="1:13" ht="14.25">
      <c r="A89" s="51"/>
      <c r="B89" s="51"/>
      <c r="C89" s="51"/>
      <c r="D89" s="51"/>
      <c r="E89" s="124"/>
      <c r="F89" s="51"/>
      <c r="G89" s="51"/>
      <c r="H89" s="51"/>
      <c r="I89" s="53"/>
      <c r="J89" s="51"/>
      <c r="K89" s="51"/>
      <c r="L89" s="48"/>
      <c r="M89" s="127"/>
    </row>
    <row r="90" spans="1:13" ht="14.25">
      <c r="A90" s="51"/>
      <c r="B90" s="51"/>
      <c r="C90" s="51"/>
      <c r="D90" s="51"/>
      <c r="E90" s="124"/>
      <c r="F90" s="51"/>
      <c r="G90" s="51"/>
      <c r="H90" s="51"/>
      <c r="I90" s="53"/>
      <c r="J90" s="51"/>
      <c r="K90" s="51"/>
      <c r="L90" s="48"/>
      <c r="M90" s="127"/>
    </row>
    <row r="91" spans="1:13" ht="14.25">
      <c r="A91" s="51"/>
      <c r="B91" s="51"/>
      <c r="C91" s="51"/>
      <c r="D91" s="51"/>
      <c r="E91" s="124"/>
      <c r="F91" s="51"/>
      <c r="G91" s="51"/>
      <c r="H91" s="51"/>
      <c r="I91" s="53"/>
      <c r="J91" s="51"/>
      <c r="K91" s="51"/>
      <c r="L91" s="48"/>
      <c r="M91" s="127"/>
    </row>
    <row r="92" spans="1:13" ht="14.25">
      <c r="A92" s="51"/>
      <c r="B92" s="51"/>
      <c r="C92" s="51"/>
      <c r="D92" s="51"/>
      <c r="E92" s="124"/>
      <c r="F92" s="51"/>
      <c r="G92" s="51"/>
      <c r="H92" s="51"/>
      <c r="I92" s="53"/>
      <c r="J92" s="51"/>
      <c r="K92" s="51"/>
      <c r="L92" s="48"/>
      <c r="M92" s="127"/>
    </row>
    <row r="93" spans="1:13" ht="14.25">
      <c r="A93" s="51"/>
      <c r="B93" s="51"/>
      <c r="C93" s="51"/>
      <c r="D93" s="51"/>
      <c r="E93" s="124"/>
      <c r="F93" s="51"/>
      <c r="G93" s="51"/>
      <c r="H93" s="51"/>
      <c r="I93" s="53"/>
      <c r="J93" s="51"/>
      <c r="K93" s="51"/>
      <c r="L93" s="48"/>
      <c r="M93" s="127"/>
    </row>
    <row r="94" spans="1:13" ht="14.25">
      <c r="A94" s="51"/>
      <c r="B94" s="51"/>
      <c r="C94" s="51"/>
      <c r="D94" s="51"/>
      <c r="E94" s="124"/>
      <c r="F94" s="51"/>
      <c r="G94" s="51"/>
      <c r="H94" s="51"/>
      <c r="I94" s="53"/>
      <c r="J94" s="51"/>
      <c r="K94" s="51"/>
      <c r="L94" s="48"/>
      <c r="M94" s="126"/>
    </row>
    <row r="95" spans="1:13" ht="14.25">
      <c r="A95" s="51"/>
      <c r="B95" s="51"/>
      <c r="C95" s="51"/>
      <c r="D95" s="51"/>
      <c r="E95" s="124"/>
      <c r="F95" s="51"/>
      <c r="G95" s="51"/>
      <c r="H95" s="51"/>
      <c r="I95" s="53"/>
      <c r="J95" s="51"/>
      <c r="K95" s="51"/>
      <c r="L95" s="48"/>
      <c r="M95" s="127"/>
    </row>
    <row r="96" spans="1:13" ht="14.25">
      <c r="A96" s="51"/>
      <c r="B96" s="51"/>
      <c r="C96" s="51"/>
      <c r="D96" s="51"/>
      <c r="E96" s="124"/>
      <c r="F96" s="51"/>
      <c r="G96" s="51"/>
      <c r="H96" s="51"/>
      <c r="I96" s="53"/>
      <c r="J96" s="51"/>
      <c r="K96" s="51"/>
      <c r="L96" s="48"/>
      <c r="M96" s="127"/>
    </row>
    <row r="97" spans="1:13" ht="14.25">
      <c r="A97" s="51"/>
      <c r="B97" s="51"/>
      <c r="C97" s="51"/>
      <c r="D97" s="51"/>
      <c r="E97" s="124"/>
      <c r="F97" s="51"/>
      <c r="G97" s="51"/>
      <c r="H97" s="51"/>
      <c r="I97" s="53"/>
      <c r="J97" s="51"/>
      <c r="K97" s="51"/>
      <c r="L97" s="48"/>
      <c r="M97" s="127"/>
    </row>
    <row r="98" spans="1:13" ht="14.25">
      <c r="A98" s="51"/>
      <c r="B98" s="51"/>
      <c r="C98" s="51"/>
      <c r="D98" s="51"/>
      <c r="E98" s="124"/>
      <c r="F98" s="51"/>
      <c r="G98" s="51"/>
      <c r="H98" s="51"/>
      <c r="I98" s="53"/>
      <c r="J98" s="51"/>
      <c r="K98" s="51"/>
      <c r="L98" s="48"/>
      <c r="M98" s="127"/>
    </row>
    <row r="99" spans="1:13" ht="14.25">
      <c r="A99" s="51"/>
      <c r="B99" s="51"/>
      <c r="C99" s="51"/>
      <c r="D99" s="51"/>
      <c r="E99" s="124"/>
      <c r="F99" s="51"/>
      <c r="G99" s="51"/>
      <c r="H99" s="51"/>
      <c r="I99" s="53"/>
      <c r="J99" s="51"/>
      <c r="K99" s="51"/>
      <c r="L99" s="48"/>
      <c r="M99" s="126"/>
    </row>
    <row r="100" spans="1:13" ht="14.25">
      <c r="A100" s="51"/>
      <c r="B100" s="51"/>
      <c r="C100" s="51"/>
      <c r="D100" s="51"/>
      <c r="E100" s="124"/>
      <c r="F100" s="51"/>
      <c r="G100" s="51"/>
      <c r="H100" s="51"/>
      <c r="I100" s="53"/>
      <c r="J100" s="51"/>
      <c r="K100" s="51"/>
      <c r="L100" s="48"/>
      <c r="M100" s="127"/>
    </row>
    <row r="101" spans="1:13" ht="14.25">
      <c r="A101" s="51"/>
      <c r="B101" s="51"/>
      <c r="C101" s="51"/>
      <c r="D101" s="51"/>
      <c r="E101" s="124"/>
      <c r="F101" s="51"/>
      <c r="G101" s="51"/>
      <c r="H101" s="51"/>
      <c r="I101" s="53"/>
      <c r="J101" s="51"/>
      <c r="K101" s="51"/>
      <c r="L101" s="48"/>
      <c r="M101" s="127"/>
    </row>
    <row r="102" spans="1:13" ht="14.25">
      <c r="A102" s="51"/>
      <c r="B102" s="51"/>
      <c r="C102" s="51"/>
      <c r="D102" s="51"/>
      <c r="E102" s="124"/>
      <c r="F102" s="51"/>
      <c r="G102" s="51"/>
      <c r="H102" s="51"/>
      <c r="I102" s="53"/>
      <c r="J102" s="51"/>
      <c r="K102" s="51"/>
      <c r="L102" s="48"/>
      <c r="M102" s="127"/>
    </row>
    <row r="103" spans="1:13" ht="14.25">
      <c r="A103" s="51"/>
      <c r="B103" s="51"/>
      <c r="C103" s="51"/>
      <c r="D103" s="51"/>
      <c r="E103" s="124"/>
      <c r="F103" s="51"/>
      <c r="G103" s="51"/>
      <c r="H103" s="51"/>
      <c r="I103" s="53"/>
      <c r="J103" s="51"/>
      <c r="K103" s="51"/>
      <c r="L103" s="48"/>
      <c r="M103" s="127"/>
    </row>
    <row r="104" spans="1:13" ht="14.25">
      <c r="A104" s="51"/>
      <c r="B104" s="51"/>
      <c r="C104" s="51"/>
      <c r="D104" s="51"/>
      <c r="E104" s="124"/>
      <c r="F104" s="51"/>
      <c r="G104" s="51"/>
      <c r="H104" s="51"/>
      <c r="I104" s="53"/>
      <c r="J104" s="51"/>
      <c r="K104" s="51"/>
      <c r="L104" s="48"/>
      <c r="M104" s="127"/>
    </row>
    <row r="105" spans="1:13" ht="14.25">
      <c r="A105" s="51"/>
      <c r="B105" s="51"/>
      <c r="C105" s="51"/>
      <c r="D105" s="51"/>
      <c r="E105" s="124"/>
      <c r="F105" s="51"/>
      <c r="G105" s="51"/>
      <c r="H105" s="51"/>
      <c r="I105" s="53"/>
      <c r="J105" s="51"/>
      <c r="K105" s="51"/>
      <c r="L105" s="48"/>
      <c r="M105" s="127"/>
    </row>
    <row r="106" spans="1:13" ht="14.25">
      <c r="A106" s="51"/>
      <c r="B106" s="51"/>
      <c r="C106" s="51"/>
      <c r="D106" s="51"/>
      <c r="E106" s="124"/>
      <c r="F106" s="51"/>
      <c r="G106" s="51"/>
      <c r="H106" s="51"/>
      <c r="I106" s="53"/>
      <c r="J106" s="51"/>
      <c r="K106" s="51"/>
      <c r="L106" s="48"/>
      <c r="M106" s="127"/>
    </row>
    <row r="107" spans="1:13" ht="14.25">
      <c r="A107" s="51"/>
      <c r="B107" s="51"/>
      <c r="C107" s="51"/>
      <c r="D107" s="51"/>
      <c r="E107" s="124"/>
      <c r="F107" s="51"/>
      <c r="G107" s="51"/>
      <c r="H107" s="51"/>
      <c r="I107" s="53"/>
      <c r="J107" s="51"/>
      <c r="K107" s="51"/>
      <c r="L107" s="48"/>
      <c r="M107" s="127"/>
    </row>
    <row r="108" spans="1:13" ht="14.25">
      <c r="A108" s="51"/>
      <c r="B108" s="51"/>
      <c r="C108" s="51"/>
      <c r="D108" s="51"/>
      <c r="E108" s="124"/>
      <c r="F108" s="51"/>
      <c r="G108" s="51"/>
      <c r="H108" s="51"/>
      <c r="I108" s="53"/>
      <c r="J108" s="51"/>
      <c r="K108" s="51"/>
      <c r="L108" s="48"/>
      <c r="M108" s="126"/>
    </row>
    <row r="109" spans="1:13" ht="14.25">
      <c r="A109" s="51"/>
      <c r="B109" s="51"/>
      <c r="C109" s="51"/>
      <c r="D109" s="51"/>
      <c r="E109" s="124"/>
      <c r="F109" s="51"/>
      <c r="G109" s="51"/>
      <c r="H109" s="51"/>
      <c r="I109" s="53"/>
      <c r="J109" s="51"/>
      <c r="K109" s="51"/>
      <c r="L109" s="48"/>
      <c r="M109" s="127"/>
    </row>
    <row r="110" spans="1:13" ht="14.25">
      <c r="A110" s="51"/>
      <c r="B110" s="51"/>
      <c r="C110" s="51"/>
      <c r="D110" s="51"/>
      <c r="E110" s="124"/>
      <c r="F110" s="51"/>
      <c r="G110" s="51"/>
      <c r="H110" s="51"/>
      <c r="I110" s="53"/>
      <c r="J110" s="51"/>
      <c r="K110" s="51"/>
      <c r="L110" s="48"/>
      <c r="M110" s="127"/>
    </row>
    <row r="111" spans="1:13" ht="14.25">
      <c r="A111" s="51"/>
      <c r="B111" s="51"/>
      <c r="C111" s="51"/>
      <c r="D111" s="51"/>
      <c r="E111" s="124"/>
      <c r="F111" s="51"/>
      <c r="G111" s="51"/>
      <c r="H111" s="51"/>
      <c r="I111" s="53"/>
      <c r="J111" s="51"/>
      <c r="K111" s="51"/>
      <c r="L111" s="48"/>
      <c r="M111" s="127"/>
    </row>
    <row r="112" spans="1:13" ht="14.25">
      <c r="A112" s="51"/>
      <c r="B112" s="51"/>
      <c r="C112" s="51"/>
      <c r="D112" s="51"/>
      <c r="E112" s="124"/>
      <c r="F112" s="51"/>
      <c r="G112" s="51"/>
      <c r="H112" s="51"/>
      <c r="I112" s="53"/>
      <c r="J112" s="51"/>
      <c r="K112" s="51"/>
      <c r="L112" s="48"/>
      <c r="M112" s="127"/>
    </row>
    <row r="113" spans="1:13" ht="14.25">
      <c r="A113" s="51"/>
      <c r="B113" s="51"/>
      <c r="C113" s="51"/>
      <c r="D113" s="51"/>
      <c r="E113" s="124"/>
      <c r="F113" s="51"/>
      <c r="G113" s="51"/>
      <c r="H113" s="51"/>
      <c r="I113" s="53"/>
      <c r="J113" s="51"/>
      <c r="K113" s="51"/>
      <c r="L113" s="48"/>
      <c r="M113" s="127"/>
    </row>
    <row r="114" spans="1:13" ht="14.25">
      <c r="A114" s="51"/>
      <c r="B114" s="51"/>
      <c r="C114" s="51"/>
      <c r="D114" s="51"/>
      <c r="E114" s="124"/>
      <c r="F114" s="51"/>
      <c r="G114" s="51"/>
      <c r="H114" s="51"/>
      <c r="I114" s="53"/>
      <c r="J114" s="51"/>
      <c r="K114" s="51"/>
      <c r="L114" s="48"/>
      <c r="M114" s="127"/>
    </row>
    <row r="115" spans="1:13" ht="14.25">
      <c r="A115" s="51"/>
      <c r="B115" s="51"/>
      <c r="C115" s="51"/>
      <c r="D115" s="51"/>
      <c r="E115" s="124"/>
      <c r="F115" s="51"/>
      <c r="G115" s="51"/>
      <c r="H115" s="51"/>
      <c r="I115" s="53"/>
      <c r="J115" s="51"/>
      <c r="K115" s="51"/>
      <c r="L115" s="48"/>
      <c r="M115" s="127"/>
    </row>
    <row r="116" spans="1:13" ht="14.25">
      <c r="A116" s="51"/>
      <c r="B116" s="51"/>
      <c r="C116" s="51"/>
      <c r="D116" s="51"/>
      <c r="E116" s="124"/>
      <c r="F116" s="51"/>
      <c r="G116" s="51"/>
      <c r="H116" s="51"/>
      <c r="I116" s="53"/>
      <c r="J116" s="51"/>
      <c r="K116" s="51"/>
      <c r="L116" s="48"/>
      <c r="M116" s="127"/>
    </row>
    <row r="117" spans="1:13" ht="14.25">
      <c r="A117" s="51"/>
      <c r="B117" s="51"/>
      <c r="C117" s="51"/>
      <c r="D117" s="51"/>
      <c r="E117" s="124"/>
      <c r="F117" s="51"/>
      <c r="G117" s="51"/>
      <c r="H117" s="51"/>
      <c r="I117" s="53"/>
      <c r="J117" s="51"/>
      <c r="K117" s="51"/>
      <c r="L117" s="48"/>
      <c r="M117" s="126"/>
    </row>
    <row r="118" spans="1:13" ht="14.25">
      <c r="A118" s="51"/>
      <c r="B118" s="51"/>
      <c r="C118" s="51"/>
      <c r="D118" s="51"/>
      <c r="E118" s="124"/>
      <c r="F118" s="51"/>
      <c r="G118" s="51"/>
      <c r="H118" s="51"/>
      <c r="I118" s="53"/>
      <c r="J118" s="51"/>
      <c r="K118" s="51"/>
      <c r="L118" s="48"/>
      <c r="M118" s="127"/>
    </row>
    <row r="119" spans="1:13" ht="14.25">
      <c r="A119" s="51"/>
      <c r="B119" s="51"/>
      <c r="C119" s="51"/>
      <c r="D119" s="51"/>
      <c r="E119" s="124"/>
      <c r="F119" s="51"/>
      <c r="G119" s="51"/>
      <c r="H119" s="51"/>
      <c r="I119" s="53"/>
      <c r="J119" s="51"/>
      <c r="K119" s="51"/>
      <c r="L119" s="48"/>
      <c r="M119" s="127"/>
    </row>
    <row r="120" spans="1:13" ht="14.25">
      <c r="A120" s="51"/>
      <c r="B120" s="51"/>
      <c r="C120" s="51"/>
      <c r="D120" s="51"/>
      <c r="E120" s="124"/>
      <c r="F120" s="51"/>
      <c r="G120" s="51"/>
      <c r="H120" s="51"/>
      <c r="I120" s="53"/>
      <c r="J120" s="51"/>
      <c r="K120" s="51"/>
      <c r="L120" s="48"/>
      <c r="M120" s="127"/>
    </row>
    <row r="121" spans="1:13" ht="14.25">
      <c r="A121" s="51"/>
      <c r="B121" s="51"/>
      <c r="C121" s="51"/>
      <c r="D121" s="51"/>
      <c r="E121" s="124"/>
      <c r="F121" s="51"/>
      <c r="G121" s="51"/>
      <c r="H121" s="51"/>
      <c r="I121" s="53"/>
      <c r="J121" s="51"/>
      <c r="K121" s="51"/>
      <c r="L121" s="48"/>
      <c r="M121" s="127"/>
    </row>
    <row r="122" spans="1:13" ht="14.25">
      <c r="A122" s="51"/>
      <c r="B122" s="51"/>
      <c r="C122" s="51"/>
      <c r="D122" s="51"/>
      <c r="E122" s="124"/>
      <c r="F122" s="51"/>
      <c r="G122" s="51"/>
      <c r="H122" s="51"/>
      <c r="I122" s="53"/>
      <c r="J122" s="51"/>
      <c r="K122" s="51"/>
      <c r="L122" s="48"/>
      <c r="M122" s="127"/>
    </row>
    <row r="123" spans="1:13" ht="14.25">
      <c r="A123" s="51"/>
      <c r="B123" s="51"/>
      <c r="C123" s="51"/>
      <c r="D123" s="51"/>
      <c r="E123" s="124"/>
      <c r="F123" s="51"/>
      <c r="G123" s="51"/>
      <c r="H123" s="51"/>
      <c r="I123" s="53"/>
      <c r="J123" s="51"/>
      <c r="K123" s="51"/>
      <c r="L123" s="48"/>
      <c r="M123" s="127"/>
    </row>
    <row r="124" spans="1:13" ht="14.25">
      <c r="A124" s="51"/>
      <c r="B124" s="51"/>
      <c r="C124" s="51"/>
      <c r="D124" s="51"/>
      <c r="E124" s="124"/>
      <c r="F124" s="51"/>
      <c r="G124" s="51"/>
      <c r="H124" s="51"/>
      <c r="I124" s="53"/>
      <c r="J124" s="51"/>
      <c r="K124" s="51"/>
      <c r="L124" s="48"/>
      <c r="M124" s="127"/>
    </row>
    <row r="125" spans="1:13" ht="14.25">
      <c r="A125" s="51"/>
      <c r="B125" s="51"/>
      <c r="C125" s="51"/>
      <c r="D125" s="51"/>
      <c r="E125" s="124"/>
      <c r="F125" s="51"/>
      <c r="G125" s="51"/>
      <c r="H125" s="51"/>
      <c r="I125" s="51"/>
      <c r="J125" s="51"/>
      <c r="K125" s="51"/>
      <c r="L125" s="48"/>
      <c r="M125" s="127"/>
    </row>
    <row r="126" spans="1:13">
      <c r="A126" s="125"/>
      <c r="B126" s="125"/>
      <c r="C126" s="125"/>
      <c r="D126" s="125"/>
      <c r="E126" s="125"/>
      <c r="F126" s="125"/>
      <c r="G126" s="125"/>
      <c r="H126" s="125"/>
      <c r="I126" s="125"/>
      <c r="J126" s="125"/>
      <c r="K126" s="125"/>
      <c r="L126" s="125"/>
    </row>
    <row r="127" spans="1:13">
      <c r="A127" s="125"/>
      <c r="B127" s="125"/>
      <c r="C127" s="125"/>
      <c r="D127" s="125"/>
      <c r="E127" s="125"/>
      <c r="F127" s="125"/>
      <c r="G127" s="125"/>
      <c r="H127" s="125"/>
      <c r="I127" s="125"/>
      <c r="J127" s="125"/>
      <c r="K127" s="125"/>
      <c r="L127" s="125"/>
    </row>
  </sheetData>
  <autoFilter ref="A1:M47"/>
  <mergeCells count="12">
    <mergeCell ref="M2:M8"/>
    <mergeCell ref="M9:M12"/>
    <mergeCell ref="M13:M14"/>
    <mergeCell ref="M15:M17"/>
    <mergeCell ref="M36:M41"/>
    <mergeCell ref="M42:M43"/>
    <mergeCell ref="M44:M47"/>
    <mergeCell ref="M18:M21"/>
    <mergeCell ref="M22:M24"/>
    <mergeCell ref="M25:M29"/>
    <mergeCell ref="M30:M32"/>
    <mergeCell ref="M33:M35"/>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M38"/>
  <sheetViews>
    <sheetView workbookViewId="0">
      <selection activeCell="G37" sqref="G37:I37"/>
    </sheetView>
  </sheetViews>
  <sheetFormatPr defaultRowHeight="13.5"/>
  <cols>
    <col min="1" max="1" width="5.5" style="34" customWidth="1"/>
    <col min="2" max="2" width="16.5" style="34" customWidth="1"/>
    <col min="3" max="3" width="7.25" style="34" customWidth="1"/>
    <col min="4" max="4" width="5.875" style="34" customWidth="1"/>
    <col min="5" max="5" width="15.625" hidden="1" customWidth="1"/>
    <col min="11" max="11" width="9" customWidth="1"/>
  </cols>
  <sheetData>
    <row r="1" spans="1:13" ht="27">
      <c r="A1" s="70" t="s">
        <v>198</v>
      </c>
      <c r="B1" s="208" t="str">
        <f>望都家园!B1</f>
        <v>小区名称</v>
      </c>
      <c r="C1" s="70" t="str">
        <f>金色漫香苑!C1</f>
        <v>年度</v>
      </c>
      <c r="D1" s="70" t="str">
        <f>金色漫香苑!D1</f>
        <v>月度</v>
      </c>
      <c r="E1" s="70" t="s">
        <v>93</v>
      </c>
      <c r="F1" s="70" t="s">
        <v>94</v>
      </c>
      <c r="G1" s="69" t="s">
        <v>199</v>
      </c>
      <c r="H1" s="69" t="s">
        <v>174</v>
      </c>
      <c r="I1" s="69" t="s">
        <v>220</v>
      </c>
      <c r="J1" s="69" t="s">
        <v>134</v>
      </c>
      <c r="K1" s="70" t="s">
        <v>221</v>
      </c>
      <c r="L1" s="75" t="s">
        <v>219</v>
      </c>
      <c r="M1" s="29" t="s">
        <v>112</v>
      </c>
    </row>
    <row r="2" spans="1:13" ht="14.25">
      <c r="A2" s="70">
        <v>1</v>
      </c>
      <c r="B2" s="65" t="s">
        <v>2044</v>
      </c>
      <c r="C2" s="70">
        <v>2021</v>
      </c>
      <c r="D2" s="70">
        <v>8</v>
      </c>
      <c r="E2" s="31">
        <v>44375</v>
      </c>
      <c r="F2" s="70">
        <v>138.54</v>
      </c>
      <c r="G2" s="81" t="s">
        <v>178</v>
      </c>
      <c r="H2" s="69" t="s">
        <v>180</v>
      </c>
      <c r="I2" s="69" t="s">
        <v>137</v>
      </c>
      <c r="J2" s="69" t="s">
        <v>818</v>
      </c>
      <c r="K2" s="70">
        <v>5300</v>
      </c>
      <c r="L2" s="50">
        <f t="shared" ref="L2:L33" si="0">K2/F2</f>
        <v>38.256099321495597</v>
      </c>
      <c r="M2" s="121">
        <f>L2</f>
        <v>38.256099321495597</v>
      </c>
    </row>
    <row r="3" spans="1:13" ht="14.25">
      <c r="A3" s="70">
        <v>2</v>
      </c>
      <c r="B3" s="65" t="s">
        <v>2044</v>
      </c>
      <c r="C3" s="70">
        <v>2021</v>
      </c>
      <c r="D3" s="70">
        <v>7</v>
      </c>
      <c r="E3" s="31">
        <v>44373</v>
      </c>
      <c r="F3" s="70">
        <v>89</v>
      </c>
      <c r="G3" s="81" t="s">
        <v>135</v>
      </c>
      <c r="H3" s="69" t="s">
        <v>180</v>
      </c>
      <c r="I3" s="81" t="s">
        <v>137</v>
      </c>
      <c r="J3" s="69" t="s">
        <v>821</v>
      </c>
      <c r="K3" s="70">
        <v>4700</v>
      </c>
      <c r="L3" s="50">
        <f t="shared" si="0"/>
        <v>52.80898876404494</v>
      </c>
      <c r="M3" s="333">
        <f>ROUND(AVERAGE(L3:L8),2)</f>
        <v>57.33</v>
      </c>
    </row>
    <row r="4" spans="1:13" ht="14.25">
      <c r="A4" s="70">
        <v>3</v>
      </c>
      <c r="B4" s="65" t="s">
        <v>2044</v>
      </c>
      <c r="C4" s="70">
        <v>2021</v>
      </c>
      <c r="D4" s="70">
        <v>7</v>
      </c>
      <c r="E4" s="31">
        <v>44339</v>
      </c>
      <c r="F4" s="70">
        <v>88.98</v>
      </c>
      <c r="G4" s="69" t="s">
        <v>135</v>
      </c>
      <c r="H4" s="69" t="s">
        <v>180</v>
      </c>
      <c r="I4" s="81" t="s">
        <v>137</v>
      </c>
      <c r="J4" s="69" t="s">
        <v>817</v>
      </c>
      <c r="K4" s="70">
        <v>4200</v>
      </c>
      <c r="L4" s="50">
        <f t="shared" si="0"/>
        <v>47.201618341200266</v>
      </c>
      <c r="M4" s="334"/>
    </row>
    <row r="5" spans="1:13" ht="14.25">
      <c r="A5" s="70">
        <v>4</v>
      </c>
      <c r="B5" s="65" t="s">
        <v>2044</v>
      </c>
      <c r="C5" s="70">
        <v>2021</v>
      </c>
      <c r="D5" s="70">
        <v>7</v>
      </c>
      <c r="E5" s="31">
        <v>44339</v>
      </c>
      <c r="F5" s="70">
        <v>57.05</v>
      </c>
      <c r="G5" s="69" t="s">
        <v>135</v>
      </c>
      <c r="H5" s="69" t="s">
        <v>180</v>
      </c>
      <c r="I5" s="81" t="s">
        <v>137</v>
      </c>
      <c r="J5" s="69" t="s">
        <v>821</v>
      </c>
      <c r="K5" s="70">
        <v>4167</v>
      </c>
      <c r="L5" s="50">
        <f t="shared" si="0"/>
        <v>73.041191936897462</v>
      </c>
      <c r="M5" s="334"/>
    </row>
    <row r="6" spans="1:13" ht="14.25">
      <c r="A6" s="70">
        <v>5</v>
      </c>
      <c r="B6" s="65" t="s">
        <v>2044</v>
      </c>
      <c r="C6" s="70">
        <v>2021</v>
      </c>
      <c r="D6" s="70">
        <v>7</v>
      </c>
      <c r="E6" s="31">
        <v>44339</v>
      </c>
      <c r="F6" s="70">
        <v>70</v>
      </c>
      <c r="G6" s="69" t="s">
        <v>135</v>
      </c>
      <c r="H6" s="69" t="s">
        <v>180</v>
      </c>
      <c r="I6" s="81" t="s">
        <v>137</v>
      </c>
      <c r="J6" s="81" t="s">
        <v>821</v>
      </c>
      <c r="K6" s="70">
        <v>4000</v>
      </c>
      <c r="L6" s="50">
        <f t="shared" si="0"/>
        <v>57.142857142857146</v>
      </c>
      <c r="M6" s="334"/>
    </row>
    <row r="7" spans="1:13" ht="14.25">
      <c r="A7" s="70">
        <v>6</v>
      </c>
      <c r="B7" s="65" t="s">
        <v>2044</v>
      </c>
      <c r="C7" s="70">
        <v>2021</v>
      </c>
      <c r="D7" s="70">
        <v>7</v>
      </c>
      <c r="E7" s="31">
        <v>44334</v>
      </c>
      <c r="F7" s="70">
        <v>63</v>
      </c>
      <c r="G7" s="69" t="s">
        <v>135</v>
      </c>
      <c r="H7" s="69" t="s">
        <v>180</v>
      </c>
      <c r="I7" s="81" t="s">
        <v>137</v>
      </c>
      <c r="J7" s="69" t="s">
        <v>815</v>
      </c>
      <c r="K7" s="70">
        <v>3700</v>
      </c>
      <c r="L7" s="50">
        <f t="shared" si="0"/>
        <v>58.730158730158728</v>
      </c>
      <c r="M7" s="334"/>
    </row>
    <row r="8" spans="1:13" ht="14.25">
      <c r="A8" s="70">
        <v>7</v>
      </c>
      <c r="B8" s="65" t="s">
        <v>2044</v>
      </c>
      <c r="C8" s="70">
        <v>2021</v>
      </c>
      <c r="D8" s="70">
        <v>7</v>
      </c>
      <c r="E8" s="31">
        <v>44311</v>
      </c>
      <c r="F8" s="70">
        <v>69</v>
      </c>
      <c r="G8" s="69" t="s">
        <v>135</v>
      </c>
      <c r="H8" s="69" t="s">
        <v>180</v>
      </c>
      <c r="I8" s="81" t="s">
        <v>137</v>
      </c>
      <c r="J8" s="81" t="s">
        <v>815</v>
      </c>
      <c r="K8" s="70">
        <v>3800</v>
      </c>
      <c r="L8" s="50">
        <f t="shared" si="0"/>
        <v>55.072463768115945</v>
      </c>
      <c r="M8" s="334"/>
    </row>
    <row r="9" spans="1:13" ht="14.25">
      <c r="A9" s="70">
        <v>8</v>
      </c>
      <c r="B9" s="65" t="s">
        <v>2044</v>
      </c>
      <c r="C9" s="70">
        <v>2021</v>
      </c>
      <c r="D9" s="70">
        <v>6</v>
      </c>
      <c r="E9" s="31">
        <v>44308</v>
      </c>
      <c r="F9" s="70">
        <v>69.56</v>
      </c>
      <c r="G9" s="69" t="s">
        <v>135</v>
      </c>
      <c r="H9" s="69" t="s">
        <v>180</v>
      </c>
      <c r="I9" s="81" t="s">
        <v>137</v>
      </c>
      <c r="J9" s="69" t="s">
        <v>815</v>
      </c>
      <c r="K9" s="70">
        <v>4150</v>
      </c>
      <c r="L9" s="50">
        <f t="shared" si="0"/>
        <v>59.660724554341577</v>
      </c>
      <c r="M9" s="333">
        <f>ROUND(AVERAGE(L9:L11),2)</f>
        <v>57.54</v>
      </c>
    </row>
    <row r="10" spans="1:13" ht="14.25">
      <c r="A10" s="70">
        <v>9</v>
      </c>
      <c r="B10" s="65" t="s">
        <v>2044</v>
      </c>
      <c r="C10" s="70">
        <v>2021</v>
      </c>
      <c r="D10" s="70">
        <v>6</v>
      </c>
      <c r="E10" s="31">
        <v>44296</v>
      </c>
      <c r="F10" s="70">
        <v>89.33</v>
      </c>
      <c r="G10" s="69" t="s">
        <v>135</v>
      </c>
      <c r="H10" s="69" t="s">
        <v>180</v>
      </c>
      <c r="I10" s="81" t="s">
        <v>137</v>
      </c>
      <c r="J10" s="81" t="s">
        <v>815</v>
      </c>
      <c r="K10" s="70">
        <v>4600</v>
      </c>
      <c r="L10" s="50">
        <f t="shared" si="0"/>
        <v>51.494458748460765</v>
      </c>
      <c r="M10" s="334"/>
    </row>
    <row r="11" spans="1:13" ht="14.25">
      <c r="A11" s="70">
        <v>10</v>
      </c>
      <c r="B11" s="65" t="s">
        <v>2044</v>
      </c>
      <c r="C11" s="70">
        <v>2021</v>
      </c>
      <c r="D11" s="70">
        <v>6</v>
      </c>
      <c r="E11" s="31">
        <v>44290</v>
      </c>
      <c r="F11" s="70">
        <v>61</v>
      </c>
      <c r="G11" s="69" t="s">
        <v>135</v>
      </c>
      <c r="H11" s="69" t="s">
        <v>180</v>
      </c>
      <c r="I11" s="81" t="s">
        <v>137</v>
      </c>
      <c r="J11" s="69" t="s">
        <v>817</v>
      </c>
      <c r="K11" s="70">
        <v>3750</v>
      </c>
      <c r="L11" s="50">
        <f t="shared" si="0"/>
        <v>61.475409836065573</v>
      </c>
      <c r="M11" s="334"/>
    </row>
    <row r="12" spans="1:13" ht="14.25">
      <c r="A12" s="70">
        <v>11</v>
      </c>
      <c r="B12" s="65" t="s">
        <v>2044</v>
      </c>
      <c r="C12" s="70">
        <v>2021</v>
      </c>
      <c r="D12" s="70">
        <v>5</v>
      </c>
      <c r="E12" s="31">
        <v>44269</v>
      </c>
      <c r="F12" s="70">
        <v>98</v>
      </c>
      <c r="G12" s="69" t="s">
        <v>135</v>
      </c>
      <c r="H12" s="69" t="s">
        <v>180</v>
      </c>
      <c r="I12" s="65" t="s">
        <v>179</v>
      </c>
      <c r="J12" s="81" t="s">
        <v>815</v>
      </c>
      <c r="K12" s="70">
        <v>5410</v>
      </c>
      <c r="L12" s="50">
        <f t="shared" si="0"/>
        <v>55.204081632653065</v>
      </c>
      <c r="M12" s="333">
        <f>ROUND(AVERAGE(L12:L15),2)</f>
        <v>48.29</v>
      </c>
    </row>
    <row r="13" spans="1:13" ht="14.25">
      <c r="A13" s="70">
        <v>12</v>
      </c>
      <c r="B13" s="65" t="s">
        <v>2044</v>
      </c>
      <c r="C13" s="70">
        <v>2021</v>
      </c>
      <c r="D13" s="70">
        <v>5</v>
      </c>
      <c r="E13" s="31">
        <v>44262</v>
      </c>
      <c r="F13" s="70">
        <v>89.33</v>
      </c>
      <c r="G13" s="69" t="s">
        <v>135</v>
      </c>
      <c r="H13" s="69" t="s">
        <v>180</v>
      </c>
      <c r="I13" s="81" t="s">
        <v>137</v>
      </c>
      <c r="J13" s="81" t="s">
        <v>815</v>
      </c>
      <c r="K13" s="70">
        <v>4500</v>
      </c>
      <c r="L13" s="50">
        <f t="shared" si="0"/>
        <v>50.37501399305944</v>
      </c>
      <c r="M13" s="333"/>
    </row>
    <row r="14" spans="1:13" ht="14.25">
      <c r="A14" s="70">
        <v>13</v>
      </c>
      <c r="B14" s="65" t="s">
        <v>2044</v>
      </c>
      <c r="C14" s="70">
        <v>2021</v>
      </c>
      <c r="D14" s="70">
        <v>5</v>
      </c>
      <c r="E14" s="31">
        <v>44259</v>
      </c>
      <c r="F14" s="70">
        <v>116.85</v>
      </c>
      <c r="G14" s="69" t="s">
        <v>135</v>
      </c>
      <c r="H14" s="69" t="s">
        <v>180</v>
      </c>
      <c r="I14" s="81" t="s">
        <v>137</v>
      </c>
      <c r="J14" s="69" t="s">
        <v>815</v>
      </c>
      <c r="K14" s="70">
        <v>4300</v>
      </c>
      <c r="L14" s="50">
        <f t="shared" si="0"/>
        <v>36.799315361574671</v>
      </c>
      <c r="M14" s="333"/>
    </row>
    <row r="15" spans="1:13" ht="14.25">
      <c r="A15" s="70">
        <v>14</v>
      </c>
      <c r="B15" s="65" t="s">
        <v>2044</v>
      </c>
      <c r="C15" s="70">
        <v>2021</v>
      </c>
      <c r="D15" s="70">
        <v>5</v>
      </c>
      <c r="E15" s="31">
        <v>44249</v>
      </c>
      <c r="F15" s="70">
        <v>61.03</v>
      </c>
      <c r="G15" s="69" t="s">
        <v>135</v>
      </c>
      <c r="H15" s="69" t="s">
        <v>180</v>
      </c>
      <c r="I15" s="81" t="s">
        <v>137</v>
      </c>
      <c r="J15" s="69" t="s">
        <v>822</v>
      </c>
      <c r="K15" s="70">
        <v>3100</v>
      </c>
      <c r="L15" s="50">
        <f t="shared" si="0"/>
        <v>50.794691135507129</v>
      </c>
      <c r="M15" s="333"/>
    </row>
    <row r="16" spans="1:13" ht="14.25">
      <c r="A16" s="70">
        <v>15</v>
      </c>
      <c r="B16" s="65" t="s">
        <v>2044</v>
      </c>
      <c r="C16" s="70">
        <v>2021</v>
      </c>
      <c r="D16" s="70">
        <v>4</v>
      </c>
      <c r="E16" s="31">
        <v>44249</v>
      </c>
      <c r="F16" s="70">
        <v>59</v>
      </c>
      <c r="G16" s="65" t="s">
        <v>823</v>
      </c>
      <c r="H16" s="69" t="s">
        <v>180</v>
      </c>
      <c r="I16" s="81" t="s">
        <v>137</v>
      </c>
      <c r="J16" s="69" t="s">
        <v>818</v>
      </c>
      <c r="K16" s="70">
        <v>3300</v>
      </c>
      <c r="L16" s="50">
        <f t="shared" si="0"/>
        <v>55.932203389830505</v>
      </c>
      <c r="M16" s="333">
        <f>ROUND(AVERAGE(L16:L17),2)</f>
        <v>47.68</v>
      </c>
    </row>
    <row r="17" spans="1:13" ht="14.25">
      <c r="A17" s="70">
        <v>16</v>
      </c>
      <c r="B17" s="65" t="s">
        <v>2044</v>
      </c>
      <c r="C17" s="70">
        <v>2021</v>
      </c>
      <c r="D17" s="70">
        <v>4</v>
      </c>
      <c r="E17" s="31">
        <v>44235</v>
      </c>
      <c r="F17" s="70">
        <v>88.76</v>
      </c>
      <c r="G17" s="69" t="s">
        <v>135</v>
      </c>
      <c r="H17" s="69" t="s">
        <v>180</v>
      </c>
      <c r="I17" s="81" t="s">
        <v>137</v>
      </c>
      <c r="J17" s="81" t="s">
        <v>818</v>
      </c>
      <c r="K17" s="70">
        <v>3500</v>
      </c>
      <c r="L17" s="50">
        <f t="shared" si="0"/>
        <v>39.43217665615142</v>
      </c>
      <c r="M17" s="334"/>
    </row>
    <row r="18" spans="1:13" ht="14.25">
      <c r="A18" s="70">
        <v>17</v>
      </c>
      <c r="B18" s="65" t="s">
        <v>2044</v>
      </c>
      <c r="C18" s="70">
        <v>2021</v>
      </c>
      <c r="D18" s="70">
        <v>3</v>
      </c>
      <c r="E18" s="31">
        <v>44226</v>
      </c>
      <c r="F18" s="70">
        <v>89</v>
      </c>
      <c r="G18" s="81" t="s">
        <v>135</v>
      </c>
      <c r="H18" s="69" t="s">
        <v>180</v>
      </c>
      <c r="I18" s="81" t="s">
        <v>137</v>
      </c>
      <c r="J18" s="81" t="s">
        <v>818</v>
      </c>
      <c r="K18" s="70">
        <v>3800</v>
      </c>
      <c r="L18" s="50">
        <f t="shared" si="0"/>
        <v>42.696629213483149</v>
      </c>
      <c r="M18" s="333">
        <f>ROUND(AVERAGE(L18:L20),2)</f>
        <v>53.55</v>
      </c>
    </row>
    <row r="19" spans="1:13" ht="14.25">
      <c r="A19" s="70">
        <v>18</v>
      </c>
      <c r="B19" s="65" t="s">
        <v>2044</v>
      </c>
      <c r="C19" s="70">
        <v>2021</v>
      </c>
      <c r="D19" s="70">
        <v>3</v>
      </c>
      <c r="E19" s="31">
        <v>44150</v>
      </c>
      <c r="F19" s="70">
        <v>57</v>
      </c>
      <c r="G19" s="65" t="s">
        <v>823</v>
      </c>
      <c r="H19" s="69" t="s">
        <v>180</v>
      </c>
      <c r="I19" s="65" t="s">
        <v>824</v>
      </c>
      <c r="J19" s="81" t="s">
        <v>815</v>
      </c>
      <c r="K19" s="70">
        <v>4000</v>
      </c>
      <c r="L19" s="50">
        <f t="shared" si="0"/>
        <v>70.175438596491233</v>
      </c>
      <c r="M19" s="333"/>
    </row>
    <row r="20" spans="1:13" ht="14.25">
      <c r="A20" s="70">
        <v>19</v>
      </c>
      <c r="B20" s="65" t="s">
        <v>2044</v>
      </c>
      <c r="C20" s="70">
        <v>2020</v>
      </c>
      <c r="D20" s="70">
        <v>3</v>
      </c>
      <c r="E20" s="31">
        <v>44131</v>
      </c>
      <c r="F20" s="70">
        <v>90</v>
      </c>
      <c r="G20" s="65" t="s">
        <v>825</v>
      </c>
      <c r="H20" s="69" t="s">
        <v>180</v>
      </c>
      <c r="I20" s="81" t="s">
        <v>137</v>
      </c>
      <c r="J20" s="69" t="s">
        <v>821</v>
      </c>
      <c r="K20" s="70">
        <v>4300</v>
      </c>
      <c r="L20" s="50">
        <f t="shared" si="0"/>
        <v>47.777777777777779</v>
      </c>
      <c r="M20" s="333"/>
    </row>
    <row r="21" spans="1:13" ht="14.25">
      <c r="A21" s="70">
        <v>20</v>
      </c>
      <c r="B21" s="65" t="s">
        <v>2044</v>
      </c>
      <c r="C21" s="70">
        <v>2020</v>
      </c>
      <c r="D21" s="70">
        <v>2</v>
      </c>
      <c r="E21" s="31">
        <v>44130</v>
      </c>
      <c r="F21" s="70">
        <v>89</v>
      </c>
      <c r="G21" s="69" t="s">
        <v>135</v>
      </c>
      <c r="H21" s="69" t="s">
        <v>180</v>
      </c>
      <c r="I21" s="81" t="s">
        <v>137</v>
      </c>
      <c r="J21" s="81" t="s">
        <v>816</v>
      </c>
      <c r="K21" s="70">
        <v>4000</v>
      </c>
      <c r="L21" s="50">
        <f t="shared" si="0"/>
        <v>44.943820224719104</v>
      </c>
      <c r="M21" s="333">
        <f>ROUND(AVERAGE(L21:L22),2)</f>
        <v>44.72</v>
      </c>
    </row>
    <row r="22" spans="1:13" ht="14.25">
      <c r="A22" s="70">
        <v>21</v>
      </c>
      <c r="B22" s="65" t="s">
        <v>2044</v>
      </c>
      <c r="C22" s="70">
        <v>2020</v>
      </c>
      <c r="D22" s="70">
        <v>2</v>
      </c>
      <c r="E22" s="31">
        <v>44129</v>
      </c>
      <c r="F22" s="70">
        <v>98.88</v>
      </c>
      <c r="G22" s="81" t="s">
        <v>178</v>
      </c>
      <c r="H22" s="69" t="s">
        <v>180</v>
      </c>
      <c r="I22" s="65" t="s">
        <v>177</v>
      </c>
      <c r="J22" s="81" t="s">
        <v>818</v>
      </c>
      <c r="K22" s="70">
        <v>4400</v>
      </c>
      <c r="L22" s="50">
        <f t="shared" si="0"/>
        <v>44.498381877022659</v>
      </c>
      <c r="M22" s="334"/>
    </row>
    <row r="23" spans="1:13" ht="14.25">
      <c r="A23" s="70">
        <v>22</v>
      </c>
      <c r="B23" s="65" t="s">
        <v>2044</v>
      </c>
      <c r="C23" s="70">
        <v>2020</v>
      </c>
      <c r="D23" s="70">
        <v>1</v>
      </c>
      <c r="E23" s="31">
        <v>44113</v>
      </c>
      <c r="F23" s="70">
        <v>89.12</v>
      </c>
      <c r="G23" s="69" t="s">
        <v>135</v>
      </c>
      <c r="H23" s="69" t="s">
        <v>180</v>
      </c>
      <c r="I23" s="81" t="s">
        <v>137</v>
      </c>
      <c r="J23" s="81" t="s">
        <v>815</v>
      </c>
      <c r="K23" s="70">
        <v>5000</v>
      </c>
      <c r="L23" s="50">
        <f t="shared" si="0"/>
        <v>56.104129263913819</v>
      </c>
      <c r="M23" s="121">
        <f>L23</f>
        <v>56.104129263913819</v>
      </c>
    </row>
    <row r="24" spans="1:13" ht="14.25">
      <c r="A24" s="70">
        <v>23</v>
      </c>
      <c r="B24" s="65" t="s">
        <v>2044</v>
      </c>
      <c r="C24" s="70">
        <v>2020</v>
      </c>
      <c r="D24" s="70">
        <v>12</v>
      </c>
      <c r="E24" s="31">
        <v>44101</v>
      </c>
      <c r="F24" s="70">
        <v>98</v>
      </c>
      <c r="G24" s="69" t="s">
        <v>135</v>
      </c>
      <c r="H24" s="69" t="s">
        <v>180</v>
      </c>
      <c r="I24" s="81" t="s">
        <v>137</v>
      </c>
      <c r="J24" s="81" t="s">
        <v>822</v>
      </c>
      <c r="K24" s="70">
        <v>4000</v>
      </c>
      <c r="L24" s="50">
        <f t="shared" si="0"/>
        <v>40.816326530612244</v>
      </c>
      <c r="M24" s="121">
        <f>L24</f>
        <v>40.816326530612244</v>
      </c>
    </row>
    <row r="25" spans="1:13" ht="14.25">
      <c r="A25" s="70">
        <v>24</v>
      </c>
      <c r="B25" s="65" t="s">
        <v>2044</v>
      </c>
      <c r="C25" s="70">
        <v>2020</v>
      </c>
      <c r="D25" s="70">
        <v>11</v>
      </c>
      <c r="E25" s="31">
        <v>44099</v>
      </c>
      <c r="F25" s="70">
        <v>57</v>
      </c>
      <c r="G25" s="65" t="s">
        <v>823</v>
      </c>
      <c r="H25" s="69" t="s">
        <v>180</v>
      </c>
      <c r="I25" s="81" t="s">
        <v>137</v>
      </c>
      <c r="J25" s="81" t="s">
        <v>815</v>
      </c>
      <c r="K25" s="70">
        <v>3700</v>
      </c>
      <c r="L25" s="50">
        <f t="shared" si="0"/>
        <v>64.912280701754383</v>
      </c>
      <c r="M25" s="121">
        <f>L25</f>
        <v>64.912280701754383</v>
      </c>
    </row>
    <row r="26" spans="1:13" ht="14.25">
      <c r="A26" s="70">
        <v>25</v>
      </c>
      <c r="B26" s="65" t="s">
        <v>2044</v>
      </c>
      <c r="C26" s="70">
        <v>2020</v>
      </c>
      <c r="D26" s="70">
        <v>10</v>
      </c>
      <c r="E26" s="31">
        <v>44082</v>
      </c>
      <c r="F26" s="70">
        <v>83</v>
      </c>
      <c r="G26" s="69" t="s">
        <v>135</v>
      </c>
      <c r="H26" s="69" t="s">
        <v>180</v>
      </c>
      <c r="I26" s="81" t="s">
        <v>137</v>
      </c>
      <c r="J26" s="81" t="s">
        <v>815</v>
      </c>
      <c r="K26" s="70">
        <v>3600</v>
      </c>
      <c r="L26" s="50">
        <f t="shared" si="0"/>
        <v>43.373493975903614</v>
      </c>
      <c r="M26" s="333">
        <f>ROUND(AVERAGE(L26:L27),2)</f>
        <v>49.54</v>
      </c>
    </row>
    <row r="27" spans="1:13" ht="14.25">
      <c r="A27" s="70">
        <v>26</v>
      </c>
      <c r="B27" s="65" t="s">
        <v>2044</v>
      </c>
      <c r="C27" s="70">
        <v>2020</v>
      </c>
      <c r="D27" s="70">
        <v>10</v>
      </c>
      <c r="E27" s="31">
        <v>44079</v>
      </c>
      <c r="F27" s="70">
        <v>70</v>
      </c>
      <c r="G27" s="81" t="s">
        <v>135</v>
      </c>
      <c r="H27" s="69" t="s">
        <v>180</v>
      </c>
      <c r="I27" s="81" t="s">
        <v>137</v>
      </c>
      <c r="J27" s="81" t="s">
        <v>815</v>
      </c>
      <c r="K27" s="70">
        <v>3900</v>
      </c>
      <c r="L27" s="50">
        <f t="shared" si="0"/>
        <v>55.714285714285715</v>
      </c>
      <c r="M27" s="334"/>
    </row>
    <row r="28" spans="1:13" ht="14.25">
      <c r="A28" s="70">
        <v>27</v>
      </c>
      <c r="B28" s="65" t="s">
        <v>2044</v>
      </c>
      <c r="C28" s="70">
        <v>2020</v>
      </c>
      <c r="D28" s="70">
        <v>9</v>
      </c>
      <c r="E28" s="31">
        <v>44067</v>
      </c>
      <c r="F28" s="70">
        <v>95</v>
      </c>
      <c r="G28" s="81" t="s">
        <v>135</v>
      </c>
      <c r="H28" s="69" t="s">
        <v>180</v>
      </c>
      <c r="I28" s="81" t="s">
        <v>137</v>
      </c>
      <c r="J28" s="81" t="s">
        <v>815</v>
      </c>
      <c r="K28" s="70">
        <v>3900</v>
      </c>
      <c r="L28" s="50">
        <f t="shared" si="0"/>
        <v>41.05263157894737</v>
      </c>
      <c r="M28" s="121">
        <f>L28</f>
        <v>41.05263157894737</v>
      </c>
    </row>
    <row r="29" spans="1:13" ht="14.25">
      <c r="A29" s="70">
        <v>28</v>
      </c>
      <c r="B29" s="65" t="s">
        <v>2044</v>
      </c>
      <c r="C29" s="70">
        <v>2020</v>
      </c>
      <c r="D29" s="70">
        <v>8</v>
      </c>
      <c r="E29" s="31">
        <v>44059</v>
      </c>
      <c r="F29" s="70">
        <v>86</v>
      </c>
      <c r="G29" s="81" t="s">
        <v>135</v>
      </c>
      <c r="H29" s="69" t="s">
        <v>180</v>
      </c>
      <c r="I29" s="81" t="s">
        <v>137</v>
      </c>
      <c r="J29" s="81" t="s">
        <v>821</v>
      </c>
      <c r="K29" s="70">
        <v>4100</v>
      </c>
      <c r="L29" s="50">
        <f t="shared" si="0"/>
        <v>47.674418604651166</v>
      </c>
      <c r="M29" s="333">
        <f>ROUND(AVERAGE(L2:L4),2)</f>
        <v>46.09</v>
      </c>
    </row>
    <row r="30" spans="1:13" ht="14.25">
      <c r="A30" s="70">
        <v>29</v>
      </c>
      <c r="B30" s="65" t="s">
        <v>2044</v>
      </c>
      <c r="C30" s="70">
        <v>2020</v>
      </c>
      <c r="D30" s="70">
        <v>8</v>
      </c>
      <c r="E30" s="31">
        <v>44058</v>
      </c>
      <c r="F30" s="70">
        <v>96</v>
      </c>
      <c r="G30" s="81" t="s">
        <v>135</v>
      </c>
      <c r="H30" s="69" t="s">
        <v>180</v>
      </c>
      <c r="I30" s="81" t="s">
        <v>137</v>
      </c>
      <c r="J30" s="81" t="s">
        <v>815</v>
      </c>
      <c r="K30" s="70">
        <v>4300</v>
      </c>
      <c r="L30" s="50">
        <f t="shared" si="0"/>
        <v>44.791666666666664</v>
      </c>
      <c r="M30" s="334"/>
    </row>
    <row r="31" spans="1:13" ht="14.25">
      <c r="A31" s="70">
        <v>30</v>
      </c>
      <c r="B31" s="65" t="s">
        <v>2044</v>
      </c>
      <c r="C31" s="70">
        <v>2020</v>
      </c>
      <c r="D31" s="70">
        <v>8</v>
      </c>
      <c r="E31" s="31">
        <v>44052</v>
      </c>
      <c r="F31" s="70">
        <v>70</v>
      </c>
      <c r="G31" s="81" t="s">
        <v>135</v>
      </c>
      <c r="H31" s="69" t="s">
        <v>180</v>
      </c>
      <c r="I31" s="81" t="s">
        <v>137</v>
      </c>
      <c r="J31" s="81" t="s">
        <v>815</v>
      </c>
      <c r="K31" s="70">
        <v>3800</v>
      </c>
      <c r="L31" s="50">
        <f t="shared" si="0"/>
        <v>54.285714285714285</v>
      </c>
      <c r="M31" s="334"/>
    </row>
    <row r="32" spans="1:13" ht="14.25">
      <c r="A32" s="70">
        <v>31</v>
      </c>
      <c r="B32" s="65" t="s">
        <v>2044</v>
      </c>
      <c r="C32" s="70">
        <v>2020</v>
      </c>
      <c r="D32" s="70">
        <v>8</v>
      </c>
      <c r="E32" s="31">
        <v>44037</v>
      </c>
      <c r="F32" s="70">
        <v>69.56</v>
      </c>
      <c r="G32" s="81" t="s">
        <v>135</v>
      </c>
      <c r="H32" s="69" t="s">
        <v>180</v>
      </c>
      <c r="I32" s="81" t="s">
        <v>137</v>
      </c>
      <c r="J32" s="81" t="s">
        <v>821</v>
      </c>
      <c r="K32" s="70">
        <v>4100</v>
      </c>
      <c r="L32" s="50">
        <f t="shared" si="0"/>
        <v>58.941920644048302</v>
      </c>
      <c r="M32" s="334"/>
    </row>
    <row r="33" spans="1:13" ht="14.25">
      <c r="A33" s="70">
        <v>32</v>
      </c>
      <c r="B33" s="65" t="s">
        <v>2044</v>
      </c>
      <c r="C33" s="70">
        <v>2020</v>
      </c>
      <c r="D33" s="70">
        <v>8</v>
      </c>
      <c r="E33" s="31">
        <v>44024</v>
      </c>
      <c r="F33" s="70">
        <v>138</v>
      </c>
      <c r="G33" s="81" t="s">
        <v>178</v>
      </c>
      <c r="H33" s="69" t="s">
        <v>180</v>
      </c>
      <c r="I33" s="81" t="s">
        <v>137</v>
      </c>
      <c r="J33" s="81" t="s">
        <v>818</v>
      </c>
      <c r="K33" s="70">
        <v>5100</v>
      </c>
      <c r="L33" s="50">
        <f t="shared" si="0"/>
        <v>36.956521739130437</v>
      </c>
      <c r="M33" s="334"/>
    </row>
    <row r="36" spans="1:13">
      <c r="G36" t="str">
        <f>G19</f>
        <v>一居室</v>
      </c>
      <c r="H36">
        <v>3</v>
      </c>
      <c r="I36" t="s">
        <v>1011</v>
      </c>
    </row>
    <row r="37" spans="1:13">
      <c r="G37" s="276" t="str">
        <f>G27</f>
        <v>二居室</v>
      </c>
      <c r="H37" s="276">
        <v>26</v>
      </c>
      <c r="I37" s="276" t="s">
        <v>1012</v>
      </c>
    </row>
    <row r="38" spans="1:13">
      <c r="G38" t="str">
        <f>G22</f>
        <v>三居室</v>
      </c>
      <c r="H38">
        <v>3</v>
      </c>
      <c r="I38" t="s">
        <v>1013</v>
      </c>
    </row>
  </sheetData>
  <autoFilter ref="A1:M33"/>
  <mergeCells count="8">
    <mergeCell ref="M29:M33"/>
    <mergeCell ref="M3:M8"/>
    <mergeCell ref="M9:M11"/>
    <mergeCell ref="M12:M15"/>
    <mergeCell ref="M16:M17"/>
    <mergeCell ref="M18:M20"/>
    <mergeCell ref="M21:M22"/>
    <mergeCell ref="M26:M27"/>
  </mergeCells>
  <phoneticPr fontId="1"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R25"/>
  <sheetViews>
    <sheetView workbookViewId="0">
      <selection activeCell="F19" sqref="F19"/>
    </sheetView>
  </sheetViews>
  <sheetFormatPr defaultColWidth="7.375" defaultRowHeight="13.5"/>
  <cols>
    <col min="1" max="1" width="2" style="64" customWidth="1"/>
    <col min="2" max="2" width="18.75" style="64" customWidth="1"/>
    <col min="3" max="3" width="8" style="64" customWidth="1"/>
    <col min="4" max="4" width="5.625" style="64" customWidth="1"/>
    <col min="5" max="5" width="6.875" style="64" customWidth="1"/>
    <col min="6" max="16384" width="7.375" style="64"/>
  </cols>
  <sheetData>
    <row r="1" spans="1:18" ht="14.25">
      <c r="A1" s="62" t="s">
        <v>90</v>
      </c>
      <c r="B1" s="62" t="s">
        <v>90</v>
      </c>
      <c r="C1" s="62" t="s">
        <v>90</v>
      </c>
      <c r="D1" s="62" t="s">
        <v>90</v>
      </c>
      <c r="E1" s="97">
        <v>44378</v>
      </c>
      <c r="F1" s="97">
        <v>44348</v>
      </c>
      <c r="G1" s="97">
        <v>44317</v>
      </c>
      <c r="H1" s="97">
        <v>44287</v>
      </c>
      <c r="I1" s="97">
        <v>44256</v>
      </c>
      <c r="J1" s="97">
        <v>44228</v>
      </c>
      <c r="K1" s="97">
        <v>44197</v>
      </c>
      <c r="L1" s="97">
        <v>44166</v>
      </c>
      <c r="M1" s="97">
        <v>44136</v>
      </c>
      <c r="N1" s="97">
        <v>44105</v>
      </c>
      <c r="O1" s="97">
        <v>44075</v>
      </c>
      <c r="P1" s="128">
        <v>44044</v>
      </c>
      <c r="Q1" s="97">
        <v>44013</v>
      </c>
      <c r="R1" s="97">
        <v>43983</v>
      </c>
    </row>
    <row r="2" spans="1:18" ht="14.25">
      <c r="A2" s="62">
        <v>1</v>
      </c>
      <c r="B2" s="62" t="str">
        <f>B10</f>
        <v>金融街金色漫香苑</v>
      </c>
      <c r="C2" s="98" t="s">
        <v>769</v>
      </c>
      <c r="D2" s="98" t="s">
        <v>770</v>
      </c>
      <c r="E2" s="62">
        <f>E10</f>
        <v>55.9</v>
      </c>
      <c r="F2" s="62">
        <f t="shared" ref="F2:R2" si="0">F10</f>
        <v>56.78</v>
      </c>
      <c r="G2" s="62">
        <f t="shared" si="0"/>
        <v>56.68</v>
      </c>
      <c r="H2" s="62">
        <f t="shared" si="0"/>
        <v>56.27</v>
      </c>
      <c r="I2" s="62">
        <f t="shared" si="0"/>
        <v>53.46</v>
      </c>
      <c r="J2" s="62">
        <f t="shared" si="0"/>
        <v>52.56</v>
      </c>
      <c r="K2" s="62">
        <f t="shared" si="0"/>
        <v>52.16</v>
      </c>
      <c r="L2" s="62">
        <f t="shared" si="0"/>
        <v>52.4</v>
      </c>
      <c r="M2" s="62">
        <f t="shared" si="0"/>
        <v>54.93</v>
      </c>
      <c r="N2" s="62">
        <f t="shared" si="0"/>
        <v>57.5</v>
      </c>
      <c r="O2" s="62">
        <f t="shared" si="0"/>
        <v>55.74</v>
      </c>
      <c r="P2" s="103">
        <f t="shared" si="0"/>
        <v>53.77</v>
      </c>
      <c r="Q2" s="62">
        <f t="shared" si="0"/>
        <v>53.46</v>
      </c>
      <c r="R2" s="62">
        <f t="shared" si="0"/>
        <v>54.56</v>
      </c>
    </row>
    <row r="3" spans="1:18" ht="14.25">
      <c r="A3" s="62">
        <v>2</v>
      </c>
      <c r="B3" s="62" t="str">
        <f>B14</f>
        <v>望都家园</v>
      </c>
      <c r="C3" s="98" t="s">
        <v>769</v>
      </c>
      <c r="D3" s="98" t="s">
        <v>770</v>
      </c>
      <c r="E3" s="62" t="str">
        <f>E14</f>
        <v>-</v>
      </c>
      <c r="F3" s="62">
        <f t="shared" ref="F3:R3" si="1">F14</f>
        <v>41.79</v>
      </c>
      <c r="G3" s="62">
        <f t="shared" si="1"/>
        <v>43.36</v>
      </c>
      <c r="H3" s="62">
        <f t="shared" si="1"/>
        <v>42.32</v>
      </c>
      <c r="I3" s="62">
        <f t="shared" si="1"/>
        <v>41.21</v>
      </c>
      <c r="J3" s="62">
        <f t="shared" si="1"/>
        <v>40.6</v>
      </c>
      <c r="K3" s="62">
        <f t="shared" si="1"/>
        <v>41.98</v>
      </c>
      <c r="L3" s="62">
        <f t="shared" si="1"/>
        <v>44.6</v>
      </c>
      <c r="M3" s="62">
        <f t="shared" si="1"/>
        <v>42.52</v>
      </c>
      <c r="N3" s="62">
        <f t="shared" si="1"/>
        <v>43.93</v>
      </c>
      <c r="O3" s="62">
        <f t="shared" si="1"/>
        <v>41.73</v>
      </c>
      <c r="P3" s="103">
        <f t="shared" si="1"/>
        <v>41.76</v>
      </c>
      <c r="Q3" s="62">
        <f t="shared" si="1"/>
        <v>43.13</v>
      </c>
      <c r="R3" s="62">
        <f t="shared" si="1"/>
        <v>44.98</v>
      </c>
    </row>
    <row r="4" spans="1:18" ht="14.25">
      <c r="A4" s="62">
        <v>3</v>
      </c>
      <c r="B4" s="62" t="str">
        <f>B17</f>
        <v>名佳花园一区</v>
      </c>
      <c r="C4" s="98" t="s">
        <v>769</v>
      </c>
      <c r="D4" s="98" t="s">
        <v>770</v>
      </c>
      <c r="E4" s="62" t="str">
        <f>E17</f>
        <v>-</v>
      </c>
      <c r="F4" s="62">
        <f t="shared" ref="F4:R4" si="2">F17</f>
        <v>50.51</v>
      </c>
      <c r="G4" s="62">
        <f t="shared" si="2"/>
        <v>52.15</v>
      </c>
      <c r="H4" s="62">
        <f t="shared" si="2"/>
        <v>48.96</v>
      </c>
      <c r="I4" s="62">
        <f t="shared" si="2"/>
        <v>47.07</v>
      </c>
      <c r="J4" s="62">
        <f t="shared" si="2"/>
        <v>48.02</v>
      </c>
      <c r="K4" s="62">
        <f t="shared" si="2"/>
        <v>46.23</v>
      </c>
      <c r="L4" s="62">
        <f t="shared" si="2"/>
        <v>50.16</v>
      </c>
      <c r="M4" s="62">
        <f t="shared" si="2"/>
        <v>49.35</v>
      </c>
      <c r="N4" s="62">
        <f t="shared" si="2"/>
        <v>47.53</v>
      </c>
      <c r="O4" s="62">
        <f t="shared" si="2"/>
        <v>45.8</v>
      </c>
      <c r="P4" s="103">
        <f t="shared" si="2"/>
        <v>45.71</v>
      </c>
      <c r="Q4" s="62">
        <f t="shared" si="2"/>
        <v>47.26</v>
      </c>
      <c r="R4" s="62">
        <f t="shared" si="2"/>
        <v>48.36</v>
      </c>
    </row>
    <row r="5" spans="1:18">
      <c r="P5" s="129"/>
    </row>
    <row r="6" spans="1:18" ht="14.25">
      <c r="B6" s="62"/>
      <c r="P6" s="129"/>
    </row>
    <row r="7" spans="1:18" ht="14.25">
      <c r="B7" s="62"/>
      <c r="E7" s="64">
        <v>7</v>
      </c>
      <c r="P7" s="129"/>
    </row>
    <row r="8" spans="1:18" ht="14.25">
      <c r="B8" s="62"/>
      <c r="E8" s="97">
        <v>44378</v>
      </c>
      <c r="F8" s="97">
        <v>44348</v>
      </c>
      <c r="G8" s="97">
        <v>44317</v>
      </c>
      <c r="H8" s="97">
        <v>44287</v>
      </c>
      <c r="I8" s="97">
        <v>44256</v>
      </c>
      <c r="J8" s="97">
        <v>44228</v>
      </c>
      <c r="K8" s="97">
        <v>44197</v>
      </c>
      <c r="L8" s="97">
        <v>44166</v>
      </c>
      <c r="M8" s="97">
        <v>44136</v>
      </c>
      <c r="N8" s="97">
        <v>44105</v>
      </c>
      <c r="O8" s="97">
        <v>44075</v>
      </c>
      <c r="P8" s="128">
        <v>44044</v>
      </c>
      <c r="Q8" s="97">
        <v>44013</v>
      </c>
      <c r="R8" s="97">
        <v>43983</v>
      </c>
    </row>
    <row r="9" spans="1:18" ht="14.25">
      <c r="A9" s="62">
        <v>1</v>
      </c>
      <c r="B9" s="62" t="str">
        <f>'中指-北七家'!$A$6</f>
        <v>王府花园</v>
      </c>
      <c r="C9" s="98" t="s">
        <v>769</v>
      </c>
      <c r="D9" s="98" t="s">
        <v>770</v>
      </c>
      <c r="E9" s="62">
        <f>'中指-北七家'!B6</f>
        <v>57.5</v>
      </c>
      <c r="F9" s="62">
        <f>'中指-北七家'!F6</f>
        <v>55.41</v>
      </c>
      <c r="G9" s="62">
        <f>'中指-北七家'!J6</f>
        <v>59.54</v>
      </c>
      <c r="H9" s="62">
        <f>'中指-北七家'!N6</f>
        <v>57.22</v>
      </c>
      <c r="I9" s="62">
        <f>'中指-北七家'!R6</f>
        <v>48.39</v>
      </c>
      <c r="J9" s="62">
        <f>'中指-北七家'!V6</f>
        <v>45.18</v>
      </c>
      <c r="K9" s="62">
        <f>'中指-北七家'!Z6</f>
        <v>43.48</v>
      </c>
      <c r="L9" s="62">
        <f>'中指-北七家'!AD6</f>
        <v>45.8</v>
      </c>
      <c r="M9" s="62">
        <f>'中指-北七家'!AH6</f>
        <v>46.67</v>
      </c>
      <c r="N9" s="62">
        <f>'中指-北七家'!AL6</f>
        <v>44.24</v>
      </c>
      <c r="O9" s="62">
        <f>'中指-北七家'!AP6</f>
        <v>45.4</v>
      </c>
      <c r="P9" s="103">
        <f>'中指-北七家'!AT6</f>
        <v>48.14</v>
      </c>
      <c r="Q9" s="62">
        <f>'中指-北七家'!AX6</f>
        <v>50.61</v>
      </c>
      <c r="R9" s="62">
        <f>'中指-北七家'!BB6</f>
        <v>49.6</v>
      </c>
    </row>
    <row r="10" spans="1:18" ht="14.25">
      <c r="A10" s="100">
        <v>2</v>
      </c>
      <c r="B10" s="105" t="str">
        <f>'中指-北七家'!A7</f>
        <v>金融街金色漫香苑</v>
      </c>
      <c r="C10" s="101" t="s">
        <v>769</v>
      </c>
      <c r="D10" s="101" t="s">
        <v>770</v>
      </c>
      <c r="E10" s="100">
        <f>'中指-北七家'!B7</f>
        <v>55.9</v>
      </c>
      <c r="F10" s="100">
        <f>'中指-北七家'!F7</f>
        <v>56.78</v>
      </c>
      <c r="G10" s="100">
        <f>'中指-北七家'!J7</f>
        <v>56.68</v>
      </c>
      <c r="H10" s="100">
        <f>'中指-北七家'!N7</f>
        <v>56.27</v>
      </c>
      <c r="I10" s="100">
        <f>'中指-北七家'!R7</f>
        <v>53.46</v>
      </c>
      <c r="J10" s="100">
        <f>'中指-北七家'!V7</f>
        <v>52.56</v>
      </c>
      <c r="K10" s="100">
        <f>'中指-北七家'!Z7</f>
        <v>52.16</v>
      </c>
      <c r="L10" s="100">
        <f>'中指-北七家'!AD7</f>
        <v>52.4</v>
      </c>
      <c r="M10" s="100">
        <f>'中指-北七家'!AH7</f>
        <v>54.93</v>
      </c>
      <c r="N10" s="100">
        <f>'中指-北七家'!AL7</f>
        <v>57.5</v>
      </c>
      <c r="O10" s="100">
        <f>'中指-北七家'!AP7</f>
        <v>55.74</v>
      </c>
      <c r="P10" s="104">
        <f>'中指-北七家'!AT7</f>
        <v>53.77</v>
      </c>
      <c r="Q10" s="100">
        <f>'中指-北七家'!AX7</f>
        <v>53.46</v>
      </c>
      <c r="R10" s="100">
        <f>'中指-北七家'!BB7</f>
        <v>54.56</v>
      </c>
    </row>
    <row r="11" spans="1:18" ht="14.25">
      <c r="A11" s="62">
        <v>3</v>
      </c>
      <c r="B11" s="62" t="str">
        <f>'中指-北七家'!A9</f>
        <v>名流花园</v>
      </c>
      <c r="C11" s="98" t="s">
        <v>769</v>
      </c>
      <c r="D11" s="98" t="s">
        <v>770</v>
      </c>
      <c r="E11" s="62">
        <f>'中指-北七家'!B9</f>
        <v>43.85</v>
      </c>
      <c r="F11" s="62">
        <f>'中指-北七家'!F9</f>
        <v>42.73</v>
      </c>
      <c r="G11" s="62">
        <f>'中指-北七家'!J9</f>
        <v>44.99</v>
      </c>
      <c r="H11" s="62">
        <f>'中指-北七家'!N9</f>
        <v>43.91</v>
      </c>
      <c r="I11" s="62">
        <f>'中指-北七家'!R9</f>
        <v>41.05</v>
      </c>
      <c r="J11" s="62">
        <f>'中指-北七家'!V9</f>
        <v>40.729999999999997</v>
      </c>
      <c r="K11" s="62">
        <f>'中指-北七家'!Z9</f>
        <v>40.65</v>
      </c>
      <c r="L11" s="62">
        <f>'中指-北七家'!AD9</f>
        <v>41.84</v>
      </c>
      <c r="M11" s="62">
        <f>'中指-北七家'!AH9</f>
        <v>41.41</v>
      </c>
      <c r="N11" s="62">
        <f>'中指-北七家'!AL9</f>
        <v>39.299999999999997</v>
      </c>
      <c r="O11" s="62">
        <f>'中指-北七家'!AP9</f>
        <v>41.23</v>
      </c>
      <c r="P11" s="103">
        <f>'中指-北七家'!AT9</f>
        <v>41.63</v>
      </c>
      <c r="Q11" s="62">
        <f>'中指-北七家'!AX9</f>
        <v>41.17</v>
      </c>
      <c r="R11" s="62">
        <f>'中指-北七家'!BB9</f>
        <v>41.45</v>
      </c>
    </row>
    <row r="12" spans="1:18" ht="14.25">
      <c r="A12" s="62">
        <v>4</v>
      </c>
      <c r="B12" s="62" t="str">
        <f>'中指-北七家'!A10</f>
        <v>温泉花园</v>
      </c>
      <c r="C12" s="98" t="s">
        <v>769</v>
      </c>
      <c r="D12" s="98" t="s">
        <v>770</v>
      </c>
      <c r="E12" s="62">
        <f>'中指-北七家'!B10</f>
        <v>45.24</v>
      </c>
      <c r="F12" s="62">
        <f>'中指-北七家'!F10</f>
        <v>45.62</v>
      </c>
      <c r="G12" s="62">
        <f>'中指-北七家'!J10</f>
        <v>43.5</v>
      </c>
      <c r="H12" s="62">
        <f>'中指-北七家'!N10</f>
        <v>43.27</v>
      </c>
      <c r="I12" s="62">
        <f>'中指-北七家'!R10</f>
        <v>41.99</v>
      </c>
      <c r="J12" s="62">
        <f>'中指-北七家'!V10</f>
        <v>40.94</v>
      </c>
      <c r="K12" s="62">
        <f>'中指-北七家'!Z10</f>
        <v>42.1</v>
      </c>
      <c r="L12" s="62">
        <f>'中指-北七家'!AD10</f>
        <v>41.41</v>
      </c>
      <c r="M12" s="62">
        <f>'中指-北七家'!AH10</f>
        <v>40.909999999999997</v>
      </c>
      <c r="N12" s="62">
        <f>'中指-北七家'!AL10</f>
        <v>41.89</v>
      </c>
      <c r="O12" s="62">
        <f>'中指-北七家'!AT10</f>
        <v>42.61</v>
      </c>
      <c r="P12" s="103">
        <f>'中指-北七家'!AT10</f>
        <v>42.61</v>
      </c>
      <c r="Q12" s="62">
        <f>'中指-北七家'!AX10</f>
        <v>41.46</v>
      </c>
      <c r="R12" s="62">
        <f>'中指-北七家'!BB10</f>
        <v>42.15</v>
      </c>
    </row>
    <row r="13" spans="1:18" ht="14.25">
      <c r="A13" s="62">
        <v>5</v>
      </c>
      <c r="B13" s="103" t="str">
        <f>中指数据!A4</f>
        <v>北亚花园</v>
      </c>
      <c r="C13" s="98" t="s">
        <v>769</v>
      </c>
      <c r="D13" s="98" t="s">
        <v>770</v>
      </c>
      <c r="E13" s="99" t="s">
        <v>792</v>
      </c>
      <c r="F13" s="62">
        <f>中指数据!B4</f>
        <v>44.36</v>
      </c>
      <c r="G13" s="62">
        <f>中指数据!F4</f>
        <v>41.25</v>
      </c>
      <c r="H13" s="62">
        <f>中指数据!J4</f>
        <v>42.55</v>
      </c>
      <c r="I13" s="62">
        <f>中指数据!N4</f>
        <v>40.76</v>
      </c>
      <c r="J13" s="62">
        <f>中指数据!R4</f>
        <v>39.869999999999997</v>
      </c>
      <c r="K13" s="62">
        <f>中指数据!V4</f>
        <v>40.65</v>
      </c>
      <c r="L13" s="62">
        <f>中指数据!Z4</f>
        <v>40.549999999999997</v>
      </c>
      <c r="M13" s="62">
        <f>中指数据!AD4</f>
        <v>39.270000000000003</v>
      </c>
      <c r="N13" s="62">
        <f>中指数据!AH4</f>
        <v>40.29</v>
      </c>
      <c r="O13" s="62">
        <f>中指数据!AL4</f>
        <v>40.130000000000003</v>
      </c>
      <c r="P13" s="103">
        <f>中指数据!AP4</f>
        <v>39.76</v>
      </c>
      <c r="Q13" s="62">
        <f>中指数据!AT4</f>
        <v>39.76</v>
      </c>
      <c r="R13" s="62">
        <f>中指数据!AX4</f>
        <v>40.590000000000003</v>
      </c>
    </row>
    <row r="14" spans="1:18" ht="14.25">
      <c r="A14" s="62">
        <v>6</v>
      </c>
      <c r="B14" s="105" t="str">
        <f>中指数据!A14</f>
        <v>望都家园</v>
      </c>
      <c r="C14" s="101" t="s">
        <v>769</v>
      </c>
      <c r="D14" s="101" t="s">
        <v>770</v>
      </c>
      <c r="E14" s="102" t="s">
        <v>793</v>
      </c>
      <c r="F14" s="100">
        <f>中指数据!B14</f>
        <v>41.79</v>
      </c>
      <c r="G14" s="100">
        <f>中指数据!F14</f>
        <v>43.36</v>
      </c>
      <c r="H14" s="100">
        <f>中指数据!J14</f>
        <v>42.32</v>
      </c>
      <c r="I14" s="100">
        <f>中指数据!N14</f>
        <v>41.21</v>
      </c>
      <c r="J14" s="100">
        <f>中指数据!R14</f>
        <v>40.6</v>
      </c>
      <c r="K14" s="100">
        <f>中指数据!V14</f>
        <v>41.98</v>
      </c>
      <c r="L14" s="100">
        <f>中指数据!Z14</f>
        <v>44.6</v>
      </c>
      <c r="M14" s="100">
        <f>中指数据!AD14</f>
        <v>42.52</v>
      </c>
      <c r="N14" s="100">
        <f>中指数据!AH14</f>
        <v>43.93</v>
      </c>
      <c r="O14" s="100">
        <f>中指数据!AL14</f>
        <v>41.73</v>
      </c>
      <c r="P14" s="104">
        <f>中指数据!AP14</f>
        <v>41.76</v>
      </c>
      <c r="Q14" s="100">
        <f>中指数据!AT14</f>
        <v>43.13</v>
      </c>
      <c r="R14" s="100">
        <f>中指数据!AX14</f>
        <v>44.98</v>
      </c>
    </row>
    <row r="15" spans="1:18" ht="14.25">
      <c r="A15" s="62">
        <v>7</v>
      </c>
      <c r="B15" s="62" t="str">
        <f>中指数据!A34</f>
        <v>名佳花园三区</v>
      </c>
      <c r="C15" s="98" t="s">
        <v>769</v>
      </c>
      <c r="D15" s="98" t="s">
        <v>770</v>
      </c>
      <c r="E15" s="99" t="s">
        <v>793</v>
      </c>
      <c r="F15" s="62">
        <f>中指数据!B34</f>
        <v>49.86</v>
      </c>
      <c r="G15" s="62">
        <f>中指数据!F34</f>
        <v>47.31</v>
      </c>
      <c r="H15" s="62">
        <f>中指数据!J34</f>
        <v>48.97</v>
      </c>
      <c r="I15" s="62">
        <f>中指数据!N34</f>
        <v>47.39</v>
      </c>
      <c r="J15" s="62">
        <f>中指数据!R34</f>
        <v>46.67</v>
      </c>
      <c r="K15" s="62">
        <f>中指数据!V34</f>
        <v>45.04</v>
      </c>
      <c r="L15" s="62">
        <f>中指数据!Z34</f>
        <v>46.29</v>
      </c>
      <c r="M15" s="62">
        <f>中指数据!AD34</f>
        <v>45.81</v>
      </c>
      <c r="N15" s="62">
        <f>中指数据!AH34</f>
        <v>46.57</v>
      </c>
      <c r="O15" s="62">
        <f>中指数据!AL34</f>
        <v>47.48</v>
      </c>
      <c r="P15" s="103">
        <f>中指数据!AP34</f>
        <v>46.03</v>
      </c>
      <c r="Q15" s="62">
        <f>中指数据!AT34</f>
        <v>46.5</v>
      </c>
      <c r="R15" s="62">
        <f>中指数据!AX34</f>
        <v>46.29</v>
      </c>
    </row>
    <row r="16" spans="1:18" ht="14.25">
      <c r="A16" s="62">
        <v>8</v>
      </c>
      <c r="B16" s="62" t="str">
        <f>中指数据!A35</f>
        <v>名佳花园四区</v>
      </c>
      <c r="C16" s="98" t="s">
        <v>769</v>
      </c>
      <c r="D16" s="98" t="s">
        <v>770</v>
      </c>
      <c r="E16" s="99" t="s">
        <v>794</v>
      </c>
      <c r="F16" s="62">
        <f>中指数据!B35</f>
        <v>50</v>
      </c>
      <c r="G16" s="62">
        <f>中指数据!F35</f>
        <v>46.21</v>
      </c>
      <c r="H16" s="62">
        <f>中指数据!J35</f>
        <v>47.99</v>
      </c>
      <c r="I16" s="62">
        <f>中指数据!N35</f>
        <v>49.73</v>
      </c>
      <c r="J16" s="62">
        <f>中指数据!R35</f>
        <v>47.69</v>
      </c>
      <c r="K16" s="62">
        <f>中指数据!V35</f>
        <v>46.86</v>
      </c>
      <c r="L16" s="62">
        <f>中指数据!Z35</f>
        <v>47.18</v>
      </c>
      <c r="M16" s="62">
        <f>中指数据!AD35</f>
        <v>45.66</v>
      </c>
      <c r="N16" s="62">
        <f>中指数据!AH35</f>
        <v>45.86</v>
      </c>
      <c r="O16" s="62">
        <f>中指数据!AL35</f>
        <v>47.94</v>
      </c>
      <c r="P16" s="103">
        <f>中指数据!AP35</f>
        <v>48.58</v>
      </c>
      <c r="Q16" s="62">
        <f>中指数据!AT35</f>
        <v>46.7</v>
      </c>
      <c r="R16" s="62">
        <f>中指数据!AX35</f>
        <v>47</v>
      </c>
    </row>
    <row r="17" spans="1:18" ht="14.25">
      <c r="A17" s="62">
        <v>9</v>
      </c>
      <c r="B17" s="105" t="str">
        <f>中指数据!A36</f>
        <v>名佳花园一区</v>
      </c>
      <c r="C17" s="101" t="s">
        <v>769</v>
      </c>
      <c r="D17" s="101" t="s">
        <v>770</v>
      </c>
      <c r="E17" s="102" t="s">
        <v>794</v>
      </c>
      <c r="F17" s="100">
        <f>中指数据!B36</f>
        <v>50.51</v>
      </c>
      <c r="G17" s="100">
        <f>中指数据!F36</f>
        <v>52.15</v>
      </c>
      <c r="H17" s="100">
        <f>中指数据!J36</f>
        <v>48.96</v>
      </c>
      <c r="I17" s="100">
        <f>中指数据!N36</f>
        <v>47.07</v>
      </c>
      <c r="J17" s="100">
        <f>中指数据!R36</f>
        <v>48.02</v>
      </c>
      <c r="K17" s="100">
        <f>中指数据!V36</f>
        <v>46.23</v>
      </c>
      <c r="L17" s="100">
        <f>中指数据!Z36</f>
        <v>50.16</v>
      </c>
      <c r="M17" s="100">
        <f>中指数据!AD36</f>
        <v>49.35</v>
      </c>
      <c r="N17" s="100">
        <f>中指数据!AH36</f>
        <v>47.53</v>
      </c>
      <c r="O17" s="100">
        <f>中指数据!AL36</f>
        <v>45.8</v>
      </c>
      <c r="P17" s="104">
        <f>中指数据!AP36</f>
        <v>45.71</v>
      </c>
      <c r="Q17" s="100">
        <f>中指数据!AT36</f>
        <v>47.26</v>
      </c>
      <c r="R17" s="100">
        <f>中指数据!AX36</f>
        <v>48.36</v>
      </c>
    </row>
    <row r="18" spans="1:18" ht="14.25">
      <c r="B18" s="62"/>
      <c r="P18" s="129"/>
    </row>
    <row r="19" spans="1:18" ht="14.25">
      <c r="B19" s="62"/>
    </row>
    <row r="20" spans="1:18" ht="14.25">
      <c r="B20" s="62"/>
    </row>
    <row r="21" spans="1:18" ht="14.25">
      <c r="B21" s="62"/>
    </row>
    <row r="22" spans="1:18" ht="14.25">
      <c r="B22" s="62"/>
    </row>
    <row r="23" spans="1:18" ht="14.25">
      <c r="B23" s="62"/>
    </row>
    <row r="24" spans="1:18" ht="14.25">
      <c r="B24" s="62"/>
    </row>
    <row r="25" spans="1:18" ht="14.25">
      <c r="B25" s="62"/>
    </row>
  </sheetData>
  <phoneticPr fontId="1" type="noConversion"/>
  <pageMargins left="0.7" right="0.7" top="0.75" bottom="0.75" header="0.3" footer="0.3"/>
  <pageSetup paperSize="0" orientation="portrait" horizontalDpi="0" verticalDpi="0" copies="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2:BA46"/>
  <sheetViews>
    <sheetView workbookViewId="0">
      <selection activeCell="A36" sqref="A36"/>
    </sheetView>
  </sheetViews>
  <sheetFormatPr defaultRowHeight="13.5"/>
  <cols>
    <col min="1" max="1" width="21.875" customWidth="1"/>
  </cols>
  <sheetData>
    <row r="2" spans="1:53" s="93" customFormat="1">
      <c r="A2" s="337" t="s">
        <v>285</v>
      </c>
      <c r="B2" s="340">
        <v>44348.333831018521</v>
      </c>
      <c r="C2" s="341"/>
      <c r="D2" s="341"/>
      <c r="E2" s="341"/>
      <c r="F2" s="336">
        <v>44317.333831018521</v>
      </c>
      <c r="G2" s="337"/>
      <c r="H2" s="337"/>
      <c r="I2" s="337"/>
      <c r="J2" s="336">
        <v>44287.333831018521</v>
      </c>
      <c r="K2" s="337"/>
      <c r="L2" s="337"/>
      <c r="M2" s="337"/>
      <c r="N2" s="336">
        <v>44256.333831018521</v>
      </c>
      <c r="O2" s="337"/>
      <c r="P2" s="337"/>
      <c r="Q2" s="337"/>
      <c r="R2" s="336">
        <v>44228.333831018521</v>
      </c>
      <c r="S2" s="337"/>
      <c r="T2" s="337"/>
      <c r="U2" s="337"/>
      <c r="V2" s="336">
        <v>44197.333831018521</v>
      </c>
      <c r="W2" s="337"/>
      <c r="X2" s="337"/>
      <c r="Y2" s="337"/>
      <c r="Z2" s="336">
        <v>44166.333831018521</v>
      </c>
      <c r="AA2" s="337"/>
      <c r="AB2" s="337"/>
      <c r="AC2" s="337"/>
      <c r="AD2" s="336">
        <v>44136.333831018521</v>
      </c>
      <c r="AE2" s="337"/>
      <c r="AF2" s="337"/>
      <c r="AG2" s="337"/>
      <c r="AH2" s="336">
        <v>44105.333831018521</v>
      </c>
      <c r="AI2" s="337"/>
      <c r="AJ2" s="337"/>
      <c r="AK2" s="337"/>
      <c r="AL2" s="336">
        <v>44075.333831018521</v>
      </c>
      <c r="AM2" s="337"/>
      <c r="AN2" s="337"/>
      <c r="AO2" s="337"/>
      <c r="AP2" s="336">
        <v>44044.333831018521</v>
      </c>
      <c r="AQ2" s="337"/>
      <c r="AR2" s="337"/>
      <c r="AS2" s="337"/>
      <c r="AT2" s="336">
        <v>44013.333831018521</v>
      </c>
      <c r="AU2" s="337"/>
      <c r="AV2" s="337"/>
      <c r="AW2" s="337"/>
      <c r="AX2" s="336">
        <v>43983.333831018521</v>
      </c>
      <c r="AY2" s="337"/>
      <c r="AZ2" s="337"/>
      <c r="BA2" s="337"/>
    </row>
    <row r="3" spans="1:53" s="93" customFormat="1">
      <c r="A3" s="337"/>
      <c r="B3" s="93" t="s">
        <v>286</v>
      </c>
      <c r="C3" s="93" t="s">
        <v>287</v>
      </c>
      <c r="D3" s="93" t="s">
        <v>288</v>
      </c>
      <c r="E3" s="93" t="s">
        <v>289</v>
      </c>
      <c r="F3" s="93" t="s">
        <v>286</v>
      </c>
      <c r="G3" s="93" t="s">
        <v>287</v>
      </c>
      <c r="H3" s="93" t="s">
        <v>288</v>
      </c>
      <c r="I3" s="93" t="s">
        <v>289</v>
      </c>
      <c r="J3" s="93" t="s">
        <v>286</v>
      </c>
      <c r="K3" s="93" t="s">
        <v>287</v>
      </c>
      <c r="L3" s="93" t="s">
        <v>288</v>
      </c>
      <c r="M3" s="93" t="s">
        <v>289</v>
      </c>
      <c r="N3" s="93" t="s">
        <v>286</v>
      </c>
      <c r="O3" s="93" t="s">
        <v>287</v>
      </c>
      <c r="P3" s="93" t="s">
        <v>288</v>
      </c>
      <c r="Q3" s="93" t="s">
        <v>289</v>
      </c>
      <c r="R3" s="93" t="s">
        <v>286</v>
      </c>
      <c r="S3" s="93" t="s">
        <v>287</v>
      </c>
      <c r="T3" s="93" t="s">
        <v>288</v>
      </c>
      <c r="U3" s="93" t="s">
        <v>289</v>
      </c>
      <c r="V3" s="93" t="s">
        <v>286</v>
      </c>
      <c r="W3" s="93" t="s">
        <v>287</v>
      </c>
      <c r="X3" s="93" t="s">
        <v>288</v>
      </c>
      <c r="Y3" s="93" t="s">
        <v>289</v>
      </c>
      <c r="Z3" s="93" t="s">
        <v>286</v>
      </c>
      <c r="AA3" s="93" t="s">
        <v>287</v>
      </c>
      <c r="AB3" s="93" t="s">
        <v>288</v>
      </c>
      <c r="AC3" s="93" t="s">
        <v>289</v>
      </c>
      <c r="AD3" s="93" t="s">
        <v>286</v>
      </c>
      <c r="AE3" s="93" t="s">
        <v>287</v>
      </c>
      <c r="AF3" s="93" t="s">
        <v>288</v>
      </c>
      <c r="AG3" s="93" t="s">
        <v>289</v>
      </c>
      <c r="AH3" s="93" t="s">
        <v>286</v>
      </c>
      <c r="AI3" s="93" t="s">
        <v>287</v>
      </c>
      <c r="AJ3" s="93" t="s">
        <v>288</v>
      </c>
      <c r="AK3" s="93" t="s">
        <v>289</v>
      </c>
      <c r="AL3" s="93" t="s">
        <v>286</v>
      </c>
      <c r="AM3" s="93" t="s">
        <v>287</v>
      </c>
      <c r="AN3" s="93" t="s">
        <v>288</v>
      </c>
      <c r="AO3" s="93" t="s">
        <v>289</v>
      </c>
      <c r="AP3" s="93" t="s">
        <v>286</v>
      </c>
      <c r="AQ3" s="93" t="s">
        <v>287</v>
      </c>
      <c r="AR3" s="93" t="s">
        <v>288</v>
      </c>
      <c r="AS3" s="93" t="s">
        <v>289</v>
      </c>
      <c r="AT3" s="93" t="s">
        <v>286</v>
      </c>
      <c r="AU3" s="93" t="s">
        <v>287</v>
      </c>
      <c r="AV3" s="93" t="s">
        <v>288</v>
      </c>
      <c r="AW3" s="93" t="s">
        <v>289</v>
      </c>
      <c r="AX3" s="93" t="s">
        <v>286</v>
      </c>
      <c r="AY3" s="93" t="s">
        <v>287</v>
      </c>
      <c r="AZ3" s="93" t="s">
        <v>288</v>
      </c>
      <c r="BA3" s="93" t="s">
        <v>289</v>
      </c>
    </row>
    <row r="4" spans="1:53" s="93" customFormat="1">
      <c r="A4" s="94" t="s">
        <v>272</v>
      </c>
      <c r="B4" s="93">
        <v>44.36</v>
      </c>
      <c r="C4" s="93">
        <v>3621</v>
      </c>
      <c r="D4" s="93">
        <v>33327</v>
      </c>
      <c r="E4" s="93" t="s">
        <v>486</v>
      </c>
      <c r="F4" s="93">
        <v>41.25</v>
      </c>
      <c r="G4" s="93">
        <v>3400</v>
      </c>
      <c r="H4" s="93">
        <v>33045</v>
      </c>
      <c r="I4" s="93" t="s">
        <v>495</v>
      </c>
      <c r="J4" s="93">
        <v>42.55</v>
      </c>
      <c r="K4" s="93">
        <v>3544</v>
      </c>
      <c r="L4" s="93">
        <v>33666</v>
      </c>
      <c r="M4" s="93" t="s">
        <v>476</v>
      </c>
      <c r="N4" s="93">
        <v>40.76</v>
      </c>
      <c r="O4" s="93">
        <v>3390</v>
      </c>
      <c r="P4" s="93">
        <v>30833</v>
      </c>
      <c r="Q4" s="93" t="s">
        <v>470</v>
      </c>
      <c r="R4" s="93">
        <v>39.869999999999997</v>
      </c>
      <c r="S4" s="93">
        <v>3372</v>
      </c>
      <c r="T4" s="93">
        <v>30429</v>
      </c>
      <c r="U4" s="93" t="s">
        <v>444</v>
      </c>
      <c r="V4" s="93">
        <v>40.65</v>
      </c>
      <c r="W4" s="93">
        <v>3385</v>
      </c>
      <c r="X4" s="93">
        <v>31107</v>
      </c>
      <c r="Y4" s="93" t="s">
        <v>434</v>
      </c>
      <c r="Z4" s="93">
        <v>40.549999999999997</v>
      </c>
      <c r="AA4" s="93">
        <v>3472</v>
      </c>
      <c r="AB4" s="93">
        <v>30472</v>
      </c>
      <c r="AC4" s="93" t="s">
        <v>486</v>
      </c>
      <c r="AD4" s="93">
        <v>39.270000000000003</v>
      </c>
      <c r="AE4" s="93">
        <v>3365</v>
      </c>
      <c r="AF4" s="93">
        <v>30992</v>
      </c>
      <c r="AG4" s="93" t="s">
        <v>349</v>
      </c>
      <c r="AH4" s="93">
        <v>40.29</v>
      </c>
      <c r="AI4" s="93">
        <v>3366</v>
      </c>
      <c r="AJ4" s="93">
        <v>30768</v>
      </c>
      <c r="AK4" s="93" t="s">
        <v>444</v>
      </c>
      <c r="AL4" s="93">
        <v>40.130000000000003</v>
      </c>
      <c r="AM4" s="93">
        <v>3420</v>
      </c>
      <c r="AN4" s="93">
        <v>31602</v>
      </c>
      <c r="AO4" s="93" t="s">
        <v>436</v>
      </c>
      <c r="AP4" s="93">
        <v>39.76</v>
      </c>
      <c r="AQ4" s="93">
        <v>3363</v>
      </c>
      <c r="AR4" s="93">
        <v>28880</v>
      </c>
      <c r="AS4" s="93" t="s">
        <v>491</v>
      </c>
      <c r="AT4" s="93">
        <v>39.76</v>
      </c>
      <c r="AU4" s="93">
        <v>3468</v>
      </c>
      <c r="AV4" s="93">
        <v>29366</v>
      </c>
      <c r="AW4" s="93" t="s">
        <v>655</v>
      </c>
      <c r="AX4" s="93">
        <v>40.590000000000003</v>
      </c>
      <c r="AY4" s="93">
        <v>3438</v>
      </c>
      <c r="AZ4" s="93">
        <v>30181</v>
      </c>
      <c r="BA4" s="93" t="s">
        <v>660</v>
      </c>
    </row>
    <row r="7" spans="1:53" s="93" customFormat="1">
      <c r="A7" s="337" t="s">
        <v>285</v>
      </c>
      <c r="B7" s="336">
        <v>44317.333831018521</v>
      </c>
      <c r="C7" s="337"/>
      <c r="D7" s="337"/>
      <c r="E7" s="337"/>
      <c r="F7" s="336">
        <v>44287.333831018521</v>
      </c>
      <c r="G7" s="337"/>
      <c r="H7" s="337"/>
      <c r="I7" s="337"/>
      <c r="J7" s="336">
        <v>44256.333831018521</v>
      </c>
      <c r="K7" s="337"/>
      <c r="L7" s="337"/>
      <c r="M7" s="337"/>
      <c r="N7" s="336">
        <v>44228.333831018521</v>
      </c>
      <c r="O7" s="337"/>
      <c r="P7" s="337"/>
      <c r="Q7" s="337"/>
      <c r="R7" s="336">
        <v>44197.333831018521</v>
      </c>
      <c r="S7" s="337"/>
      <c r="T7" s="337"/>
      <c r="U7" s="337"/>
      <c r="V7" s="336">
        <v>44166.333831018521</v>
      </c>
      <c r="W7" s="337"/>
      <c r="X7" s="337"/>
      <c r="Y7" s="337"/>
      <c r="Z7" s="336">
        <v>44136.333831018521</v>
      </c>
      <c r="AA7" s="337"/>
      <c r="AB7" s="337"/>
      <c r="AC7" s="337"/>
      <c r="AD7" s="336">
        <v>44105.333831018521</v>
      </c>
      <c r="AE7" s="337"/>
      <c r="AF7" s="337"/>
      <c r="AG7" s="337"/>
      <c r="AH7" s="336">
        <v>44075.333831018521</v>
      </c>
      <c r="AI7" s="337"/>
      <c r="AJ7" s="337"/>
      <c r="AK7" s="337"/>
      <c r="AL7" s="336">
        <v>44044.333831018521</v>
      </c>
      <c r="AM7" s="337"/>
      <c r="AN7" s="337"/>
      <c r="AO7" s="337"/>
      <c r="AP7" s="336">
        <v>44013.333831018521</v>
      </c>
      <c r="AQ7" s="337"/>
      <c r="AR7" s="337"/>
      <c r="AS7" s="337"/>
      <c r="AT7" s="336">
        <v>43983.333831018521</v>
      </c>
      <c r="AU7" s="337"/>
      <c r="AV7" s="337"/>
      <c r="AW7" s="337"/>
    </row>
    <row r="8" spans="1:53" s="93" customFormat="1">
      <c r="A8" s="337"/>
      <c r="B8" s="93" t="s">
        <v>286</v>
      </c>
      <c r="C8" s="93" t="s">
        <v>287</v>
      </c>
      <c r="D8" s="93" t="s">
        <v>288</v>
      </c>
      <c r="E8" s="93" t="s">
        <v>289</v>
      </c>
      <c r="F8" s="93" t="s">
        <v>286</v>
      </c>
      <c r="G8" s="93" t="s">
        <v>287</v>
      </c>
      <c r="H8" s="93" t="s">
        <v>288</v>
      </c>
      <c r="I8" s="93" t="s">
        <v>289</v>
      </c>
      <c r="J8" s="93" t="s">
        <v>286</v>
      </c>
      <c r="K8" s="93" t="s">
        <v>287</v>
      </c>
      <c r="L8" s="93" t="s">
        <v>288</v>
      </c>
      <c r="M8" s="93" t="s">
        <v>289</v>
      </c>
      <c r="N8" s="93" t="s">
        <v>286</v>
      </c>
      <c r="O8" s="93" t="s">
        <v>287</v>
      </c>
      <c r="P8" s="93" t="s">
        <v>288</v>
      </c>
      <c r="Q8" s="93" t="s">
        <v>289</v>
      </c>
      <c r="R8" s="93" t="s">
        <v>286</v>
      </c>
      <c r="S8" s="93" t="s">
        <v>287</v>
      </c>
      <c r="T8" s="93" t="s">
        <v>288</v>
      </c>
      <c r="U8" s="93" t="s">
        <v>289</v>
      </c>
      <c r="V8" s="93" t="s">
        <v>286</v>
      </c>
      <c r="W8" s="93" t="s">
        <v>287</v>
      </c>
      <c r="X8" s="93" t="s">
        <v>288</v>
      </c>
      <c r="Y8" s="93" t="s">
        <v>289</v>
      </c>
      <c r="Z8" s="93" t="s">
        <v>286</v>
      </c>
      <c r="AA8" s="93" t="s">
        <v>287</v>
      </c>
      <c r="AB8" s="93" t="s">
        <v>288</v>
      </c>
      <c r="AC8" s="93" t="s">
        <v>289</v>
      </c>
      <c r="AD8" s="93" t="s">
        <v>286</v>
      </c>
      <c r="AE8" s="93" t="s">
        <v>287</v>
      </c>
      <c r="AF8" s="93" t="s">
        <v>288</v>
      </c>
      <c r="AG8" s="93" t="s">
        <v>289</v>
      </c>
      <c r="AH8" s="93" t="s">
        <v>286</v>
      </c>
      <c r="AI8" s="93" t="s">
        <v>287</v>
      </c>
      <c r="AJ8" s="93" t="s">
        <v>288</v>
      </c>
      <c r="AK8" s="93" t="s">
        <v>289</v>
      </c>
      <c r="AL8" s="93" t="s">
        <v>286</v>
      </c>
      <c r="AM8" s="93" t="s">
        <v>287</v>
      </c>
      <c r="AN8" s="93" t="s">
        <v>288</v>
      </c>
      <c r="AO8" s="93" t="s">
        <v>289</v>
      </c>
      <c r="AP8" s="93" t="s">
        <v>286</v>
      </c>
      <c r="AQ8" s="93" t="s">
        <v>287</v>
      </c>
      <c r="AR8" s="93" t="s">
        <v>288</v>
      </c>
      <c r="AS8" s="93" t="s">
        <v>289</v>
      </c>
      <c r="AT8" s="93" t="s">
        <v>286</v>
      </c>
      <c r="AU8" s="93" t="s">
        <v>287</v>
      </c>
      <c r="AV8" s="93" t="s">
        <v>288</v>
      </c>
      <c r="AW8" s="93" t="s">
        <v>289</v>
      </c>
    </row>
    <row r="9" spans="1:53" s="93" customFormat="1">
      <c r="A9" s="93" t="s">
        <v>790</v>
      </c>
      <c r="B9" s="93">
        <v>46.69</v>
      </c>
      <c r="C9" s="93">
        <v>3503</v>
      </c>
      <c r="D9" s="93">
        <v>34218</v>
      </c>
      <c r="E9" s="93" t="s">
        <v>443</v>
      </c>
      <c r="F9" s="93">
        <v>43.45</v>
      </c>
      <c r="G9" s="93">
        <v>3280</v>
      </c>
      <c r="H9" s="93">
        <v>32421</v>
      </c>
      <c r="I9" s="93" t="s">
        <v>403</v>
      </c>
      <c r="J9" s="93">
        <v>44.23</v>
      </c>
      <c r="K9" s="93">
        <v>3561</v>
      </c>
      <c r="L9" s="93">
        <v>31668</v>
      </c>
      <c r="M9" s="93" t="s">
        <v>544</v>
      </c>
      <c r="N9" s="93">
        <v>42.01</v>
      </c>
      <c r="O9" s="93">
        <v>3346</v>
      </c>
      <c r="P9" s="93">
        <v>32011</v>
      </c>
      <c r="Q9" s="93" t="s">
        <v>337</v>
      </c>
      <c r="R9" s="93">
        <v>41.89</v>
      </c>
      <c r="S9" s="93">
        <v>3384</v>
      </c>
      <c r="T9" s="93">
        <v>32342</v>
      </c>
      <c r="U9" s="93" t="s">
        <v>499</v>
      </c>
      <c r="V9" s="93">
        <v>43.31</v>
      </c>
      <c r="W9" s="93">
        <v>3373</v>
      </c>
      <c r="X9" s="93">
        <v>33189</v>
      </c>
      <c r="Y9" s="93" t="s">
        <v>427</v>
      </c>
      <c r="Z9" s="93">
        <v>46.91</v>
      </c>
      <c r="AA9" s="93">
        <v>3361</v>
      </c>
      <c r="AB9" s="93">
        <v>33130</v>
      </c>
      <c r="AC9" s="93" t="s">
        <v>490</v>
      </c>
      <c r="AD9" s="93">
        <v>43.37</v>
      </c>
      <c r="AE9" s="93">
        <v>3721</v>
      </c>
      <c r="AF9" s="93">
        <v>34002</v>
      </c>
      <c r="AG9" s="93" t="s">
        <v>433</v>
      </c>
      <c r="AH9" s="93">
        <v>44.17</v>
      </c>
      <c r="AI9" s="93">
        <v>3418</v>
      </c>
      <c r="AJ9" s="93">
        <v>31220</v>
      </c>
      <c r="AK9" s="93" t="s">
        <v>490</v>
      </c>
      <c r="AL9" s="93">
        <v>44.12</v>
      </c>
      <c r="AM9" s="93">
        <v>3531</v>
      </c>
      <c r="AN9" s="93">
        <v>31441</v>
      </c>
      <c r="AO9" s="93" t="s">
        <v>339</v>
      </c>
      <c r="AP9" s="93">
        <v>44.55</v>
      </c>
      <c r="AQ9" s="93">
        <v>3378</v>
      </c>
      <c r="AR9" s="93">
        <v>31585</v>
      </c>
      <c r="AS9" s="93" t="s">
        <v>340</v>
      </c>
      <c r="AT9" s="93">
        <v>43.61</v>
      </c>
      <c r="AU9" s="93">
        <v>3366</v>
      </c>
      <c r="AV9" s="93">
        <v>31470</v>
      </c>
      <c r="AW9" s="93" t="s">
        <v>344</v>
      </c>
    </row>
    <row r="12" spans="1:53" s="93" customFormat="1">
      <c r="A12" s="337" t="s">
        <v>285</v>
      </c>
      <c r="B12" s="340">
        <v>44348.333831018521</v>
      </c>
      <c r="C12" s="341"/>
      <c r="D12" s="341"/>
      <c r="E12" s="341"/>
      <c r="F12" s="336">
        <v>44317.333831018521</v>
      </c>
      <c r="G12" s="337"/>
      <c r="H12" s="337"/>
      <c r="I12" s="337"/>
      <c r="J12" s="336">
        <v>44287.333831018521</v>
      </c>
      <c r="K12" s="337"/>
      <c r="L12" s="337"/>
      <c r="M12" s="337"/>
      <c r="N12" s="336">
        <v>44256.333831018521</v>
      </c>
      <c r="O12" s="337"/>
      <c r="P12" s="337"/>
      <c r="Q12" s="337"/>
      <c r="R12" s="336">
        <v>44228.333831018521</v>
      </c>
      <c r="S12" s="337"/>
      <c r="T12" s="337"/>
      <c r="U12" s="337"/>
      <c r="V12" s="336">
        <v>44197.333831018521</v>
      </c>
      <c r="W12" s="337"/>
      <c r="X12" s="337"/>
      <c r="Y12" s="337"/>
      <c r="Z12" s="336">
        <v>44166.333831018521</v>
      </c>
      <c r="AA12" s="337"/>
      <c r="AB12" s="337"/>
      <c r="AC12" s="337"/>
      <c r="AD12" s="336">
        <v>44136.333831018521</v>
      </c>
      <c r="AE12" s="337"/>
      <c r="AF12" s="337"/>
      <c r="AG12" s="337"/>
      <c r="AH12" s="336">
        <v>44105.333831018521</v>
      </c>
      <c r="AI12" s="337"/>
      <c r="AJ12" s="337"/>
      <c r="AK12" s="337"/>
      <c r="AL12" s="336">
        <v>44075.333831018521</v>
      </c>
      <c r="AM12" s="337"/>
      <c r="AN12" s="337"/>
      <c r="AO12" s="337"/>
      <c r="AP12" s="336">
        <v>44044.333831018521</v>
      </c>
      <c r="AQ12" s="337"/>
      <c r="AR12" s="337"/>
      <c r="AS12" s="337"/>
      <c r="AT12" s="336">
        <v>44013.333831018521</v>
      </c>
      <c r="AU12" s="337"/>
      <c r="AV12" s="337"/>
      <c r="AW12" s="337"/>
      <c r="AX12" s="336">
        <v>43983.333831018521</v>
      </c>
      <c r="AY12" s="337"/>
      <c r="AZ12" s="337"/>
      <c r="BA12" s="337"/>
    </row>
    <row r="13" spans="1:53" s="93" customFormat="1">
      <c r="A13" s="337"/>
      <c r="B13" s="93" t="s">
        <v>286</v>
      </c>
      <c r="C13" s="93" t="s">
        <v>287</v>
      </c>
      <c r="D13" s="93" t="s">
        <v>288</v>
      </c>
      <c r="E13" s="93" t="s">
        <v>289</v>
      </c>
      <c r="F13" s="93" t="s">
        <v>286</v>
      </c>
      <c r="G13" s="93" t="s">
        <v>287</v>
      </c>
      <c r="H13" s="93" t="s">
        <v>288</v>
      </c>
      <c r="I13" s="93" t="s">
        <v>289</v>
      </c>
      <c r="J13" s="93" t="s">
        <v>286</v>
      </c>
      <c r="K13" s="93" t="s">
        <v>287</v>
      </c>
      <c r="L13" s="93" t="s">
        <v>288</v>
      </c>
      <c r="M13" s="93" t="s">
        <v>289</v>
      </c>
      <c r="N13" s="93" t="s">
        <v>286</v>
      </c>
      <c r="O13" s="93" t="s">
        <v>287</v>
      </c>
      <c r="P13" s="93" t="s">
        <v>288</v>
      </c>
      <c r="Q13" s="93" t="s">
        <v>289</v>
      </c>
      <c r="R13" s="93" t="s">
        <v>286</v>
      </c>
      <c r="S13" s="93" t="s">
        <v>287</v>
      </c>
      <c r="T13" s="93" t="s">
        <v>288</v>
      </c>
      <c r="U13" s="93" t="s">
        <v>289</v>
      </c>
      <c r="V13" s="93" t="s">
        <v>286</v>
      </c>
      <c r="W13" s="93" t="s">
        <v>287</v>
      </c>
      <c r="X13" s="93" t="s">
        <v>288</v>
      </c>
      <c r="Y13" s="93" t="s">
        <v>289</v>
      </c>
      <c r="Z13" s="93" t="s">
        <v>286</v>
      </c>
      <c r="AA13" s="93" t="s">
        <v>287</v>
      </c>
      <c r="AB13" s="93" t="s">
        <v>288</v>
      </c>
      <c r="AC13" s="93" t="s">
        <v>289</v>
      </c>
      <c r="AD13" s="93" t="s">
        <v>286</v>
      </c>
      <c r="AE13" s="93" t="s">
        <v>287</v>
      </c>
      <c r="AF13" s="93" t="s">
        <v>288</v>
      </c>
      <c r="AG13" s="93" t="s">
        <v>289</v>
      </c>
      <c r="AH13" s="93" t="s">
        <v>286</v>
      </c>
      <c r="AI13" s="93" t="s">
        <v>287</v>
      </c>
      <c r="AJ13" s="93" t="s">
        <v>288</v>
      </c>
      <c r="AK13" s="93" t="s">
        <v>289</v>
      </c>
      <c r="AL13" s="93" t="s">
        <v>286</v>
      </c>
      <c r="AM13" s="93" t="s">
        <v>287</v>
      </c>
      <c r="AN13" s="93" t="s">
        <v>288</v>
      </c>
      <c r="AO13" s="93" t="s">
        <v>289</v>
      </c>
      <c r="AP13" s="93" t="s">
        <v>286</v>
      </c>
      <c r="AQ13" s="93" t="s">
        <v>287</v>
      </c>
      <c r="AR13" s="93" t="s">
        <v>288</v>
      </c>
      <c r="AS13" s="93" t="s">
        <v>289</v>
      </c>
      <c r="AT13" s="93" t="s">
        <v>286</v>
      </c>
      <c r="AU13" s="93" t="s">
        <v>287</v>
      </c>
      <c r="AV13" s="93" t="s">
        <v>288</v>
      </c>
      <c r="AW13" s="93" t="s">
        <v>289</v>
      </c>
      <c r="AX13" s="93" t="s">
        <v>286</v>
      </c>
      <c r="AY13" s="93" t="s">
        <v>287</v>
      </c>
      <c r="AZ13" s="93" t="s">
        <v>288</v>
      </c>
      <c r="BA13" s="93" t="s">
        <v>289</v>
      </c>
    </row>
    <row r="14" spans="1:53" s="94" customFormat="1">
      <c r="A14" s="94" t="s">
        <v>795</v>
      </c>
      <c r="B14" s="94">
        <v>41.79</v>
      </c>
      <c r="C14" s="94">
        <v>4657</v>
      </c>
      <c r="D14" s="94">
        <v>35556</v>
      </c>
      <c r="E14" s="94" t="s">
        <v>744</v>
      </c>
      <c r="F14" s="94">
        <v>43.36</v>
      </c>
      <c r="G14" s="94">
        <v>4669</v>
      </c>
      <c r="H14" s="94">
        <v>35261</v>
      </c>
      <c r="I14" s="94" t="s">
        <v>526</v>
      </c>
      <c r="J14" s="94">
        <v>42.32</v>
      </c>
      <c r="K14" s="94">
        <v>4468</v>
      </c>
      <c r="L14" s="94">
        <v>34006</v>
      </c>
      <c r="M14" s="94" t="s">
        <v>768</v>
      </c>
      <c r="N14" s="94">
        <v>41.21</v>
      </c>
      <c r="O14" s="94">
        <v>4691</v>
      </c>
      <c r="P14" s="94">
        <v>33457</v>
      </c>
      <c r="Q14" s="94" t="s">
        <v>413</v>
      </c>
      <c r="R14" s="94">
        <v>40.6</v>
      </c>
      <c r="S14" s="94">
        <v>4667</v>
      </c>
      <c r="T14" s="94">
        <v>33424</v>
      </c>
      <c r="U14" s="94" t="s">
        <v>500</v>
      </c>
      <c r="V14" s="94">
        <v>41.98</v>
      </c>
      <c r="W14" s="94">
        <v>4314</v>
      </c>
      <c r="X14" s="94">
        <v>33186</v>
      </c>
      <c r="Y14" s="94" t="s">
        <v>596</v>
      </c>
      <c r="Z14" s="94">
        <v>44.6</v>
      </c>
      <c r="AA14" s="94">
        <v>4515</v>
      </c>
      <c r="AB14" s="94">
        <v>34008</v>
      </c>
      <c r="AC14" s="94" t="s">
        <v>404</v>
      </c>
      <c r="AD14" s="94">
        <v>42.52</v>
      </c>
      <c r="AE14" s="94">
        <v>4340</v>
      </c>
      <c r="AF14" s="94">
        <v>34547</v>
      </c>
      <c r="AG14" s="94" t="s">
        <v>385</v>
      </c>
      <c r="AH14" s="94">
        <v>43.93</v>
      </c>
      <c r="AI14" s="94">
        <v>4561</v>
      </c>
      <c r="AJ14" s="94">
        <v>34045</v>
      </c>
      <c r="AK14" s="94" t="s">
        <v>493</v>
      </c>
      <c r="AL14" s="94">
        <v>41.73</v>
      </c>
      <c r="AM14" s="94">
        <v>4982</v>
      </c>
      <c r="AN14" s="94">
        <v>33226</v>
      </c>
      <c r="AO14" s="94" t="s">
        <v>533</v>
      </c>
      <c r="AP14" s="94">
        <v>41.76</v>
      </c>
      <c r="AQ14" s="94">
        <v>4891</v>
      </c>
      <c r="AR14" s="94">
        <v>33232</v>
      </c>
      <c r="AS14" s="94" t="s">
        <v>445</v>
      </c>
      <c r="AT14" s="94">
        <v>43.13</v>
      </c>
      <c r="AU14" s="94">
        <v>4785</v>
      </c>
      <c r="AV14" s="94">
        <v>33493</v>
      </c>
      <c r="AW14" s="94" t="s">
        <v>431</v>
      </c>
      <c r="AX14" s="94">
        <v>44.98</v>
      </c>
      <c r="AY14" s="94">
        <v>4548</v>
      </c>
      <c r="AZ14" s="94">
        <v>33120</v>
      </c>
      <c r="BA14" s="94" t="s">
        <v>405</v>
      </c>
    </row>
    <row r="17" spans="1:53" s="93" customFormat="1">
      <c r="A17" s="337" t="s">
        <v>285</v>
      </c>
      <c r="B17" s="336">
        <v>44317.333831018521</v>
      </c>
      <c r="C17" s="337"/>
      <c r="D17" s="337"/>
      <c r="E17" s="337"/>
      <c r="F17" s="336">
        <v>44287.333831018521</v>
      </c>
      <c r="G17" s="337"/>
      <c r="H17" s="337"/>
      <c r="I17" s="337"/>
      <c r="J17" s="336">
        <v>44256.333831018521</v>
      </c>
      <c r="K17" s="337"/>
      <c r="L17" s="337"/>
      <c r="M17" s="337"/>
      <c r="N17" s="336">
        <v>44228.333831018521</v>
      </c>
      <c r="O17" s="337"/>
      <c r="P17" s="337"/>
      <c r="Q17" s="337"/>
      <c r="R17" s="336">
        <v>44197.333831018521</v>
      </c>
      <c r="S17" s="337"/>
      <c r="T17" s="337"/>
      <c r="U17" s="337"/>
      <c r="V17" s="336">
        <v>44166.333831018521</v>
      </c>
      <c r="W17" s="337"/>
      <c r="X17" s="337"/>
      <c r="Y17" s="337"/>
      <c r="Z17" s="336">
        <v>44136.333831018521</v>
      </c>
      <c r="AA17" s="337"/>
      <c r="AB17" s="337"/>
      <c r="AC17" s="337"/>
      <c r="AD17" s="336">
        <v>44105.333831018521</v>
      </c>
      <c r="AE17" s="337"/>
      <c r="AF17" s="337"/>
      <c r="AG17" s="337"/>
      <c r="AH17" s="336">
        <v>44075.333831018521</v>
      </c>
      <c r="AI17" s="337"/>
      <c r="AJ17" s="337"/>
      <c r="AK17" s="337"/>
      <c r="AL17" s="336">
        <v>44044.333831018521</v>
      </c>
      <c r="AM17" s="337"/>
      <c r="AN17" s="337"/>
      <c r="AO17" s="337"/>
      <c r="AP17" s="336">
        <v>44013.333831018521</v>
      </c>
      <c r="AQ17" s="337"/>
      <c r="AR17" s="337"/>
      <c r="AS17" s="337"/>
      <c r="AT17" s="336">
        <v>43983.333831018521</v>
      </c>
      <c r="AU17" s="337"/>
      <c r="AV17" s="337"/>
      <c r="AW17" s="337"/>
    </row>
    <row r="18" spans="1:53" s="93" customFormat="1">
      <c r="A18" s="337"/>
      <c r="B18" s="93" t="s">
        <v>286</v>
      </c>
      <c r="C18" s="93" t="s">
        <v>287</v>
      </c>
      <c r="D18" s="93" t="s">
        <v>288</v>
      </c>
      <c r="E18" s="93" t="s">
        <v>289</v>
      </c>
      <c r="F18" s="93" t="s">
        <v>286</v>
      </c>
      <c r="G18" s="93" t="s">
        <v>287</v>
      </c>
      <c r="H18" s="93" t="s">
        <v>288</v>
      </c>
      <c r="I18" s="93" t="s">
        <v>289</v>
      </c>
      <c r="J18" s="93" t="s">
        <v>286</v>
      </c>
      <c r="K18" s="93" t="s">
        <v>287</v>
      </c>
      <c r="L18" s="93" t="s">
        <v>288</v>
      </c>
      <c r="M18" s="93" t="s">
        <v>289</v>
      </c>
      <c r="N18" s="93" t="s">
        <v>286</v>
      </c>
      <c r="O18" s="93" t="s">
        <v>287</v>
      </c>
      <c r="P18" s="93" t="s">
        <v>288</v>
      </c>
      <c r="Q18" s="93" t="s">
        <v>289</v>
      </c>
      <c r="R18" s="93" t="s">
        <v>286</v>
      </c>
      <c r="S18" s="93" t="s">
        <v>287</v>
      </c>
      <c r="T18" s="93" t="s">
        <v>288</v>
      </c>
      <c r="U18" s="93" t="s">
        <v>289</v>
      </c>
      <c r="V18" s="93" t="s">
        <v>286</v>
      </c>
      <c r="W18" s="93" t="s">
        <v>287</v>
      </c>
      <c r="X18" s="93" t="s">
        <v>288</v>
      </c>
      <c r="Y18" s="93" t="s">
        <v>289</v>
      </c>
      <c r="Z18" s="93" t="s">
        <v>286</v>
      </c>
      <c r="AA18" s="93" t="s">
        <v>287</v>
      </c>
      <c r="AB18" s="93" t="s">
        <v>288</v>
      </c>
      <c r="AC18" s="93" t="s">
        <v>289</v>
      </c>
      <c r="AD18" s="93" t="s">
        <v>286</v>
      </c>
      <c r="AE18" s="93" t="s">
        <v>287</v>
      </c>
      <c r="AF18" s="93" t="s">
        <v>288</v>
      </c>
      <c r="AG18" s="93" t="s">
        <v>289</v>
      </c>
      <c r="AH18" s="93" t="s">
        <v>286</v>
      </c>
      <c r="AI18" s="93" t="s">
        <v>287</v>
      </c>
      <c r="AJ18" s="93" t="s">
        <v>288</v>
      </c>
      <c r="AK18" s="93" t="s">
        <v>289</v>
      </c>
      <c r="AL18" s="93" t="s">
        <v>286</v>
      </c>
      <c r="AM18" s="93" t="s">
        <v>287</v>
      </c>
      <c r="AN18" s="93" t="s">
        <v>288</v>
      </c>
      <c r="AO18" s="93" t="s">
        <v>289</v>
      </c>
      <c r="AP18" s="93" t="s">
        <v>286</v>
      </c>
      <c r="AQ18" s="93" t="s">
        <v>287</v>
      </c>
      <c r="AR18" s="93" t="s">
        <v>288</v>
      </c>
      <c r="AS18" s="93" t="s">
        <v>289</v>
      </c>
      <c r="AT18" s="93" t="s">
        <v>286</v>
      </c>
      <c r="AU18" s="93" t="s">
        <v>287</v>
      </c>
      <c r="AV18" s="93" t="s">
        <v>288</v>
      </c>
      <c r="AW18" s="93" t="s">
        <v>289</v>
      </c>
    </row>
    <row r="19" spans="1:53" s="93" customFormat="1">
      <c r="A19" s="93" t="s">
        <v>791</v>
      </c>
      <c r="B19" s="93">
        <v>43.71</v>
      </c>
      <c r="C19" s="93">
        <v>3658</v>
      </c>
      <c r="D19" s="93">
        <v>39277</v>
      </c>
      <c r="E19" s="93" t="s">
        <v>306</v>
      </c>
      <c r="F19" s="93">
        <v>42.96</v>
      </c>
      <c r="G19" s="93">
        <v>3444</v>
      </c>
      <c r="H19" s="93">
        <v>32391</v>
      </c>
      <c r="I19" s="93" t="s">
        <v>550</v>
      </c>
      <c r="J19" s="93">
        <v>42.79</v>
      </c>
      <c r="K19" s="93">
        <v>3474</v>
      </c>
      <c r="L19" s="93">
        <v>32982</v>
      </c>
      <c r="M19" s="93" t="s">
        <v>384</v>
      </c>
      <c r="N19" s="93">
        <v>41.76</v>
      </c>
      <c r="O19" s="93">
        <v>3675</v>
      </c>
      <c r="P19" s="93">
        <v>30429</v>
      </c>
      <c r="Q19" s="93" t="s">
        <v>320</v>
      </c>
      <c r="R19" s="93">
        <v>42.88</v>
      </c>
      <c r="S19" s="93">
        <v>3477</v>
      </c>
      <c r="T19" s="93" t="s">
        <v>292</v>
      </c>
      <c r="U19" s="93" t="s">
        <v>292</v>
      </c>
      <c r="V19" s="93">
        <v>41.82</v>
      </c>
      <c r="W19" s="93">
        <v>3627</v>
      </c>
      <c r="X19" s="93">
        <v>35537</v>
      </c>
      <c r="Y19" s="93" t="s">
        <v>374</v>
      </c>
      <c r="Z19" s="93">
        <v>42.02</v>
      </c>
      <c r="AA19" s="93">
        <v>3643</v>
      </c>
      <c r="AB19" s="93">
        <v>35783</v>
      </c>
      <c r="AC19" s="93" t="s">
        <v>410</v>
      </c>
      <c r="AD19" s="93">
        <v>44.95</v>
      </c>
      <c r="AE19" s="93">
        <v>3667</v>
      </c>
      <c r="AF19" s="93">
        <v>34740</v>
      </c>
      <c r="AG19" s="93" t="s">
        <v>499</v>
      </c>
      <c r="AH19" s="93">
        <v>46.1</v>
      </c>
      <c r="AI19" s="93">
        <v>3623</v>
      </c>
      <c r="AJ19" s="93">
        <v>33491</v>
      </c>
      <c r="AK19" s="93" t="s">
        <v>491</v>
      </c>
      <c r="AL19" s="93">
        <v>48.54</v>
      </c>
      <c r="AM19" s="93">
        <v>3618</v>
      </c>
      <c r="AN19" s="93">
        <v>34788</v>
      </c>
      <c r="AO19" s="93" t="s">
        <v>297</v>
      </c>
      <c r="AP19" s="93">
        <v>44.85</v>
      </c>
      <c r="AQ19" s="93">
        <v>3612</v>
      </c>
      <c r="AR19" s="93">
        <v>34219</v>
      </c>
      <c r="AS19" s="93" t="s">
        <v>404</v>
      </c>
      <c r="AT19" s="93">
        <v>43.53</v>
      </c>
      <c r="AU19" s="93">
        <v>3676</v>
      </c>
      <c r="AV19" s="93">
        <v>33638</v>
      </c>
      <c r="AW19" s="93" t="s">
        <v>499</v>
      </c>
    </row>
    <row r="22" spans="1:53" s="93" customFormat="1">
      <c r="A22" s="337" t="s">
        <v>285</v>
      </c>
      <c r="B22" s="336">
        <v>44317.333831018521</v>
      </c>
      <c r="C22" s="337"/>
      <c r="D22" s="337"/>
      <c r="E22" s="337"/>
      <c r="F22" s="336">
        <v>44287.333831018521</v>
      </c>
      <c r="G22" s="337"/>
      <c r="H22" s="337"/>
      <c r="I22" s="337"/>
      <c r="J22" s="336">
        <v>44256.333831018521</v>
      </c>
      <c r="K22" s="337"/>
      <c r="L22" s="337"/>
      <c r="M22" s="337"/>
      <c r="N22" s="336">
        <v>44228.333831018521</v>
      </c>
      <c r="O22" s="337"/>
      <c r="P22" s="337"/>
      <c r="Q22" s="337"/>
      <c r="R22" s="336">
        <v>44197.333831018521</v>
      </c>
      <c r="S22" s="337"/>
      <c r="T22" s="337"/>
      <c r="U22" s="337"/>
      <c r="V22" s="336">
        <v>44166.333831018521</v>
      </c>
      <c r="W22" s="337"/>
      <c r="X22" s="337"/>
      <c r="Y22" s="337"/>
      <c r="Z22" s="336">
        <v>44136.333831018521</v>
      </c>
      <c r="AA22" s="337"/>
      <c r="AB22" s="337"/>
      <c r="AC22" s="337"/>
      <c r="AD22" s="336">
        <v>44105.333831018521</v>
      </c>
      <c r="AE22" s="337"/>
      <c r="AF22" s="337"/>
      <c r="AG22" s="337"/>
      <c r="AH22" s="336">
        <v>44075.333831018521</v>
      </c>
      <c r="AI22" s="337"/>
      <c r="AJ22" s="337"/>
      <c r="AK22" s="337"/>
      <c r="AL22" s="336">
        <v>44044.333831018521</v>
      </c>
      <c r="AM22" s="337"/>
      <c r="AN22" s="337"/>
      <c r="AO22" s="337"/>
    </row>
    <row r="23" spans="1:53" s="93" customFormat="1">
      <c r="A23" s="337"/>
      <c r="B23" s="93" t="s">
        <v>286</v>
      </c>
      <c r="C23" s="93" t="s">
        <v>287</v>
      </c>
      <c r="D23" s="93" t="s">
        <v>288</v>
      </c>
      <c r="E23" s="93" t="s">
        <v>289</v>
      </c>
      <c r="F23" s="93" t="s">
        <v>286</v>
      </c>
      <c r="G23" s="93" t="s">
        <v>287</v>
      </c>
      <c r="H23" s="93" t="s">
        <v>288</v>
      </c>
      <c r="I23" s="93" t="s">
        <v>289</v>
      </c>
      <c r="J23" s="93" t="s">
        <v>286</v>
      </c>
      <c r="K23" s="93" t="s">
        <v>287</v>
      </c>
      <c r="L23" s="93" t="s">
        <v>288</v>
      </c>
      <c r="M23" s="93" t="s">
        <v>289</v>
      </c>
      <c r="N23" s="93" t="s">
        <v>286</v>
      </c>
      <c r="O23" s="93" t="s">
        <v>287</v>
      </c>
      <c r="P23" s="93" t="s">
        <v>288</v>
      </c>
      <c r="Q23" s="93" t="s">
        <v>289</v>
      </c>
      <c r="R23" s="93" t="s">
        <v>286</v>
      </c>
      <c r="S23" s="93" t="s">
        <v>287</v>
      </c>
      <c r="T23" s="93" t="s">
        <v>288</v>
      </c>
      <c r="U23" s="93" t="s">
        <v>289</v>
      </c>
      <c r="V23" s="93" t="s">
        <v>286</v>
      </c>
      <c r="W23" s="93" t="s">
        <v>287</v>
      </c>
      <c r="X23" s="93" t="s">
        <v>288</v>
      </c>
      <c r="Y23" s="93" t="s">
        <v>289</v>
      </c>
      <c r="Z23" s="93" t="s">
        <v>286</v>
      </c>
      <c r="AA23" s="93" t="s">
        <v>287</v>
      </c>
      <c r="AB23" s="93" t="s">
        <v>288</v>
      </c>
      <c r="AC23" s="93" t="s">
        <v>289</v>
      </c>
      <c r="AD23" s="93" t="s">
        <v>286</v>
      </c>
      <c r="AE23" s="93" t="s">
        <v>287</v>
      </c>
      <c r="AF23" s="93" t="s">
        <v>288</v>
      </c>
      <c r="AG23" s="93" t="s">
        <v>289</v>
      </c>
      <c r="AH23" s="93" t="s">
        <v>286</v>
      </c>
      <c r="AI23" s="93" t="s">
        <v>287</v>
      </c>
      <c r="AJ23" s="93" t="s">
        <v>288</v>
      </c>
      <c r="AK23" s="93" t="s">
        <v>289</v>
      </c>
      <c r="AL23" s="93" t="s">
        <v>286</v>
      </c>
      <c r="AM23" s="93" t="s">
        <v>287</v>
      </c>
      <c r="AN23" s="93" t="s">
        <v>288</v>
      </c>
      <c r="AO23" s="93" t="s">
        <v>289</v>
      </c>
    </row>
    <row r="24" spans="1:53" s="93" customFormat="1">
      <c r="A24" s="93" t="s">
        <v>775</v>
      </c>
      <c r="B24" s="93">
        <v>47.46</v>
      </c>
      <c r="C24" s="93">
        <v>16744</v>
      </c>
      <c r="D24" s="93">
        <v>33580</v>
      </c>
      <c r="E24" s="93" t="s">
        <v>577</v>
      </c>
      <c r="F24" s="93">
        <v>45.06</v>
      </c>
      <c r="G24" s="93">
        <v>16695</v>
      </c>
      <c r="H24" s="93">
        <v>32570</v>
      </c>
      <c r="I24" s="93" t="s">
        <v>498</v>
      </c>
      <c r="J24" s="93">
        <v>43.28</v>
      </c>
      <c r="K24" s="93">
        <v>15751</v>
      </c>
      <c r="L24" s="93">
        <v>32145</v>
      </c>
      <c r="M24" s="93" t="s">
        <v>484</v>
      </c>
      <c r="N24" s="93">
        <v>40.65</v>
      </c>
      <c r="O24" s="93">
        <v>14682</v>
      </c>
      <c r="P24" s="93">
        <v>30626</v>
      </c>
      <c r="Q24" s="93" t="s">
        <v>550</v>
      </c>
      <c r="R24" s="93">
        <v>40.93</v>
      </c>
      <c r="S24" s="93">
        <v>14226</v>
      </c>
      <c r="T24" s="93">
        <v>30294</v>
      </c>
      <c r="U24" s="93" t="s">
        <v>450</v>
      </c>
      <c r="V24" s="93">
        <v>40.17</v>
      </c>
      <c r="W24" s="93">
        <v>13927</v>
      </c>
      <c r="X24" s="93">
        <v>31090</v>
      </c>
      <c r="Y24" s="93" t="s">
        <v>351</v>
      </c>
      <c r="Z24" s="93">
        <v>42.8</v>
      </c>
      <c r="AA24" s="93">
        <v>14674</v>
      </c>
      <c r="AB24" s="93">
        <v>30278</v>
      </c>
      <c r="AC24" s="93" t="s">
        <v>577</v>
      </c>
      <c r="AD24" s="93">
        <v>44.39</v>
      </c>
      <c r="AE24" s="93">
        <v>15396</v>
      </c>
      <c r="AF24" s="93">
        <v>30070</v>
      </c>
      <c r="AG24" s="93" t="s">
        <v>321</v>
      </c>
      <c r="AH24" s="93">
        <v>42.79</v>
      </c>
      <c r="AI24" s="93">
        <v>14642</v>
      </c>
      <c r="AJ24" s="93">
        <v>30067</v>
      </c>
      <c r="AK24" s="93" t="s">
        <v>542</v>
      </c>
      <c r="AL24" s="93">
        <v>41.19</v>
      </c>
      <c r="AM24" s="93">
        <v>14293</v>
      </c>
      <c r="AN24" s="93">
        <v>29668</v>
      </c>
      <c r="AO24" s="93" t="s">
        <v>481</v>
      </c>
    </row>
    <row r="27" spans="1:53" s="93" customFormat="1">
      <c r="A27" s="337" t="s">
        <v>285</v>
      </c>
      <c r="B27" s="336">
        <v>44317.333831018521</v>
      </c>
      <c r="C27" s="337"/>
      <c r="D27" s="337"/>
      <c r="E27" s="337"/>
      <c r="F27" s="336">
        <v>44287.333831018521</v>
      </c>
      <c r="G27" s="337"/>
      <c r="H27" s="337"/>
      <c r="I27" s="337"/>
      <c r="J27" s="336">
        <v>44256.333831018521</v>
      </c>
      <c r="K27" s="337"/>
      <c r="L27" s="337"/>
      <c r="M27" s="337"/>
      <c r="N27" s="336">
        <v>44228.333831018521</v>
      </c>
      <c r="O27" s="337"/>
      <c r="P27" s="337"/>
      <c r="Q27" s="337"/>
      <c r="R27" s="336">
        <v>44197.333831018521</v>
      </c>
      <c r="S27" s="337"/>
      <c r="T27" s="337"/>
      <c r="U27" s="337"/>
      <c r="V27" s="336">
        <v>44166.333831018521</v>
      </c>
      <c r="W27" s="337"/>
      <c r="X27" s="337"/>
      <c r="Y27" s="337"/>
      <c r="Z27" s="336">
        <v>44136.333831018521</v>
      </c>
      <c r="AA27" s="337"/>
      <c r="AB27" s="337"/>
      <c r="AC27" s="337"/>
      <c r="AD27" s="336">
        <v>44105.333831018521</v>
      </c>
      <c r="AE27" s="337"/>
      <c r="AF27" s="337"/>
      <c r="AG27" s="337"/>
      <c r="AH27" s="336">
        <v>44075.333831018521</v>
      </c>
      <c r="AI27" s="337"/>
      <c r="AJ27" s="337"/>
      <c r="AK27" s="337"/>
      <c r="AL27" s="336">
        <v>44044.333831018521</v>
      </c>
      <c r="AM27" s="337"/>
      <c r="AN27" s="337"/>
      <c r="AO27" s="337"/>
    </row>
    <row r="28" spans="1:53" s="93" customFormat="1">
      <c r="A28" s="337"/>
      <c r="B28" s="93" t="s">
        <v>286</v>
      </c>
      <c r="C28" s="93" t="s">
        <v>287</v>
      </c>
      <c r="D28" s="93" t="s">
        <v>288</v>
      </c>
      <c r="E28" s="93" t="s">
        <v>289</v>
      </c>
      <c r="F28" s="93" t="s">
        <v>286</v>
      </c>
      <c r="G28" s="93" t="s">
        <v>287</v>
      </c>
      <c r="H28" s="93" t="s">
        <v>288</v>
      </c>
      <c r="I28" s="93" t="s">
        <v>289</v>
      </c>
      <c r="J28" s="93" t="s">
        <v>286</v>
      </c>
      <c r="K28" s="93" t="s">
        <v>287</v>
      </c>
      <c r="L28" s="93" t="s">
        <v>288</v>
      </c>
      <c r="M28" s="93" t="s">
        <v>289</v>
      </c>
      <c r="N28" s="93" t="s">
        <v>286</v>
      </c>
      <c r="O28" s="93" t="s">
        <v>287</v>
      </c>
      <c r="P28" s="93" t="s">
        <v>288</v>
      </c>
      <c r="Q28" s="93" t="s">
        <v>289</v>
      </c>
      <c r="R28" s="93" t="s">
        <v>286</v>
      </c>
      <c r="S28" s="93" t="s">
        <v>287</v>
      </c>
      <c r="T28" s="93" t="s">
        <v>288</v>
      </c>
      <c r="U28" s="93" t="s">
        <v>289</v>
      </c>
      <c r="V28" s="93" t="s">
        <v>286</v>
      </c>
      <c r="W28" s="93" t="s">
        <v>287</v>
      </c>
      <c r="X28" s="93" t="s">
        <v>288</v>
      </c>
      <c r="Y28" s="93" t="s">
        <v>289</v>
      </c>
      <c r="Z28" s="93" t="s">
        <v>286</v>
      </c>
      <c r="AA28" s="93" t="s">
        <v>287</v>
      </c>
      <c r="AB28" s="93" t="s">
        <v>288</v>
      </c>
      <c r="AC28" s="93" t="s">
        <v>289</v>
      </c>
      <c r="AD28" s="93" t="s">
        <v>286</v>
      </c>
      <c r="AE28" s="93" t="s">
        <v>287</v>
      </c>
      <c r="AF28" s="93" t="s">
        <v>288</v>
      </c>
      <c r="AG28" s="93" t="s">
        <v>289</v>
      </c>
      <c r="AH28" s="93" t="s">
        <v>286</v>
      </c>
      <c r="AI28" s="93" t="s">
        <v>287</v>
      </c>
      <c r="AJ28" s="93" t="s">
        <v>288</v>
      </c>
      <c r="AK28" s="93" t="s">
        <v>289</v>
      </c>
      <c r="AL28" s="93" t="s">
        <v>286</v>
      </c>
      <c r="AM28" s="93" t="s">
        <v>287</v>
      </c>
      <c r="AN28" s="93" t="s">
        <v>288</v>
      </c>
      <c r="AO28" s="93" t="s">
        <v>289</v>
      </c>
    </row>
    <row r="29" spans="1:53" s="93" customFormat="1">
      <c r="A29" s="93" t="s">
        <v>778</v>
      </c>
      <c r="B29" s="93">
        <v>47.69</v>
      </c>
      <c r="C29" s="93">
        <v>6747</v>
      </c>
      <c r="D29" s="93">
        <v>30742</v>
      </c>
      <c r="E29" s="93" t="s">
        <v>463</v>
      </c>
      <c r="F29" s="93">
        <v>57.45</v>
      </c>
      <c r="G29" s="93">
        <v>7749</v>
      </c>
      <c r="H29" s="93">
        <v>31212</v>
      </c>
      <c r="I29" s="93" t="s">
        <v>779</v>
      </c>
      <c r="J29" s="93">
        <v>41.89</v>
      </c>
      <c r="K29" s="93">
        <v>4597</v>
      </c>
      <c r="L29" s="93">
        <v>28138</v>
      </c>
      <c r="M29" s="93" t="s">
        <v>663</v>
      </c>
      <c r="N29" s="93">
        <v>40</v>
      </c>
      <c r="O29" s="93">
        <v>4778</v>
      </c>
      <c r="P29" s="93">
        <v>28071</v>
      </c>
      <c r="Q29" s="93" t="s">
        <v>391</v>
      </c>
      <c r="R29" s="93">
        <v>44.34</v>
      </c>
      <c r="S29" s="93">
        <v>4813</v>
      </c>
      <c r="T29" s="93">
        <v>27793</v>
      </c>
      <c r="U29" s="93" t="s">
        <v>686</v>
      </c>
      <c r="V29" s="93">
        <v>43.55</v>
      </c>
      <c r="W29" s="93">
        <v>4841</v>
      </c>
      <c r="X29" s="93">
        <v>27518</v>
      </c>
      <c r="Y29" s="93" t="s">
        <v>300</v>
      </c>
      <c r="Z29" s="93">
        <v>45.16</v>
      </c>
      <c r="AA29" s="93">
        <v>4978</v>
      </c>
      <c r="AB29" s="93">
        <v>30067</v>
      </c>
      <c r="AC29" s="93" t="s">
        <v>546</v>
      </c>
      <c r="AD29" s="93">
        <v>40.46</v>
      </c>
      <c r="AE29" s="93">
        <v>6771</v>
      </c>
      <c r="AF29" s="93">
        <v>31540</v>
      </c>
      <c r="AG29" s="93" t="s">
        <v>467</v>
      </c>
      <c r="AH29" s="93">
        <v>42.1</v>
      </c>
      <c r="AI29" s="93">
        <v>7197</v>
      </c>
      <c r="AJ29" s="93">
        <v>32237</v>
      </c>
      <c r="AK29" s="93" t="s">
        <v>434</v>
      </c>
      <c r="AL29" s="93">
        <v>44.17</v>
      </c>
      <c r="AM29" s="93">
        <v>7489</v>
      </c>
      <c r="AN29" s="93">
        <v>37966</v>
      </c>
      <c r="AO29" s="93" t="s">
        <v>421</v>
      </c>
    </row>
    <row r="32" spans="1:53" s="93" customFormat="1">
      <c r="A32" s="337" t="s">
        <v>285</v>
      </c>
      <c r="B32" s="340">
        <v>44348.333831018521</v>
      </c>
      <c r="C32" s="341"/>
      <c r="D32" s="341"/>
      <c r="E32" s="341"/>
      <c r="F32" s="336">
        <v>44317.333831018521</v>
      </c>
      <c r="G32" s="337"/>
      <c r="H32" s="337"/>
      <c r="I32" s="337"/>
      <c r="J32" s="336">
        <v>44287.333831018521</v>
      </c>
      <c r="K32" s="337"/>
      <c r="L32" s="337"/>
      <c r="M32" s="337"/>
      <c r="N32" s="336">
        <v>44256.333831018521</v>
      </c>
      <c r="O32" s="337"/>
      <c r="P32" s="337"/>
      <c r="Q32" s="337"/>
      <c r="R32" s="336">
        <v>44228.333831018521</v>
      </c>
      <c r="S32" s="337"/>
      <c r="T32" s="337"/>
      <c r="U32" s="337"/>
      <c r="V32" s="336">
        <v>44197.333831018521</v>
      </c>
      <c r="W32" s="337"/>
      <c r="X32" s="337"/>
      <c r="Y32" s="337"/>
      <c r="Z32" s="336">
        <v>44166.333831018521</v>
      </c>
      <c r="AA32" s="337"/>
      <c r="AB32" s="337"/>
      <c r="AC32" s="337"/>
      <c r="AD32" s="336">
        <v>44136.333831018521</v>
      </c>
      <c r="AE32" s="337"/>
      <c r="AF32" s="337"/>
      <c r="AG32" s="337"/>
      <c r="AH32" s="336">
        <v>44105.333831018521</v>
      </c>
      <c r="AI32" s="337"/>
      <c r="AJ32" s="337"/>
      <c r="AK32" s="337"/>
      <c r="AL32" s="336">
        <v>44075.333831018521</v>
      </c>
      <c r="AM32" s="337"/>
      <c r="AN32" s="337"/>
      <c r="AO32" s="337"/>
      <c r="AP32" s="336">
        <v>44044.333831018521</v>
      </c>
      <c r="AQ32" s="337"/>
      <c r="AR32" s="337"/>
      <c r="AS32" s="337"/>
      <c r="AT32" s="336">
        <v>44013.333831018521</v>
      </c>
      <c r="AU32" s="337"/>
      <c r="AV32" s="337"/>
      <c r="AW32" s="337"/>
      <c r="AX32" s="336">
        <v>43983.333831018521</v>
      </c>
      <c r="AY32" s="337"/>
      <c r="AZ32" s="337"/>
      <c r="BA32" s="337"/>
    </row>
    <row r="33" spans="1:53" s="93" customFormat="1">
      <c r="A33" s="337"/>
      <c r="B33" s="93" t="s">
        <v>286</v>
      </c>
      <c r="C33" s="93" t="s">
        <v>287</v>
      </c>
      <c r="D33" s="93" t="s">
        <v>288</v>
      </c>
      <c r="E33" s="93" t="s">
        <v>289</v>
      </c>
      <c r="F33" s="93" t="s">
        <v>286</v>
      </c>
      <c r="G33" s="93" t="s">
        <v>287</v>
      </c>
      <c r="H33" s="93" t="s">
        <v>288</v>
      </c>
      <c r="I33" s="93" t="s">
        <v>289</v>
      </c>
      <c r="J33" s="93" t="s">
        <v>286</v>
      </c>
      <c r="K33" s="93" t="s">
        <v>287</v>
      </c>
      <c r="L33" s="93" t="s">
        <v>288</v>
      </c>
      <c r="M33" s="93" t="s">
        <v>289</v>
      </c>
      <c r="N33" s="93" t="s">
        <v>286</v>
      </c>
      <c r="O33" s="93" t="s">
        <v>287</v>
      </c>
      <c r="P33" s="93" t="s">
        <v>288</v>
      </c>
      <c r="Q33" s="93" t="s">
        <v>289</v>
      </c>
      <c r="R33" s="93" t="s">
        <v>286</v>
      </c>
      <c r="S33" s="93" t="s">
        <v>287</v>
      </c>
      <c r="T33" s="93" t="s">
        <v>288</v>
      </c>
      <c r="U33" s="93" t="s">
        <v>289</v>
      </c>
      <c r="V33" s="93" t="s">
        <v>286</v>
      </c>
      <c r="W33" s="93" t="s">
        <v>287</v>
      </c>
      <c r="X33" s="93" t="s">
        <v>288</v>
      </c>
      <c r="Y33" s="93" t="s">
        <v>289</v>
      </c>
      <c r="Z33" s="93" t="s">
        <v>286</v>
      </c>
      <c r="AA33" s="93" t="s">
        <v>287</v>
      </c>
      <c r="AB33" s="93" t="s">
        <v>288</v>
      </c>
      <c r="AC33" s="93" t="s">
        <v>289</v>
      </c>
      <c r="AD33" s="93" t="s">
        <v>286</v>
      </c>
      <c r="AE33" s="93" t="s">
        <v>287</v>
      </c>
      <c r="AF33" s="93" t="s">
        <v>288</v>
      </c>
      <c r="AG33" s="93" t="s">
        <v>289</v>
      </c>
      <c r="AH33" s="93" t="s">
        <v>286</v>
      </c>
      <c r="AI33" s="93" t="s">
        <v>287</v>
      </c>
      <c r="AJ33" s="93" t="s">
        <v>288</v>
      </c>
      <c r="AK33" s="93" t="s">
        <v>289</v>
      </c>
      <c r="AL33" s="93" t="s">
        <v>286</v>
      </c>
      <c r="AM33" s="93" t="s">
        <v>287</v>
      </c>
      <c r="AN33" s="93" t="s">
        <v>288</v>
      </c>
      <c r="AO33" s="93" t="s">
        <v>289</v>
      </c>
      <c r="AP33" s="93" t="s">
        <v>286</v>
      </c>
      <c r="AQ33" s="93" t="s">
        <v>287</v>
      </c>
      <c r="AR33" s="93" t="s">
        <v>288</v>
      </c>
      <c r="AS33" s="93" t="s">
        <v>289</v>
      </c>
      <c r="AT33" s="93" t="s">
        <v>286</v>
      </c>
      <c r="AU33" s="93" t="s">
        <v>287</v>
      </c>
      <c r="AV33" s="93" t="s">
        <v>288</v>
      </c>
      <c r="AW33" s="93" t="s">
        <v>289</v>
      </c>
      <c r="AX33" s="93" t="s">
        <v>286</v>
      </c>
      <c r="AY33" s="93" t="s">
        <v>287</v>
      </c>
      <c r="AZ33" s="93" t="s">
        <v>288</v>
      </c>
      <c r="BA33" s="93" t="s">
        <v>289</v>
      </c>
    </row>
    <row r="34" spans="1:53" s="94" customFormat="1">
      <c r="A34" s="94" t="s">
        <v>786</v>
      </c>
      <c r="B34" s="94">
        <v>49.86</v>
      </c>
      <c r="C34" s="94">
        <v>4740</v>
      </c>
      <c r="D34" s="94">
        <v>37917</v>
      </c>
      <c r="E34" s="94" t="s">
        <v>296</v>
      </c>
      <c r="F34" s="94">
        <v>47.31</v>
      </c>
      <c r="G34" s="94">
        <v>4187</v>
      </c>
      <c r="H34" s="94">
        <v>37819</v>
      </c>
      <c r="I34" s="94" t="s">
        <v>350</v>
      </c>
      <c r="J34" s="94">
        <v>48.97</v>
      </c>
      <c r="K34" s="94">
        <v>3868</v>
      </c>
      <c r="L34" s="94">
        <v>37188</v>
      </c>
      <c r="M34" s="94" t="s">
        <v>298</v>
      </c>
      <c r="N34" s="94">
        <v>47.39</v>
      </c>
      <c r="O34" s="94">
        <v>4193</v>
      </c>
      <c r="P34" s="94">
        <v>37847</v>
      </c>
      <c r="Q34" s="94" t="s">
        <v>580</v>
      </c>
      <c r="R34" s="94">
        <v>46.67</v>
      </c>
      <c r="S34" s="94">
        <v>4301</v>
      </c>
      <c r="T34" s="94">
        <v>36150</v>
      </c>
      <c r="U34" s="94" t="s">
        <v>493</v>
      </c>
      <c r="V34" s="94">
        <v>45.04</v>
      </c>
      <c r="W34" s="94">
        <v>4069</v>
      </c>
      <c r="X34" s="94">
        <v>35894</v>
      </c>
      <c r="Y34" s="94" t="s">
        <v>533</v>
      </c>
      <c r="Z34" s="94">
        <v>46.29</v>
      </c>
      <c r="AA34" s="94">
        <v>4175</v>
      </c>
      <c r="AB34" s="94">
        <v>35476</v>
      </c>
      <c r="AC34" s="94" t="s">
        <v>427</v>
      </c>
      <c r="AD34" s="94">
        <v>45.81</v>
      </c>
      <c r="AE34" s="94">
        <v>4136</v>
      </c>
      <c r="AF34" s="94">
        <v>35163</v>
      </c>
      <c r="AG34" s="94" t="s">
        <v>530</v>
      </c>
      <c r="AH34" s="94">
        <v>46.57</v>
      </c>
      <c r="AI34" s="94">
        <v>4408</v>
      </c>
      <c r="AJ34" s="94">
        <v>34842</v>
      </c>
      <c r="AK34" s="94" t="s">
        <v>432</v>
      </c>
      <c r="AL34" s="94">
        <v>47.48</v>
      </c>
      <c r="AM34" s="94">
        <v>4210</v>
      </c>
      <c r="AN34" s="94">
        <v>33552</v>
      </c>
      <c r="AO34" s="94" t="s">
        <v>490</v>
      </c>
      <c r="AP34" s="94">
        <v>46.03</v>
      </c>
      <c r="AQ34" s="94">
        <v>4332</v>
      </c>
      <c r="AR34" s="94">
        <v>34443</v>
      </c>
      <c r="AS34" s="94" t="s">
        <v>432</v>
      </c>
      <c r="AT34" s="94">
        <v>46.5</v>
      </c>
      <c r="AU34" s="94">
        <v>4127</v>
      </c>
      <c r="AV34" s="94">
        <v>35639</v>
      </c>
      <c r="AW34" s="94" t="s">
        <v>427</v>
      </c>
      <c r="AX34" s="94">
        <v>46.29</v>
      </c>
      <c r="AY34" s="94">
        <v>4128</v>
      </c>
      <c r="AZ34" s="94">
        <v>35213</v>
      </c>
      <c r="BA34" s="94" t="s">
        <v>296</v>
      </c>
    </row>
    <row r="35" spans="1:53" s="94" customFormat="1">
      <c r="A35" s="94" t="s">
        <v>787</v>
      </c>
      <c r="B35" s="94">
        <v>50</v>
      </c>
      <c r="C35" s="94">
        <v>4036</v>
      </c>
      <c r="D35" s="94">
        <v>39147</v>
      </c>
      <c r="E35" s="94" t="s">
        <v>531</v>
      </c>
      <c r="F35" s="94">
        <v>46.21</v>
      </c>
      <c r="G35" s="94">
        <v>4017</v>
      </c>
      <c r="H35" s="94">
        <v>38944</v>
      </c>
      <c r="I35" s="94" t="s">
        <v>366</v>
      </c>
      <c r="J35" s="94">
        <v>47.99</v>
      </c>
      <c r="K35" s="94">
        <v>3806</v>
      </c>
      <c r="L35" s="94">
        <v>38358</v>
      </c>
      <c r="M35" s="94" t="s">
        <v>350</v>
      </c>
      <c r="N35" s="94">
        <v>49.73</v>
      </c>
      <c r="O35" s="94">
        <v>3784</v>
      </c>
      <c r="P35" s="94">
        <v>37823</v>
      </c>
      <c r="Q35" s="94" t="s">
        <v>296</v>
      </c>
      <c r="R35" s="94">
        <v>47.69</v>
      </c>
      <c r="S35" s="94">
        <v>3817</v>
      </c>
      <c r="T35" s="94">
        <v>36522</v>
      </c>
      <c r="U35" s="94" t="s">
        <v>434</v>
      </c>
      <c r="V35" s="94">
        <v>46.86</v>
      </c>
      <c r="W35" s="94">
        <v>3667</v>
      </c>
      <c r="X35" s="94">
        <v>36411</v>
      </c>
      <c r="Y35" s="94" t="s">
        <v>357</v>
      </c>
      <c r="Z35" s="94">
        <v>47.18</v>
      </c>
      <c r="AA35" s="94">
        <v>3692</v>
      </c>
      <c r="AB35" s="94">
        <v>36254</v>
      </c>
      <c r="AC35" s="94" t="s">
        <v>401</v>
      </c>
      <c r="AD35" s="94">
        <v>45.66</v>
      </c>
      <c r="AE35" s="94">
        <v>3830</v>
      </c>
      <c r="AF35" s="94">
        <v>37241</v>
      </c>
      <c r="AG35" s="94" t="s">
        <v>360</v>
      </c>
      <c r="AH35" s="94">
        <v>45.86</v>
      </c>
      <c r="AI35" s="94">
        <v>3905</v>
      </c>
      <c r="AJ35" s="94">
        <v>37852</v>
      </c>
      <c r="AK35" s="94" t="s">
        <v>368</v>
      </c>
      <c r="AL35" s="94">
        <v>47.94</v>
      </c>
      <c r="AM35" s="94">
        <v>3871</v>
      </c>
      <c r="AN35" s="94">
        <v>36227</v>
      </c>
      <c r="AO35" s="94" t="s">
        <v>494</v>
      </c>
      <c r="AP35" s="94">
        <v>48.58</v>
      </c>
      <c r="AQ35" s="94">
        <v>3993</v>
      </c>
      <c r="AR35" s="94">
        <v>37751</v>
      </c>
      <c r="AS35" s="94" t="s">
        <v>357</v>
      </c>
      <c r="AT35" s="94">
        <v>46.7</v>
      </c>
      <c r="AU35" s="94">
        <v>3944</v>
      </c>
      <c r="AV35" s="94">
        <v>36529</v>
      </c>
      <c r="AW35" s="94" t="s">
        <v>531</v>
      </c>
      <c r="AX35" s="94">
        <v>47</v>
      </c>
      <c r="AY35" s="94">
        <v>3841</v>
      </c>
      <c r="AZ35" s="94">
        <v>37126</v>
      </c>
      <c r="BA35" s="94" t="s">
        <v>349</v>
      </c>
    </row>
    <row r="36" spans="1:53" s="94" customFormat="1">
      <c r="A36" s="94" t="s">
        <v>796</v>
      </c>
      <c r="B36" s="94">
        <v>50.51</v>
      </c>
      <c r="C36" s="94">
        <v>5494</v>
      </c>
      <c r="D36" s="94">
        <v>37941</v>
      </c>
      <c r="E36" s="94" t="s">
        <v>486</v>
      </c>
      <c r="F36" s="94">
        <v>52.15</v>
      </c>
      <c r="G36" s="94">
        <v>4494</v>
      </c>
      <c r="H36" s="94">
        <v>37873</v>
      </c>
      <c r="I36" s="94" t="s">
        <v>491</v>
      </c>
      <c r="J36" s="94">
        <v>48.96</v>
      </c>
      <c r="K36" s="94">
        <v>4113</v>
      </c>
      <c r="L36" s="94">
        <v>37435</v>
      </c>
      <c r="M36" s="94" t="s">
        <v>473</v>
      </c>
      <c r="N36" s="94">
        <v>47.07</v>
      </c>
      <c r="O36" s="94">
        <v>4264</v>
      </c>
      <c r="P36" s="94">
        <v>37511</v>
      </c>
      <c r="Q36" s="94" t="s">
        <v>533</v>
      </c>
      <c r="R36" s="94">
        <v>48.02</v>
      </c>
      <c r="S36" s="94">
        <v>4282</v>
      </c>
      <c r="T36" s="94">
        <v>37927</v>
      </c>
      <c r="U36" s="94" t="s">
        <v>349</v>
      </c>
      <c r="V36" s="94">
        <v>46.23</v>
      </c>
      <c r="W36" s="94">
        <v>4101</v>
      </c>
      <c r="X36" s="94">
        <v>36508</v>
      </c>
      <c r="Y36" s="94" t="s">
        <v>349</v>
      </c>
      <c r="Z36" s="94">
        <v>50.16</v>
      </c>
      <c r="AA36" s="94">
        <v>3936</v>
      </c>
      <c r="AB36" s="94">
        <v>37348</v>
      </c>
      <c r="AC36" s="94" t="s">
        <v>477</v>
      </c>
      <c r="AD36" s="94">
        <v>49.35</v>
      </c>
      <c r="AE36" s="94">
        <v>4031</v>
      </c>
      <c r="AF36" s="94">
        <v>37674</v>
      </c>
      <c r="AG36" s="94" t="s">
        <v>444</v>
      </c>
      <c r="AH36" s="94">
        <v>47.53</v>
      </c>
      <c r="AI36" s="94">
        <v>4115</v>
      </c>
      <c r="AJ36" s="94">
        <v>37333</v>
      </c>
      <c r="AK36" s="94" t="s">
        <v>311</v>
      </c>
      <c r="AL36" s="94">
        <v>45.8</v>
      </c>
      <c r="AM36" s="94">
        <v>4393</v>
      </c>
      <c r="AN36" s="94">
        <v>33959</v>
      </c>
      <c r="AO36" s="94" t="s">
        <v>338</v>
      </c>
      <c r="AP36" s="94">
        <v>45.71</v>
      </c>
      <c r="AQ36" s="94">
        <v>4461</v>
      </c>
      <c r="AR36" s="94">
        <v>35013</v>
      </c>
      <c r="AS36" s="94" t="s">
        <v>434</v>
      </c>
      <c r="AT36" s="94">
        <v>47.26</v>
      </c>
      <c r="AU36" s="94">
        <v>4193</v>
      </c>
      <c r="AV36" s="94">
        <v>37664</v>
      </c>
      <c r="AW36" s="94" t="s">
        <v>533</v>
      </c>
      <c r="AX36" s="94">
        <v>48.36</v>
      </c>
      <c r="AY36" s="94">
        <v>4193</v>
      </c>
      <c r="AZ36" s="94">
        <v>35842</v>
      </c>
      <c r="BA36" s="94" t="s">
        <v>338</v>
      </c>
    </row>
    <row r="39" spans="1:53" s="93" customFormat="1">
      <c r="A39" s="337" t="s">
        <v>285</v>
      </c>
      <c r="B39" s="338">
        <v>44348.333831018521</v>
      </c>
      <c r="C39" s="339"/>
      <c r="D39" s="339"/>
      <c r="E39" s="339"/>
    </row>
    <row r="40" spans="1:53" s="93" customFormat="1">
      <c r="A40" s="337"/>
      <c r="B40" s="93" t="s">
        <v>286</v>
      </c>
      <c r="C40" s="93" t="s">
        <v>287</v>
      </c>
      <c r="D40" s="93" t="s">
        <v>288</v>
      </c>
      <c r="E40" s="93" t="s">
        <v>289</v>
      </c>
    </row>
    <row r="41" spans="1:53" s="93" customFormat="1">
      <c r="A41" s="93" t="s">
        <v>781</v>
      </c>
      <c r="B41" s="93">
        <v>51.45</v>
      </c>
      <c r="C41" s="93">
        <v>5814</v>
      </c>
      <c r="D41" s="93">
        <v>38887</v>
      </c>
      <c r="E41" s="93" t="s">
        <v>494</v>
      </c>
    </row>
    <row r="44" spans="1:53" s="93" customFormat="1">
      <c r="A44" s="337" t="s">
        <v>285</v>
      </c>
      <c r="B44" s="336">
        <v>44166.333831018521</v>
      </c>
      <c r="C44" s="337"/>
      <c r="D44" s="337"/>
      <c r="E44" s="337"/>
      <c r="F44" s="336">
        <v>44105.333831018521</v>
      </c>
      <c r="G44" s="337"/>
      <c r="H44" s="337"/>
      <c r="I44" s="337"/>
    </row>
    <row r="45" spans="1:53" s="93" customFormat="1">
      <c r="A45" s="337"/>
      <c r="B45" s="93" t="s">
        <v>286</v>
      </c>
      <c r="C45" s="93" t="s">
        <v>287</v>
      </c>
      <c r="D45" s="93" t="s">
        <v>288</v>
      </c>
      <c r="E45" s="93" t="s">
        <v>289</v>
      </c>
      <c r="F45" s="93" t="s">
        <v>286</v>
      </c>
      <c r="G45" s="93" t="s">
        <v>287</v>
      </c>
      <c r="H45" s="93" t="s">
        <v>288</v>
      </c>
      <c r="I45" s="93" t="s">
        <v>289</v>
      </c>
    </row>
    <row r="46" spans="1:53" s="93" customFormat="1">
      <c r="A46" s="93" t="s">
        <v>782</v>
      </c>
      <c r="B46" s="93">
        <v>77.2</v>
      </c>
      <c r="C46" s="93">
        <v>8767</v>
      </c>
      <c r="D46" s="93">
        <v>50921</v>
      </c>
      <c r="E46" s="93" t="s">
        <v>783</v>
      </c>
      <c r="F46" s="93">
        <v>51</v>
      </c>
      <c r="G46" s="93">
        <v>5500</v>
      </c>
      <c r="H46" s="93">
        <v>52288</v>
      </c>
      <c r="I46" s="93" t="s">
        <v>784</v>
      </c>
    </row>
  </sheetData>
  <mergeCells count="95">
    <mergeCell ref="AL2:AO2"/>
    <mergeCell ref="AP2:AS2"/>
    <mergeCell ref="A2:A3"/>
    <mergeCell ref="B2:E2"/>
    <mergeCell ref="F2:I2"/>
    <mergeCell ref="J2:M2"/>
    <mergeCell ref="N2:Q2"/>
    <mergeCell ref="R2:U2"/>
    <mergeCell ref="R7:U7"/>
    <mergeCell ref="V2:Y2"/>
    <mergeCell ref="Z2:AC2"/>
    <mergeCell ref="AD2:AG2"/>
    <mergeCell ref="AH2:AK2"/>
    <mergeCell ref="A7:A8"/>
    <mergeCell ref="B7:E7"/>
    <mergeCell ref="F7:I7"/>
    <mergeCell ref="J7:M7"/>
    <mergeCell ref="N7:Q7"/>
    <mergeCell ref="A12:A13"/>
    <mergeCell ref="B12:E12"/>
    <mergeCell ref="F12:I12"/>
    <mergeCell ref="J12:M12"/>
    <mergeCell ref="N12:Q12"/>
    <mergeCell ref="AH12:AK12"/>
    <mergeCell ref="AL12:AO12"/>
    <mergeCell ref="V7:Y7"/>
    <mergeCell ref="Z7:AC7"/>
    <mergeCell ref="AD7:AG7"/>
    <mergeCell ref="AH7:AK7"/>
    <mergeCell ref="AL7:AO7"/>
    <mergeCell ref="V17:Y17"/>
    <mergeCell ref="Z17:AC17"/>
    <mergeCell ref="AD17:AG17"/>
    <mergeCell ref="R12:U12"/>
    <mergeCell ref="V12:Y12"/>
    <mergeCell ref="Z12:AC12"/>
    <mergeCell ref="AD12:AG12"/>
    <mergeCell ref="AH17:AK17"/>
    <mergeCell ref="AL17:AO17"/>
    <mergeCell ref="A22:A23"/>
    <mergeCell ref="B22:E22"/>
    <mergeCell ref="F22:I22"/>
    <mergeCell ref="J22:M22"/>
    <mergeCell ref="N22:Q22"/>
    <mergeCell ref="R22:U22"/>
    <mergeCell ref="V22:Y22"/>
    <mergeCell ref="Z22:AC22"/>
    <mergeCell ref="A17:A18"/>
    <mergeCell ref="B17:E17"/>
    <mergeCell ref="F17:I17"/>
    <mergeCell ref="J17:M17"/>
    <mergeCell ref="N17:Q17"/>
    <mergeCell ref="R17:U17"/>
    <mergeCell ref="AD22:AG22"/>
    <mergeCell ref="AH22:AK22"/>
    <mergeCell ref="AL22:AO22"/>
    <mergeCell ref="A27:A28"/>
    <mergeCell ref="B27:E27"/>
    <mergeCell ref="F27:I27"/>
    <mergeCell ref="J27:M27"/>
    <mergeCell ref="N27:Q27"/>
    <mergeCell ref="R27:U27"/>
    <mergeCell ref="V27:Y27"/>
    <mergeCell ref="Z27:AC27"/>
    <mergeCell ref="AD27:AG27"/>
    <mergeCell ref="AH27:AK27"/>
    <mergeCell ref="AL27:AO27"/>
    <mergeCell ref="AL32:AO32"/>
    <mergeCell ref="A39:A40"/>
    <mergeCell ref="B39:E39"/>
    <mergeCell ref="A44:A45"/>
    <mergeCell ref="B44:E44"/>
    <mergeCell ref="F44:I44"/>
    <mergeCell ref="R32:U32"/>
    <mergeCell ref="V32:Y32"/>
    <mergeCell ref="Z32:AC32"/>
    <mergeCell ref="AD32:AG32"/>
    <mergeCell ref="AH32:AK32"/>
    <mergeCell ref="A32:A33"/>
    <mergeCell ref="B32:E32"/>
    <mergeCell ref="F32:I32"/>
    <mergeCell ref="J32:M32"/>
    <mergeCell ref="N32:Q32"/>
    <mergeCell ref="AX32:BA32"/>
    <mergeCell ref="AX2:BA2"/>
    <mergeCell ref="AP7:AS7"/>
    <mergeCell ref="AT7:AW7"/>
    <mergeCell ref="AT12:AW12"/>
    <mergeCell ref="AX12:BA12"/>
    <mergeCell ref="AP17:AS17"/>
    <mergeCell ref="AT17:AW17"/>
    <mergeCell ref="AT2:AW2"/>
    <mergeCell ref="AT32:AW32"/>
    <mergeCell ref="AP32:AS32"/>
    <mergeCell ref="AP12:AS12"/>
  </mergeCells>
  <phoneticPr fontId="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BF12"/>
  <sheetViews>
    <sheetView topLeftCell="A145" workbookViewId="0">
      <selection activeCell="A7" sqref="A7"/>
    </sheetView>
  </sheetViews>
  <sheetFormatPr defaultColWidth="9.125" defaultRowHeight="13.5"/>
  <cols>
    <col min="1" max="16384" width="9.125" style="93"/>
  </cols>
  <sheetData>
    <row r="1" spans="1:58">
      <c r="A1" s="337" t="s">
        <v>285</v>
      </c>
      <c r="B1" s="336">
        <v>44378.333831018521</v>
      </c>
      <c r="C1" s="337"/>
      <c r="D1" s="337"/>
      <c r="E1" s="337"/>
      <c r="F1" s="336">
        <v>44348.333831018521</v>
      </c>
      <c r="G1" s="337"/>
      <c r="H1" s="337"/>
      <c r="I1" s="337"/>
      <c r="J1" s="336">
        <v>44317.333831018521</v>
      </c>
      <c r="K1" s="337"/>
      <c r="L1" s="337"/>
      <c r="M1" s="337"/>
      <c r="N1" s="336">
        <v>44287.333831018521</v>
      </c>
      <c r="O1" s="337"/>
      <c r="P1" s="337"/>
      <c r="Q1" s="337"/>
      <c r="R1" s="336">
        <v>44256.333831018521</v>
      </c>
      <c r="S1" s="337"/>
      <c r="T1" s="337"/>
      <c r="U1" s="337"/>
      <c r="V1" s="336">
        <v>44228.333831018521</v>
      </c>
      <c r="W1" s="337"/>
      <c r="X1" s="337"/>
      <c r="Y1" s="337"/>
      <c r="Z1" s="336">
        <v>44197.333831018521</v>
      </c>
      <c r="AA1" s="337"/>
      <c r="AB1" s="337"/>
      <c r="AC1" s="337"/>
      <c r="AD1" s="336">
        <v>44166.333831018521</v>
      </c>
      <c r="AE1" s="337"/>
      <c r="AF1" s="337"/>
      <c r="AG1" s="337"/>
      <c r="AH1" s="336">
        <v>44136.333831018521</v>
      </c>
      <c r="AI1" s="337"/>
      <c r="AJ1" s="337"/>
      <c r="AK1" s="337"/>
      <c r="AL1" s="336">
        <v>44105.333831018521</v>
      </c>
      <c r="AM1" s="337"/>
      <c r="AN1" s="337"/>
      <c r="AO1" s="337"/>
      <c r="AP1" s="336">
        <v>44075.333831018521</v>
      </c>
      <c r="AQ1" s="337"/>
      <c r="AR1" s="337"/>
      <c r="AS1" s="337"/>
      <c r="AT1" s="336">
        <v>44044.333831018521</v>
      </c>
      <c r="AU1" s="337"/>
      <c r="AV1" s="337"/>
      <c r="AW1" s="337"/>
      <c r="AX1" s="336">
        <v>44013.333831018521</v>
      </c>
      <c r="AY1" s="337"/>
      <c r="AZ1" s="337"/>
      <c r="BA1" s="337"/>
      <c r="BB1" s="336">
        <v>43983.333831018521</v>
      </c>
      <c r="BC1" s="337"/>
      <c r="BD1" s="337"/>
      <c r="BE1" s="337"/>
    </row>
    <row r="2" spans="1:58">
      <c r="A2" s="337"/>
      <c r="B2" s="93" t="s">
        <v>286</v>
      </c>
      <c r="C2" s="93" t="s">
        <v>287</v>
      </c>
      <c r="D2" s="93" t="s">
        <v>288</v>
      </c>
      <c r="E2" s="93" t="s">
        <v>289</v>
      </c>
      <c r="F2" s="93" t="s">
        <v>286</v>
      </c>
      <c r="G2" s="93" t="s">
        <v>287</v>
      </c>
      <c r="H2" s="93" t="s">
        <v>288</v>
      </c>
      <c r="I2" s="93" t="s">
        <v>289</v>
      </c>
      <c r="J2" s="93" t="s">
        <v>286</v>
      </c>
      <c r="K2" s="93" t="s">
        <v>287</v>
      </c>
      <c r="L2" s="93" t="s">
        <v>288</v>
      </c>
      <c r="M2" s="93" t="s">
        <v>289</v>
      </c>
      <c r="N2" s="93" t="s">
        <v>286</v>
      </c>
      <c r="O2" s="93" t="s">
        <v>287</v>
      </c>
      <c r="P2" s="93" t="s">
        <v>288</v>
      </c>
      <c r="Q2" s="93" t="s">
        <v>289</v>
      </c>
      <c r="R2" s="93" t="s">
        <v>286</v>
      </c>
      <c r="S2" s="93" t="s">
        <v>287</v>
      </c>
      <c r="T2" s="93" t="s">
        <v>288</v>
      </c>
      <c r="U2" s="93" t="s">
        <v>289</v>
      </c>
      <c r="V2" s="93" t="s">
        <v>286</v>
      </c>
      <c r="W2" s="93" t="s">
        <v>287</v>
      </c>
      <c r="X2" s="93" t="s">
        <v>288</v>
      </c>
      <c r="Y2" s="93" t="s">
        <v>289</v>
      </c>
      <c r="Z2" s="93" t="s">
        <v>286</v>
      </c>
      <c r="AA2" s="93" t="s">
        <v>287</v>
      </c>
      <c r="AB2" s="93" t="s">
        <v>288</v>
      </c>
      <c r="AC2" s="93" t="s">
        <v>289</v>
      </c>
      <c r="AD2" s="93" t="s">
        <v>286</v>
      </c>
      <c r="AE2" s="93" t="s">
        <v>287</v>
      </c>
      <c r="AF2" s="93" t="s">
        <v>288</v>
      </c>
      <c r="AG2" s="93" t="s">
        <v>289</v>
      </c>
      <c r="AH2" s="93" t="s">
        <v>286</v>
      </c>
      <c r="AI2" s="93" t="s">
        <v>287</v>
      </c>
      <c r="AJ2" s="93" t="s">
        <v>288</v>
      </c>
      <c r="AK2" s="93" t="s">
        <v>289</v>
      </c>
      <c r="AL2" s="93" t="s">
        <v>286</v>
      </c>
      <c r="AM2" s="93" t="s">
        <v>287</v>
      </c>
      <c r="AN2" s="93" t="s">
        <v>288</v>
      </c>
      <c r="AO2" s="93" t="s">
        <v>289</v>
      </c>
      <c r="AP2" s="93" t="s">
        <v>286</v>
      </c>
      <c r="AQ2" s="93" t="s">
        <v>287</v>
      </c>
      <c r="AR2" s="93" t="s">
        <v>288</v>
      </c>
      <c r="AS2" s="93" t="s">
        <v>289</v>
      </c>
      <c r="AT2" s="93" t="s">
        <v>286</v>
      </c>
      <c r="AU2" s="93" t="s">
        <v>287</v>
      </c>
      <c r="AV2" s="93" t="s">
        <v>288</v>
      </c>
      <c r="AW2" s="93" t="s">
        <v>289</v>
      </c>
      <c r="AX2" s="93" t="s">
        <v>286</v>
      </c>
      <c r="AY2" s="93" t="s">
        <v>287</v>
      </c>
      <c r="AZ2" s="93" t="s">
        <v>288</v>
      </c>
      <c r="BA2" s="93" t="s">
        <v>289</v>
      </c>
      <c r="BB2" s="93" t="s">
        <v>286</v>
      </c>
      <c r="BC2" s="93" t="s">
        <v>287</v>
      </c>
      <c r="BD2" s="93" t="s">
        <v>288</v>
      </c>
      <c r="BE2" s="93" t="s">
        <v>289</v>
      </c>
    </row>
    <row r="3" spans="1:58">
      <c r="A3" s="93" t="s">
        <v>734</v>
      </c>
      <c r="B3" s="93">
        <v>86</v>
      </c>
      <c r="C3" s="93">
        <v>31333</v>
      </c>
      <c r="D3" s="93">
        <v>47940</v>
      </c>
      <c r="E3" s="93" t="s">
        <v>698</v>
      </c>
      <c r="F3" s="93" t="s">
        <v>292</v>
      </c>
      <c r="G3" s="93" t="s">
        <v>292</v>
      </c>
      <c r="H3" s="93" t="s">
        <v>292</v>
      </c>
      <c r="I3" s="93" t="s">
        <v>292</v>
      </c>
      <c r="J3" s="93">
        <v>70.02</v>
      </c>
      <c r="K3" s="93">
        <v>30118</v>
      </c>
      <c r="L3" s="93">
        <v>45181</v>
      </c>
      <c r="M3" s="93" t="s">
        <v>640</v>
      </c>
      <c r="N3" s="93">
        <v>68.91</v>
      </c>
      <c r="O3" s="93">
        <v>30199</v>
      </c>
      <c r="P3" s="93">
        <v>42816</v>
      </c>
      <c r="Q3" s="93" t="s">
        <v>735</v>
      </c>
      <c r="R3" s="93">
        <v>61.03</v>
      </c>
      <c r="S3" s="93">
        <v>27952</v>
      </c>
      <c r="T3" s="93">
        <v>46853</v>
      </c>
      <c r="U3" s="93" t="s">
        <v>530</v>
      </c>
      <c r="V3" s="93">
        <v>61.28</v>
      </c>
      <c r="W3" s="93">
        <v>28453</v>
      </c>
      <c r="X3" s="93">
        <v>40816</v>
      </c>
      <c r="Y3" s="93" t="s">
        <v>561</v>
      </c>
      <c r="Z3" s="93">
        <v>63.7</v>
      </c>
      <c r="AA3" s="93">
        <v>29399</v>
      </c>
      <c r="AB3" s="93">
        <v>40610</v>
      </c>
      <c r="AC3" s="93" t="s">
        <v>736</v>
      </c>
      <c r="AD3" s="93">
        <v>64.77</v>
      </c>
      <c r="AE3" s="93">
        <v>29624</v>
      </c>
      <c r="AF3" s="93">
        <v>40618</v>
      </c>
      <c r="AG3" s="93" t="s">
        <v>707</v>
      </c>
      <c r="AH3" s="93">
        <v>66.8</v>
      </c>
      <c r="AI3" s="93">
        <v>30577</v>
      </c>
      <c r="AJ3" s="93">
        <v>40058</v>
      </c>
      <c r="AK3" s="93" t="s">
        <v>586</v>
      </c>
      <c r="AL3" s="93">
        <v>66.13</v>
      </c>
      <c r="AM3" s="93">
        <v>30012</v>
      </c>
      <c r="AN3" s="93">
        <v>39503</v>
      </c>
      <c r="AO3" s="93" t="s">
        <v>627</v>
      </c>
      <c r="AP3" s="93">
        <v>58.14</v>
      </c>
      <c r="AQ3" s="93">
        <v>27103</v>
      </c>
      <c r="AR3" s="93">
        <v>40064</v>
      </c>
      <c r="AS3" s="93" t="s">
        <v>702</v>
      </c>
      <c r="AT3" s="93">
        <v>63.18</v>
      </c>
      <c r="AU3" s="93">
        <v>29430</v>
      </c>
      <c r="AV3" s="93">
        <v>39317</v>
      </c>
      <c r="AW3" s="93" t="s">
        <v>737</v>
      </c>
    </row>
    <row r="4" spans="1:58">
      <c r="A4" s="93" t="s">
        <v>608</v>
      </c>
      <c r="B4" s="93">
        <v>56.72</v>
      </c>
      <c r="C4" s="93">
        <v>23333</v>
      </c>
      <c r="D4" s="93">
        <v>38897</v>
      </c>
      <c r="E4" s="93" t="s">
        <v>319</v>
      </c>
      <c r="F4" s="93">
        <v>57.91</v>
      </c>
      <c r="G4" s="93">
        <v>23574</v>
      </c>
      <c r="H4" s="93">
        <v>39143</v>
      </c>
      <c r="I4" s="93" t="s">
        <v>607</v>
      </c>
      <c r="J4" s="93">
        <v>58.26</v>
      </c>
      <c r="K4" s="93">
        <v>23522</v>
      </c>
      <c r="L4" s="93">
        <v>39534</v>
      </c>
      <c r="M4" s="93" t="s">
        <v>609</v>
      </c>
      <c r="N4" s="93">
        <v>60.11</v>
      </c>
      <c r="O4" s="93">
        <v>24589</v>
      </c>
      <c r="P4" s="93">
        <v>38529</v>
      </c>
      <c r="Q4" s="93" t="s">
        <v>395</v>
      </c>
      <c r="R4" s="93">
        <v>52.59</v>
      </c>
      <c r="S4" s="93">
        <v>21721</v>
      </c>
      <c r="T4" s="93">
        <v>38136</v>
      </c>
      <c r="U4" s="93" t="s">
        <v>291</v>
      </c>
      <c r="V4" s="93">
        <v>48.92</v>
      </c>
      <c r="W4" s="93">
        <v>20486</v>
      </c>
      <c r="X4" s="93">
        <v>37431</v>
      </c>
      <c r="Y4" s="93" t="s">
        <v>434</v>
      </c>
      <c r="Z4" s="93">
        <v>51.18</v>
      </c>
      <c r="AA4" s="93">
        <v>20892</v>
      </c>
      <c r="AB4" s="93">
        <v>37614</v>
      </c>
      <c r="AC4" s="93" t="s">
        <v>422</v>
      </c>
      <c r="AD4" s="93">
        <v>53.04</v>
      </c>
      <c r="AE4" s="93">
        <v>21283</v>
      </c>
      <c r="AF4" s="93">
        <v>37699</v>
      </c>
      <c r="AG4" s="93" t="s">
        <v>610</v>
      </c>
      <c r="AH4" s="93">
        <v>54.4</v>
      </c>
      <c r="AI4" s="93">
        <v>21500</v>
      </c>
      <c r="AJ4" s="93">
        <v>37228</v>
      </c>
      <c r="AK4" s="93" t="s">
        <v>517</v>
      </c>
      <c r="AL4" s="93">
        <v>56.54</v>
      </c>
      <c r="AM4" s="93">
        <v>20890</v>
      </c>
      <c r="AN4" s="93">
        <v>36959</v>
      </c>
      <c r="AO4" s="93" t="s">
        <v>576</v>
      </c>
      <c r="AP4" s="93">
        <v>52.44</v>
      </c>
      <c r="AQ4" s="93">
        <v>19858</v>
      </c>
      <c r="AR4" s="93">
        <v>36267</v>
      </c>
      <c r="AS4" s="93" t="s">
        <v>393</v>
      </c>
      <c r="AT4" s="93">
        <v>51.4</v>
      </c>
      <c r="AU4" s="93">
        <v>19847</v>
      </c>
      <c r="AV4" s="93">
        <v>36075</v>
      </c>
      <c r="AW4" s="93" t="s">
        <v>391</v>
      </c>
    </row>
    <row r="5" spans="1:58">
      <c r="A5" s="93" t="s">
        <v>662</v>
      </c>
      <c r="B5" s="93">
        <v>64.34</v>
      </c>
      <c r="C5" s="93">
        <v>19483</v>
      </c>
      <c r="D5" s="93">
        <v>43177</v>
      </c>
      <c r="E5" s="93" t="s">
        <v>663</v>
      </c>
      <c r="F5" s="93">
        <v>60.46</v>
      </c>
      <c r="G5" s="93">
        <v>20845</v>
      </c>
      <c r="H5" s="93">
        <v>43393</v>
      </c>
      <c r="I5" s="93" t="s">
        <v>480</v>
      </c>
      <c r="J5" s="93">
        <v>62.15</v>
      </c>
      <c r="K5" s="93">
        <v>21611</v>
      </c>
      <c r="L5" s="93">
        <v>43430</v>
      </c>
      <c r="M5" s="93" t="s">
        <v>643</v>
      </c>
      <c r="N5" s="93">
        <v>61.03</v>
      </c>
      <c r="O5" s="93">
        <v>21148</v>
      </c>
      <c r="P5" s="93">
        <v>42025</v>
      </c>
      <c r="Q5" s="93" t="s">
        <v>562</v>
      </c>
      <c r="R5" s="93">
        <v>58.5</v>
      </c>
      <c r="S5" s="93">
        <v>19827</v>
      </c>
      <c r="T5" s="93">
        <v>43065</v>
      </c>
      <c r="U5" s="93" t="s">
        <v>405</v>
      </c>
      <c r="V5" s="93">
        <v>54.29</v>
      </c>
      <c r="W5" s="93">
        <v>19618</v>
      </c>
      <c r="X5" s="93">
        <v>42242</v>
      </c>
      <c r="Y5" s="93" t="s">
        <v>442</v>
      </c>
      <c r="Z5" s="93">
        <v>56.25</v>
      </c>
      <c r="AA5" s="93">
        <v>19733</v>
      </c>
      <c r="AB5" s="93">
        <v>41242</v>
      </c>
      <c r="AC5" s="93" t="s">
        <v>489</v>
      </c>
      <c r="AD5" s="93">
        <v>56.54</v>
      </c>
      <c r="AE5" s="93">
        <v>19692</v>
      </c>
      <c r="AF5" s="93">
        <v>40526</v>
      </c>
      <c r="AG5" s="93" t="s">
        <v>297</v>
      </c>
      <c r="AH5" s="93">
        <v>53.8</v>
      </c>
      <c r="AI5" s="93">
        <v>18163</v>
      </c>
      <c r="AJ5" s="93">
        <v>40890</v>
      </c>
      <c r="AK5" s="93" t="s">
        <v>296</v>
      </c>
      <c r="AL5" s="93">
        <v>59.03</v>
      </c>
      <c r="AM5" s="93">
        <v>19013</v>
      </c>
      <c r="AN5" s="93">
        <v>39149</v>
      </c>
      <c r="AO5" s="93" t="s">
        <v>316</v>
      </c>
      <c r="AP5" s="93">
        <v>59.32</v>
      </c>
      <c r="AQ5" s="93">
        <v>19347</v>
      </c>
      <c r="AR5" s="93">
        <v>39244</v>
      </c>
      <c r="AS5" s="93" t="s">
        <v>345</v>
      </c>
      <c r="AT5" s="93">
        <v>57.46</v>
      </c>
      <c r="AU5" s="93">
        <v>19741</v>
      </c>
      <c r="AV5" s="93">
        <v>39207</v>
      </c>
      <c r="AW5" s="93" t="s">
        <v>420</v>
      </c>
    </row>
    <row r="6" spans="1:58" s="94" customFormat="1">
      <c r="A6" s="94" t="s">
        <v>277</v>
      </c>
      <c r="B6" s="94">
        <v>57.5</v>
      </c>
      <c r="C6" s="94">
        <v>11350</v>
      </c>
      <c r="D6" s="94">
        <v>45020</v>
      </c>
      <c r="E6" s="94" t="s">
        <v>531</v>
      </c>
      <c r="F6" s="94">
        <v>55.41</v>
      </c>
      <c r="G6" s="94">
        <v>10004</v>
      </c>
      <c r="H6" s="94">
        <v>38579</v>
      </c>
      <c r="I6" s="94" t="s">
        <v>595</v>
      </c>
      <c r="J6" s="94">
        <v>59.54</v>
      </c>
      <c r="K6" s="94">
        <v>10705</v>
      </c>
      <c r="L6" s="94">
        <v>39715</v>
      </c>
      <c r="M6" s="94" t="s">
        <v>488</v>
      </c>
      <c r="N6" s="94">
        <v>57.22</v>
      </c>
      <c r="O6" s="94">
        <v>11131</v>
      </c>
      <c r="P6" s="94">
        <v>36388</v>
      </c>
      <c r="Q6" s="94" t="s">
        <v>449</v>
      </c>
      <c r="R6" s="94">
        <v>48.39</v>
      </c>
      <c r="S6" s="94">
        <v>13165</v>
      </c>
      <c r="T6" s="94">
        <v>36159</v>
      </c>
      <c r="U6" s="94" t="s">
        <v>593</v>
      </c>
      <c r="V6" s="94">
        <v>45.18</v>
      </c>
      <c r="W6" s="94">
        <v>12200</v>
      </c>
      <c r="X6" s="94">
        <v>34923</v>
      </c>
      <c r="Y6" s="94" t="s">
        <v>499</v>
      </c>
      <c r="Z6" s="94">
        <v>43.48</v>
      </c>
      <c r="AA6" s="94">
        <v>10935</v>
      </c>
      <c r="AB6" s="94">
        <v>34577</v>
      </c>
      <c r="AC6" s="94" t="s">
        <v>445</v>
      </c>
      <c r="AD6" s="94">
        <v>45.8</v>
      </c>
      <c r="AE6" s="94">
        <v>11182</v>
      </c>
      <c r="AF6" s="94">
        <v>37534</v>
      </c>
      <c r="AG6" s="94" t="s">
        <v>472</v>
      </c>
      <c r="AH6" s="94">
        <v>46.67</v>
      </c>
      <c r="AI6" s="94">
        <v>11732</v>
      </c>
      <c r="AJ6" s="94">
        <v>37604</v>
      </c>
      <c r="AK6" s="94" t="s">
        <v>612</v>
      </c>
      <c r="AL6" s="94">
        <v>44.24</v>
      </c>
      <c r="AM6" s="94">
        <v>11484</v>
      </c>
      <c r="AN6" s="94">
        <v>57934</v>
      </c>
      <c r="AO6" s="94" t="s">
        <v>631</v>
      </c>
      <c r="AP6" s="94">
        <v>45.4</v>
      </c>
      <c r="AQ6" s="94">
        <v>11407</v>
      </c>
      <c r="AR6" s="94">
        <v>54801</v>
      </c>
      <c r="AS6" s="94" t="s">
        <v>632</v>
      </c>
      <c r="AT6" s="94">
        <v>48.14</v>
      </c>
      <c r="AU6" s="94">
        <v>13019</v>
      </c>
      <c r="AV6" s="94">
        <v>46944</v>
      </c>
      <c r="AW6" s="94" t="s">
        <v>633</v>
      </c>
      <c r="AX6" s="93">
        <v>50.61</v>
      </c>
      <c r="AY6" s="93">
        <v>13108</v>
      </c>
      <c r="AZ6" s="93">
        <v>46037</v>
      </c>
      <c r="BA6" s="93" t="s">
        <v>788</v>
      </c>
      <c r="BB6" s="93">
        <v>49.6</v>
      </c>
      <c r="BC6" s="93">
        <v>13694</v>
      </c>
      <c r="BD6" s="93">
        <v>46787</v>
      </c>
      <c r="BE6" s="93" t="s">
        <v>789</v>
      </c>
      <c r="BF6" s="93"/>
    </row>
    <row r="7" spans="1:58" s="94" customFormat="1">
      <c r="A7" s="94" t="s">
        <v>785</v>
      </c>
      <c r="B7" s="94">
        <v>55.9</v>
      </c>
      <c r="C7" s="94">
        <v>7574</v>
      </c>
      <c r="D7" s="94">
        <v>43078</v>
      </c>
      <c r="E7" s="94" t="s">
        <v>384</v>
      </c>
      <c r="F7" s="94">
        <v>56.78</v>
      </c>
      <c r="G7" s="94">
        <v>8162</v>
      </c>
      <c r="H7" s="94">
        <v>42579</v>
      </c>
      <c r="I7" s="94" t="s">
        <v>468</v>
      </c>
      <c r="J7" s="94">
        <v>56.68</v>
      </c>
      <c r="K7" s="94">
        <v>7641</v>
      </c>
      <c r="L7" s="94">
        <v>42271</v>
      </c>
      <c r="M7" s="94" t="s">
        <v>407</v>
      </c>
      <c r="N7" s="94">
        <v>56.27</v>
      </c>
      <c r="O7" s="94">
        <v>7251</v>
      </c>
      <c r="P7" s="94">
        <v>41930</v>
      </c>
      <c r="Q7" s="94" t="s">
        <v>407</v>
      </c>
      <c r="R7" s="94">
        <v>53.46</v>
      </c>
      <c r="S7" s="94">
        <v>7271</v>
      </c>
      <c r="T7" s="94">
        <v>41839</v>
      </c>
      <c r="U7" s="94" t="s">
        <v>531</v>
      </c>
      <c r="V7" s="94">
        <v>52.56</v>
      </c>
      <c r="W7" s="94">
        <v>7777</v>
      </c>
      <c r="X7" s="94">
        <v>41593</v>
      </c>
      <c r="Y7" s="94" t="s">
        <v>476</v>
      </c>
      <c r="Z7" s="94">
        <v>52.16</v>
      </c>
      <c r="AA7" s="94">
        <v>7450</v>
      </c>
      <c r="AB7" s="94">
        <v>41658</v>
      </c>
      <c r="AC7" s="94" t="s">
        <v>580</v>
      </c>
      <c r="AD7" s="94">
        <v>52.4</v>
      </c>
      <c r="AE7" s="94">
        <v>7620</v>
      </c>
      <c r="AF7" s="94">
        <v>41479</v>
      </c>
      <c r="AG7" s="94" t="s">
        <v>476</v>
      </c>
      <c r="AH7" s="94">
        <v>54.93</v>
      </c>
      <c r="AI7" s="94">
        <v>7723</v>
      </c>
      <c r="AJ7" s="94">
        <v>41541</v>
      </c>
      <c r="AK7" s="94" t="s">
        <v>470</v>
      </c>
      <c r="AL7" s="94">
        <v>57.5</v>
      </c>
      <c r="AM7" s="94">
        <v>7955</v>
      </c>
      <c r="AN7" s="94">
        <v>41557</v>
      </c>
      <c r="AO7" s="94" t="s">
        <v>498</v>
      </c>
      <c r="AP7" s="94">
        <v>55.74</v>
      </c>
      <c r="AQ7" s="94">
        <v>7945</v>
      </c>
      <c r="AR7" s="94">
        <v>41814</v>
      </c>
      <c r="AS7" s="94" t="s">
        <v>428</v>
      </c>
      <c r="AT7" s="94">
        <v>53.77</v>
      </c>
      <c r="AU7" s="94">
        <v>7153</v>
      </c>
      <c r="AV7" s="94">
        <v>41475</v>
      </c>
      <c r="AW7" s="94" t="s">
        <v>469</v>
      </c>
      <c r="AX7" s="93">
        <v>53.46</v>
      </c>
      <c r="AY7" s="93">
        <v>6808</v>
      </c>
      <c r="AZ7" s="93">
        <v>40798</v>
      </c>
      <c r="BA7" s="93" t="s">
        <v>444</v>
      </c>
      <c r="BB7" s="93">
        <v>54.56</v>
      </c>
      <c r="BC7" s="93">
        <v>7368</v>
      </c>
      <c r="BD7" s="93">
        <v>40672</v>
      </c>
      <c r="BE7" s="93" t="s">
        <v>407</v>
      </c>
    </row>
    <row r="8" spans="1:58">
      <c r="A8" s="93" t="s">
        <v>418</v>
      </c>
      <c r="B8" s="93">
        <v>46.42</v>
      </c>
      <c r="C8" s="93">
        <v>4939</v>
      </c>
      <c r="D8" s="93">
        <v>33070</v>
      </c>
      <c r="E8" s="93" t="s">
        <v>339</v>
      </c>
      <c r="F8" s="93">
        <v>42.73</v>
      </c>
      <c r="G8" s="93">
        <v>4760</v>
      </c>
      <c r="H8" s="93">
        <v>32925</v>
      </c>
      <c r="I8" s="93" t="s">
        <v>384</v>
      </c>
      <c r="J8" s="93">
        <v>41.42</v>
      </c>
      <c r="K8" s="93">
        <v>4171</v>
      </c>
      <c r="L8" s="93">
        <v>33128</v>
      </c>
      <c r="M8" s="93" t="s">
        <v>350</v>
      </c>
      <c r="N8" s="93">
        <v>41.21</v>
      </c>
      <c r="O8" s="93">
        <v>3520</v>
      </c>
      <c r="P8" s="93">
        <v>33005</v>
      </c>
      <c r="Q8" s="93" t="s">
        <v>419</v>
      </c>
      <c r="R8" s="93">
        <v>47.85</v>
      </c>
      <c r="S8" s="93">
        <v>3236</v>
      </c>
      <c r="T8" s="93">
        <v>32676</v>
      </c>
      <c r="U8" s="93" t="s">
        <v>420</v>
      </c>
      <c r="V8" s="93">
        <v>40.58</v>
      </c>
      <c r="W8" s="93">
        <v>3276</v>
      </c>
      <c r="X8" s="93">
        <v>34885</v>
      </c>
      <c r="Y8" s="93" t="s">
        <v>421</v>
      </c>
      <c r="Z8" s="93" t="s">
        <v>292</v>
      </c>
      <c r="AA8" s="93" t="s">
        <v>292</v>
      </c>
      <c r="AB8" s="93" t="s">
        <v>292</v>
      </c>
      <c r="AC8" s="93" t="s">
        <v>292</v>
      </c>
      <c r="AD8" s="93">
        <v>39.93</v>
      </c>
      <c r="AE8" s="93">
        <v>4189</v>
      </c>
      <c r="AF8" s="93">
        <v>31374</v>
      </c>
      <c r="AG8" s="93" t="s">
        <v>311</v>
      </c>
      <c r="AH8" s="93">
        <v>40.49</v>
      </c>
      <c r="AI8" s="93">
        <v>4137</v>
      </c>
      <c r="AJ8" s="93">
        <v>29754</v>
      </c>
      <c r="AK8" s="93" t="s">
        <v>422</v>
      </c>
      <c r="AL8" s="93">
        <v>40.92</v>
      </c>
      <c r="AM8" s="93">
        <v>3533</v>
      </c>
      <c r="AN8" s="93">
        <v>29381</v>
      </c>
      <c r="AO8" s="93" t="s">
        <v>423</v>
      </c>
      <c r="AP8" s="93">
        <v>44.21</v>
      </c>
      <c r="AQ8" s="93">
        <v>4244</v>
      </c>
      <c r="AR8" s="93">
        <v>30375</v>
      </c>
      <c r="AS8" s="93" t="s">
        <v>424</v>
      </c>
      <c r="AT8" s="93">
        <v>56.91</v>
      </c>
      <c r="AU8" s="93">
        <v>4767</v>
      </c>
      <c r="AV8" s="93">
        <v>31684</v>
      </c>
      <c r="AW8" s="93" t="s">
        <v>425</v>
      </c>
    </row>
    <row r="9" spans="1:58" s="94" customFormat="1">
      <c r="A9" s="94" t="s">
        <v>280</v>
      </c>
      <c r="B9" s="94">
        <v>43.85</v>
      </c>
      <c r="C9" s="94">
        <v>4429</v>
      </c>
      <c r="D9" s="94">
        <v>33393</v>
      </c>
      <c r="E9" s="94" t="s">
        <v>337</v>
      </c>
      <c r="F9" s="94">
        <v>42.73</v>
      </c>
      <c r="G9" s="94">
        <v>4935</v>
      </c>
      <c r="H9" s="94">
        <v>31680</v>
      </c>
      <c r="I9" s="94" t="s">
        <v>338</v>
      </c>
      <c r="J9" s="94">
        <v>44.99</v>
      </c>
      <c r="K9" s="94">
        <v>4510</v>
      </c>
      <c r="L9" s="94">
        <v>32052</v>
      </c>
      <c r="M9" s="94" t="s">
        <v>339</v>
      </c>
      <c r="N9" s="94">
        <v>43.91</v>
      </c>
      <c r="O9" s="94">
        <v>4266</v>
      </c>
      <c r="P9" s="94">
        <v>31119</v>
      </c>
      <c r="Q9" s="94" t="s">
        <v>340</v>
      </c>
      <c r="R9" s="94">
        <v>41.05</v>
      </c>
      <c r="S9" s="94">
        <v>4941</v>
      </c>
      <c r="T9" s="94">
        <v>30019</v>
      </c>
      <c r="U9" s="94" t="s">
        <v>341</v>
      </c>
      <c r="V9" s="94">
        <v>40.729999999999997</v>
      </c>
      <c r="W9" s="94">
        <v>4815</v>
      </c>
      <c r="X9" s="94">
        <v>29449</v>
      </c>
      <c r="Y9" s="94" t="s">
        <v>313</v>
      </c>
      <c r="Z9" s="94">
        <v>40.65</v>
      </c>
      <c r="AA9" s="94">
        <v>5175</v>
      </c>
      <c r="AB9" s="94">
        <v>30578</v>
      </c>
      <c r="AC9" s="94" t="s">
        <v>342</v>
      </c>
      <c r="AD9" s="94">
        <v>41.84</v>
      </c>
      <c r="AE9" s="94">
        <v>5587</v>
      </c>
      <c r="AF9" s="94">
        <v>30252</v>
      </c>
      <c r="AG9" s="94" t="s">
        <v>313</v>
      </c>
      <c r="AH9" s="94">
        <v>41.41</v>
      </c>
      <c r="AI9" s="94">
        <v>4870</v>
      </c>
      <c r="AJ9" s="94">
        <v>29941</v>
      </c>
      <c r="AK9" s="94" t="s">
        <v>313</v>
      </c>
      <c r="AL9" s="94">
        <v>39.299999999999997</v>
      </c>
      <c r="AM9" s="94">
        <v>5182</v>
      </c>
      <c r="AN9" s="94">
        <v>29775</v>
      </c>
      <c r="AO9" s="94" t="s">
        <v>343</v>
      </c>
      <c r="AP9" s="94">
        <v>41.23</v>
      </c>
      <c r="AQ9" s="94">
        <v>4915</v>
      </c>
      <c r="AR9" s="94">
        <v>29761</v>
      </c>
      <c r="AS9" s="94" t="s">
        <v>344</v>
      </c>
      <c r="AT9" s="94">
        <v>41.63</v>
      </c>
      <c r="AU9" s="94">
        <v>5060</v>
      </c>
      <c r="AV9" s="94">
        <v>27546</v>
      </c>
      <c r="AW9" s="94" t="s">
        <v>345</v>
      </c>
      <c r="AX9" s="93">
        <v>41.17</v>
      </c>
      <c r="AY9" s="93">
        <v>4782</v>
      </c>
      <c r="AZ9" s="93">
        <v>27560</v>
      </c>
      <c r="BA9" s="93" t="s">
        <v>390</v>
      </c>
      <c r="BB9" s="93">
        <v>41.45</v>
      </c>
      <c r="BC9" s="93">
        <v>4674</v>
      </c>
      <c r="BD9" s="93">
        <v>26815</v>
      </c>
      <c r="BE9" s="93" t="s">
        <v>589</v>
      </c>
    </row>
    <row r="10" spans="1:58" s="94" customFormat="1">
      <c r="A10" s="94" t="s">
        <v>268</v>
      </c>
      <c r="B10" s="94">
        <v>45.24</v>
      </c>
      <c r="C10" s="94">
        <v>3871</v>
      </c>
      <c r="D10" s="94">
        <v>30741</v>
      </c>
      <c r="E10" s="94" t="s">
        <v>389</v>
      </c>
      <c r="F10" s="94">
        <v>45.62</v>
      </c>
      <c r="G10" s="94">
        <v>3540</v>
      </c>
      <c r="H10" s="94">
        <v>30546</v>
      </c>
      <c r="I10" s="94" t="s">
        <v>390</v>
      </c>
      <c r="J10" s="94">
        <v>43.5</v>
      </c>
      <c r="K10" s="94">
        <v>3462</v>
      </c>
      <c r="L10" s="94">
        <v>30524</v>
      </c>
      <c r="M10" s="94" t="s">
        <v>391</v>
      </c>
      <c r="N10" s="94">
        <v>43.27</v>
      </c>
      <c r="O10" s="94">
        <v>3295</v>
      </c>
      <c r="P10" s="94">
        <v>30426</v>
      </c>
      <c r="Q10" s="94" t="s">
        <v>392</v>
      </c>
      <c r="R10" s="94">
        <v>41.99</v>
      </c>
      <c r="S10" s="94">
        <v>3321</v>
      </c>
      <c r="T10" s="94">
        <v>29047</v>
      </c>
      <c r="U10" s="94" t="s">
        <v>393</v>
      </c>
      <c r="V10" s="94">
        <v>40.94</v>
      </c>
      <c r="W10" s="94">
        <v>3341</v>
      </c>
      <c r="X10" s="94">
        <v>28354</v>
      </c>
      <c r="Y10" s="94" t="s">
        <v>394</v>
      </c>
      <c r="Z10" s="94">
        <v>42.1</v>
      </c>
      <c r="AA10" s="94">
        <v>3137</v>
      </c>
      <c r="AB10" s="94">
        <v>26961</v>
      </c>
      <c r="AC10" s="94" t="s">
        <v>395</v>
      </c>
      <c r="AD10" s="94">
        <v>41.41</v>
      </c>
      <c r="AE10" s="94">
        <v>3104</v>
      </c>
      <c r="AF10" s="94">
        <v>28226</v>
      </c>
      <c r="AG10" s="94" t="s">
        <v>396</v>
      </c>
      <c r="AH10" s="94">
        <v>40.909999999999997</v>
      </c>
      <c r="AI10" s="94">
        <v>2930</v>
      </c>
      <c r="AJ10" s="94">
        <v>26182</v>
      </c>
      <c r="AK10" s="94" t="s">
        <v>397</v>
      </c>
      <c r="AL10" s="94">
        <v>41.89</v>
      </c>
      <c r="AM10" s="94">
        <v>3120</v>
      </c>
      <c r="AN10" s="94">
        <v>27345</v>
      </c>
      <c r="AO10" s="94" t="s">
        <v>398</v>
      </c>
      <c r="AP10" s="94">
        <v>43.17</v>
      </c>
      <c r="AQ10" s="94">
        <v>3202</v>
      </c>
      <c r="AR10" s="94">
        <v>27684</v>
      </c>
      <c r="AS10" s="94" t="s">
        <v>399</v>
      </c>
      <c r="AT10" s="94">
        <v>42.61</v>
      </c>
      <c r="AU10" s="94">
        <v>3480</v>
      </c>
      <c r="AV10" s="94">
        <v>27295</v>
      </c>
      <c r="AW10" s="94" t="s">
        <v>395</v>
      </c>
      <c r="AX10" s="93">
        <v>41.46</v>
      </c>
      <c r="AY10" s="93">
        <v>3299</v>
      </c>
      <c r="AZ10" s="93">
        <v>25858</v>
      </c>
      <c r="BA10" s="93" t="s">
        <v>725</v>
      </c>
      <c r="BB10" s="93">
        <v>42.15</v>
      </c>
      <c r="BC10" s="93">
        <v>3382</v>
      </c>
      <c r="BD10" s="93">
        <v>26875</v>
      </c>
      <c r="BE10" s="93" t="s">
        <v>736</v>
      </c>
    </row>
    <row r="11" spans="1:58">
      <c r="A11" s="93" t="s">
        <v>302</v>
      </c>
      <c r="B11" s="93">
        <v>40.46</v>
      </c>
      <c r="C11" s="93">
        <v>3859</v>
      </c>
      <c r="D11" s="93">
        <v>35509</v>
      </c>
      <c r="E11" s="93" t="s">
        <v>303</v>
      </c>
      <c r="F11" s="93">
        <v>41.08</v>
      </c>
      <c r="G11" s="93">
        <v>3359</v>
      </c>
      <c r="H11" s="93">
        <v>35643</v>
      </c>
      <c r="I11" s="93" t="s">
        <v>304</v>
      </c>
      <c r="J11" s="93">
        <v>41.75</v>
      </c>
      <c r="K11" s="93">
        <v>3354</v>
      </c>
      <c r="L11" s="93">
        <v>35946</v>
      </c>
      <c r="M11" s="93" t="s">
        <v>305</v>
      </c>
      <c r="N11" s="93">
        <v>40.25</v>
      </c>
      <c r="O11" s="93">
        <v>3657</v>
      </c>
      <c r="P11" s="93">
        <v>36151</v>
      </c>
      <c r="Q11" s="93" t="s">
        <v>306</v>
      </c>
      <c r="R11" s="93">
        <v>40.520000000000003</v>
      </c>
      <c r="S11" s="93">
        <v>3813</v>
      </c>
      <c r="T11" s="93">
        <v>33693</v>
      </c>
      <c r="U11" s="93" t="s">
        <v>307</v>
      </c>
      <c r="V11" s="93">
        <v>40.26</v>
      </c>
      <c r="W11" s="93">
        <v>3883</v>
      </c>
      <c r="X11" s="93">
        <v>33622</v>
      </c>
      <c r="Y11" s="93" t="s">
        <v>308</v>
      </c>
      <c r="Z11" s="93">
        <v>41.1</v>
      </c>
      <c r="AA11" s="93">
        <v>3579</v>
      </c>
      <c r="AB11" s="93">
        <v>33289</v>
      </c>
      <c r="AC11" s="93" t="s">
        <v>309</v>
      </c>
      <c r="AD11" s="93">
        <v>39.979999999999997</v>
      </c>
      <c r="AE11" s="93">
        <v>3464</v>
      </c>
      <c r="AF11" s="93">
        <v>33495</v>
      </c>
      <c r="AG11" s="93" t="s">
        <v>310</v>
      </c>
      <c r="AH11" s="93">
        <v>41.92</v>
      </c>
      <c r="AI11" s="93">
        <v>3730</v>
      </c>
      <c r="AJ11" s="93">
        <v>32930</v>
      </c>
      <c r="AK11" s="93" t="s">
        <v>311</v>
      </c>
      <c r="AL11" s="93">
        <v>40.68</v>
      </c>
      <c r="AM11" s="93">
        <v>3608</v>
      </c>
      <c r="AN11" s="93">
        <v>34330</v>
      </c>
      <c r="AO11" s="93" t="s">
        <v>312</v>
      </c>
      <c r="AP11" s="93">
        <v>45.87</v>
      </c>
      <c r="AQ11" s="93">
        <v>3895</v>
      </c>
      <c r="AR11" s="93">
        <v>33203</v>
      </c>
      <c r="AS11" s="93" t="s">
        <v>313</v>
      </c>
      <c r="AT11" s="93">
        <v>39.68</v>
      </c>
      <c r="AU11" s="93">
        <v>3556</v>
      </c>
      <c r="AV11" s="93">
        <v>33544</v>
      </c>
      <c r="AW11" s="93" t="s">
        <v>314</v>
      </c>
    </row>
    <row r="12" spans="1:58">
      <c r="A12" s="93" t="s">
        <v>290</v>
      </c>
      <c r="B12" s="93">
        <v>38.54</v>
      </c>
      <c r="C12" s="93">
        <v>2590</v>
      </c>
      <c r="D12" s="93">
        <v>27943</v>
      </c>
      <c r="E12" s="93" t="s">
        <v>291</v>
      </c>
      <c r="F12" s="93" t="s">
        <v>292</v>
      </c>
      <c r="G12" s="93" t="s">
        <v>292</v>
      </c>
      <c r="H12" s="93" t="s">
        <v>292</v>
      </c>
      <c r="I12" s="93" t="s">
        <v>292</v>
      </c>
      <c r="J12" s="93">
        <v>37.75</v>
      </c>
      <c r="K12" s="93">
        <v>2379</v>
      </c>
      <c r="L12" s="93">
        <v>27852</v>
      </c>
      <c r="M12" s="93" t="s">
        <v>293</v>
      </c>
      <c r="N12" s="93">
        <v>39.409999999999997</v>
      </c>
      <c r="O12" s="93">
        <v>3521</v>
      </c>
      <c r="P12" s="93">
        <v>27606</v>
      </c>
      <c r="Q12" s="93" t="s">
        <v>294</v>
      </c>
      <c r="R12" s="93">
        <v>36.630000000000003</v>
      </c>
      <c r="S12" s="93">
        <v>2200</v>
      </c>
      <c r="T12" s="93">
        <v>28809</v>
      </c>
      <c r="U12" s="93" t="s">
        <v>295</v>
      </c>
      <c r="V12" s="93">
        <v>39.56</v>
      </c>
      <c r="W12" s="93">
        <v>2378</v>
      </c>
      <c r="X12" s="93">
        <v>30083</v>
      </c>
      <c r="Y12" s="93" t="s">
        <v>296</v>
      </c>
      <c r="Z12" s="93">
        <v>39.119999999999997</v>
      </c>
      <c r="AA12" s="93">
        <v>2480</v>
      </c>
      <c r="AB12" s="93">
        <v>28033</v>
      </c>
      <c r="AC12" s="93" t="s">
        <v>297</v>
      </c>
      <c r="AD12" s="93">
        <v>38.26</v>
      </c>
      <c r="AE12" s="93">
        <v>2337</v>
      </c>
      <c r="AF12" s="93">
        <v>29076</v>
      </c>
      <c r="AG12" s="93" t="s">
        <v>298</v>
      </c>
      <c r="AH12" s="93">
        <v>39.9</v>
      </c>
      <c r="AI12" s="93">
        <v>2439</v>
      </c>
      <c r="AJ12" s="93">
        <v>26900</v>
      </c>
      <c r="AK12" s="93" t="s">
        <v>299</v>
      </c>
      <c r="AL12" s="93">
        <v>43.11</v>
      </c>
      <c r="AM12" s="93">
        <v>2649</v>
      </c>
      <c r="AN12" s="93">
        <v>27235</v>
      </c>
      <c r="AO12" s="93" t="s">
        <v>300</v>
      </c>
      <c r="AP12" s="93">
        <v>37.380000000000003</v>
      </c>
      <c r="AQ12" s="93">
        <v>2423</v>
      </c>
      <c r="AR12" s="93">
        <v>26702</v>
      </c>
      <c r="AS12" s="93" t="s">
        <v>301</v>
      </c>
      <c r="AT12" s="93" t="s">
        <v>292</v>
      </c>
      <c r="AU12" s="93" t="s">
        <v>292</v>
      </c>
      <c r="AV12" s="93" t="s">
        <v>292</v>
      </c>
      <c r="AW12" s="93" t="s">
        <v>292</v>
      </c>
    </row>
  </sheetData>
  <mergeCells count="15">
    <mergeCell ref="R1:U1"/>
    <mergeCell ref="A1:A2"/>
    <mergeCell ref="B1:E1"/>
    <mergeCell ref="F1:I1"/>
    <mergeCell ref="J1:M1"/>
    <mergeCell ref="N1:Q1"/>
    <mergeCell ref="AT1:AW1"/>
    <mergeCell ref="AX1:BA1"/>
    <mergeCell ref="BB1:BE1"/>
    <mergeCell ref="V1:Y1"/>
    <mergeCell ref="Z1:AC1"/>
    <mergeCell ref="AD1:AG1"/>
    <mergeCell ref="AH1:AK1"/>
    <mergeCell ref="AL1:AO1"/>
    <mergeCell ref="AP1:AS1"/>
  </mergeCells>
  <phoneticPr fontId="1" type="noConversion"/>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AW102"/>
  <sheetViews>
    <sheetView workbookViewId="0">
      <selection activeCell="A24" sqref="A24"/>
    </sheetView>
  </sheetViews>
  <sheetFormatPr defaultRowHeight="13.5"/>
  <cols>
    <col min="1" max="1" width="33.75" style="93" customWidth="1"/>
    <col min="2" max="13" width="20" style="93" customWidth="1"/>
    <col min="14" max="16384" width="9" style="93"/>
  </cols>
  <sheetData>
    <row r="1" spans="1:49">
      <c r="A1" s="337" t="s">
        <v>285</v>
      </c>
      <c r="B1" s="336">
        <v>44378.333831018521</v>
      </c>
      <c r="C1" s="337"/>
      <c r="D1" s="337"/>
      <c r="E1" s="337"/>
      <c r="F1" s="336">
        <v>44348.333831018521</v>
      </c>
      <c r="G1" s="337"/>
      <c r="H1" s="337"/>
      <c r="I1" s="337"/>
      <c r="J1" s="336">
        <v>44317.333831018521</v>
      </c>
      <c r="K1" s="337"/>
      <c r="L1" s="337"/>
      <c r="M1" s="337"/>
      <c r="N1" s="336">
        <v>44287.333831018521</v>
      </c>
      <c r="O1" s="337"/>
      <c r="P1" s="337"/>
      <c r="Q1" s="337"/>
      <c r="R1" s="336">
        <v>44256.333831018521</v>
      </c>
      <c r="S1" s="337"/>
      <c r="T1" s="337"/>
      <c r="U1" s="337"/>
      <c r="V1" s="336">
        <v>44228.333831018521</v>
      </c>
      <c r="W1" s="337"/>
      <c r="X1" s="337"/>
      <c r="Y1" s="337"/>
      <c r="Z1" s="336">
        <v>44197.333831018521</v>
      </c>
      <c r="AA1" s="337"/>
      <c r="AB1" s="337"/>
      <c r="AC1" s="337"/>
      <c r="AD1" s="336">
        <v>44166.333831018521</v>
      </c>
      <c r="AE1" s="337"/>
      <c r="AF1" s="337"/>
      <c r="AG1" s="337"/>
      <c r="AH1" s="336">
        <v>44136.333831018521</v>
      </c>
      <c r="AI1" s="337"/>
      <c r="AJ1" s="337"/>
      <c r="AK1" s="337"/>
      <c r="AL1" s="336">
        <v>44105.333831018521</v>
      </c>
      <c r="AM1" s="337"/>
      <c r="AN1" s="337"/>
      <c r="AO1" s="337"/>
      <c r="AP1" s="336">
        <v>44075.333831018521</v>
      </c>
      <c r="AQ1" s="337"/>
      <c r="AR1" s="337"/>
      <c r="AS1" s="337"/>
      <c r="AT1" s="336">
        <v>44044.333831018521</v>
      </c>
      <c r="AU1" s="337"/>
      <c r="AV1" s="337"/>
      <c r="AW1" s="337"/>
    </row>
    <row r="2" spans="1:49">
      <c r="A2" s="337"/>
      <c r="B2" s="93" t="s">
        <v>286</v>
      </c>
      <c r="C2" s="93" t="s">
        <v>287</v>
      </c>
      <c r="D2" s="93" t="s">
        <v>288</v>
      </c>
      <c r="E2" s="93" t="s">
        <v>289</v>
      </c>
      <c r="F2" s="93" t="s">
        <v>286</v>
      </c>
      <c r="G2" s="93" t="s">
        <v>287</v>
      </c>
      <c r="H2" s="93" t="s">
        <v>288</v>
      </c>
      <c r="I2" s="93" t="s">
        <v>289</v>
      </c>
      <c r="J2" s="93" t="s">
        <v>286</v>
      </c>
      <c r="K2" s="93" t="s">
        <v>287</v>
      </c>
      <c r="L2" s="93" t="s">
        <v>288</v>
      </c>
      <c r="M2" s="93" t="s">
        <v>289</v>
      </c>
      <c r="N2" s="93" t="s">
        <v>286</v>
      </c>
      <c r="O2" s="93" t="s">
        <v>287</v>
      </c>
      <c r="P2" s="93" t="s">
        <v>288</v>
      </c>
      <c r="Q2" s="93" t="s">
        <v>289</v>
      </c>
      <c r="R2" s="93" t="s">
        <v>286</v>
      </c>
      <c r="S2" s="93" t="s">
        <v>287</v>
      </c>
      <c r="T2" s="93" t="s">
        <v>288</v>
      </c>
      <c r="U2" s="93" t="s">
        <v>289</v>
      </c>
      <c r="V2" s="93" t="s">
        <v>286</v>
      </c>
      <c r="W2" s="93" t="s">
        <v>287</v>
      </c>
      <c r="X2" s="93" t="s">
        <v>288</v>
      </c>
      <c r="Y2" s="93" t="s">
        <v>289</v>
      </c>
      <c r="Z2" s="93" t="s">
        <v>286</v>
      </c>
      <c r="AA2" s="93" t="s">
        <v>287</v>
      </c>
      <c r="AB2" s="93" t="s">
        <v>288</v>
      </c>
      <c r="AC2" s="93" t="s">
        <v>289</v>
      </c>
      <c r="AD2" s="93" t="s">
        <v>286</v>
      </c>
      <c r="AE2" s="93" t="s">
        <v>287</v>
      </c>
      <c r="AF2" s="93" t="s">
        <v>288</v>
      </c>
      <c r="AG2" s="93" t="s">
        <v>289</v>
      </c>
      <c r="AH2" s="93" t="s">
        <v>286</v>
      </c>
      <c r="AI2" s="93" t="s">
        <v>287</v>
      </c>
      <c r="AJ2" s="93" t="s">
        <v>288</v>
      </c>
      <c r="AK2" s="93" t="s">
        <v>289</v>
      </c>
      <c r="AL2" s="93" t="s">
        <v>286</v>
      </c>
      <c r="AM2" s="93" t="s">
        <v>287</v>
      </c>
      <c r="AN2" s="93" t="s">
        <v>288</v>
      </c>
      <c r="AO2" s="93" t="s">
        <v>289</v>
      </c>
      <c r="AP2" s="93" t="s">
        <v>286</v>
      </c>
      <c r="AQ2" s="93" t="s">
        <v>287</v>
      </c>
      <c r="AR2" s="93" t="s">
        <v>288</v>
      </c>
      <c r="AS2" s="93" t="s">
        <v>289</v>
      </c>
      <c r="AT2" s="93" t="s">
        <v>286</v>
      </c>
      <c r="AU2" s="93" t="s">
        <v>287</v>
      </c>
      <c r="AV2" s="93" t="s">
        <v>288</v>
      </c>
      <c r="AW2" s="93" t="s">
        <v>289</v>
      </c>
    </row>
    <row r="3" spans="1:49">
      <c r="A3" s="93" t="s">
        <v>290</v>
      </c>
      <c r="B3" s="93">
        <v>38.54</v>
      </c>
      <c r="C3" s="93">
        <v>2590</v>
      </c>
      <c r="D3" s="93">
        <v>27943</v>
      </c>
      <c r="E3" s="93" t="s">
        <v>291</v>
      </c>
      <c r="F3" s="93" t="s">
        <v>292</v>
      </c>
      <c r="G3" s="93" t="s">
        <v>292</v>
      </c>
      <c r="H3" s="93" t="s">
        <v>292</v>
      </c>
      <c r="I3" s="93" t="s">
        <v>292</v>
      </c>
      <c r="J3" s="93">
        <v>37.75</v>
      </c>
      <c r="K3" s="93">
        <v>2379</v>
      </c>
      <c r="L3" s="93">
        <v>27852</v>
      </c>
      <c r="M3" s="93" t="s">
        <v>293</v>
      </c>
      <c r="N3" s="93">
        <v>39.409999999999997</v>
      </c>
      <c r="O3" s="93">
        <v>3521</v>
      </c>
      <c r="P3" s="93">
        <v>27606</v>
      </c>
      <c r="Q3" s="93" t="s">
        <v>294</v>
      </c>
      <c r="R3" s="93">
        <v>36.630000000000003</v>
      </c>
      <c r="S3" s="93">
        <v>2200</v>
      </c>
      <c r="T3" s="93">
        <v>28809</v>
      </c>
      <c r="U3" s="93" t="s">
        <v>295</v>
      </c>
      <c r="V3" s="93">
        <v>39.56</v>
      </c>
      <c r="W3" s="93">
        <v>2378</v>
      </c>
      <c r="X3" s="93">
        <v>30083</v>
      </c>
      <c r="Y3" s="93" t="s">
        <v>296</v>
      </c>
      <c r="Z3" s="93">
        <v>39.119999999999997</v>
      </c>
      <c r="AA3" s="93">
        <v>2480</v>
      </c>
      <c r="AB3" s="93">
        <v>28033</v>
      </c>
      <c r="AC3" s="93" t="s">
        <v>297</v>
      </c>
      <c r="AD3" s="93">
        <v>38.26</v>
      </c>
      <c r="AE3" s="93">
        <v>2337</v>
      </c>
      <c r="AF3" s="93">
        <v>29076</v>
      </c>
      <c r="AG3" s="93" t="s">
        <v>298</v>
      </c>
      <c r="AH3" s="93">
        <v>39.9</v>
      </c>
      <c r="AI3" s="93">
        <v>2439</v>
      </c>
      <c r="AJ3" s="93">
        <v>26900</v>
      </c>
      <c r="AK3" s="93" t="s">
        <v>299</v>
      </c>
      <c r="AL3" s="93">
        <v>43.11</v>
      </c>
      <c r="AM3" s="93">
        <v>2649</v>
      </c>
      <c r="AN3" s="93">
        <v>27235</v>
      </c>
      <c r="AO3" s="93" t="s">
        <v>300</v>
      </c>
      <c r="AP3" s="93">
        <v>37.380000000000003</v>
      </c>
      <c r="AQ3" s="93">
        <v>2423</v>
      </c>
      <c r="AR3" s="93">
        <v>26702</v>
      </c>
      <c r="AS3" s="93" t="s">
        <v>301</v>
      </c>
      <c r="AT3" s="93" t="s">
        <v>292</v>
      </c>
      <c r="AU3" s="93" t="s">
        <v>292</v>
      </c>
      <c r="AV3" s="93" t="s">
        <v>292</v>
      </c>
      <c r="AW3" s="93" t="s">
        <v>292</v>
      </c>
    </row>
    <row r="4" spans="1:49">
      <c r="A4" s="93" t="s">
        <v>302</v>
      </c>
      <c r="B4" s="93">
        <v>40.46</v>
      </c>
      <c r="C4" s="93">
        <v>3859</v>
      </c>
      <c r="D4" s="93">
        <v>35509</v>
      </c>
      <c r="E4" s="93" t="s">
        <v>303</v>
      </c>
      <c r="F4" s="93">
        <v>41.08</v>
      </c>
      <c r="G4" s="93">
        <v>3359</v>
      </c>
      <c r="H4" s="93">
        <v>35643</v>
      </c>
      <c r="I4" s="93" t="s">
        <v>304</v>
      </c>
      <c r="J4" s="93">
        <v>41.75</v>
      </c>
      <c r="K4" s="93">
        <v>3354</v>
      </c>
      <c r="L4" s="93">
        <v>35946</v>
      </c>
      <c r="M4" s="93" t="s">
        <v>305</v>
      </c>
      <c r="N4" s="93">
        <v>40.25</v>
      </c>
      <c r="O4" s="93">
        <v>3657</v>
      </c>
      <c r="P4" s="93">
        <v>36151</v>
      </c>
      <c r="Q4" s="93" t="s">
        <v>306</v>
      </c>
      <c r="R4" s="93">
        <v>40.520000000000003</v>
      </c>
      <c r="S4" s="93">
        <v>3813</v>
      </c>
      <c r="T4" s="93">
        <v>33693</v>
      </c>
      <c r="U4" s="93" t="s">
        <v>307</v>
      </c>
      <c r="V4" s="93">
        <v>40.26</v>
      </c>
      <c r="W4" s="93">
        <v>3883</v>
      </c>
      <c r="X4" s="93">
        <v>33622</v>
      </c>
      <c r="Y4" s="93" t="s">
        <v>308</v>
      </c>
      <c r="Z4" s="93">
        <v>41.1</v>
      </c>
      <c r="AA4" s="93">
        <v>3579</v>
      </c>
      <c r="AB4" s="93">
        <v>33289</v>
      </c>
      <c r="AC4" s="93" t="s">
        <v>309</v>
      </c>
      <c r="AD4" s="93">
        <v>39.979999999999997</v>
      </c>
      <c r="AE4" s="93">
        <v>3464</v>
      </c>
      <c r="AF4" s="93">
        <v>33495</v>
      </c>
      <c r="AG4" s="93" t="s">
        <v>310</v>
      </c>
      <c r="AH4" s="93">
        <v>41.92</v>
      </c>
      <c r="AI4" s="93">
        <v>3730</v>
      </c>
      <c r="AJ4" s="93">
        <v>32930</v>
      </c>
      <c r="AK4" s="93" t="s">
        <v>311</v>
      </c>
      <c r="AL4" s="93">
        <v>40.68</v>
      </c>
      <c r="AM4" s="93">
        <v>3608</v>
      </c>
      <c r="AN4" s="93">
        <v>34330</v>
      </c>
      <c r="AO4" s="93" t="s">
        <v>312</v>
      </c>
      <c r="AP4" s="93">
        <v>45.87</v>
      </c>
      <c r="AQ4" s="93">
        <v>3895</v>
      </c>
      <c r="AR4" s="93">
        <v>33203</v>
      </c>
      <c r="AS4" s="93" t="s">
        <v>313</v>
      </c>
      <c r="AT4" s="93">
        <v>39.68</v>
      </c>
      <c r="AU4" s="93">
        <v>3556</v>
      </c>
      <c r="AV4" s="93">
        <v>33544</v>
      </c>
      <c r="AW4" s="93" t="s">
        <v>314</v>
      </c>
    </row>
    <row r="5" spans="1:49">
      <c r="A5" s="93" t="s">
        <v>315</v>
      </c>
      <c r="B5" s="93">
        <v>40.9</v>
      </c>
      <c r="C5" s="93">
        <v>3914</v>
      </c>
      <c r="D5" s="93">
        <v>27128</v>
      </c>
      <c r="E5" s="93" t="s">
        <v>316</v>
      </c>
      <c r="F5" s="93" t="s">
        <v>292</v>
      </c>
      <c r="G5" s="93" t="s">
        <v>292</v>
      </c>
      <c r="H5" s="93" t="s">
        <v>292</v>
      </c>
      <c r="I5" s="93" t="s">
        <v>292</v>
      </c>
      <c r="J5" s="93">
        <v>40.22</v>
      </c>
      <c r="K5" s="93">
        <v>3715</v>
      </c>
      <c r="L5" s="93">
        <v>26883</v>
      </c>
      <c r="M5" s="93" t="s">
        <v>317</v>
      </c>
      <c r="N5" s="93">
        <v>43.43</v>
      </c>
      <c r="O5" s="93">
        <v>3586</v>
      </c>
      <c r="P5" s="93">
        <v>26452</v>
      </c>
      <c r="Q5" s="93" t="s">
        <v>318</v>
      </c>
      <c r="R5" s="93" t="s">
        <v>292</v>
      </c>
      <c r="S5" s="93" t="s">
        <v>292</v>
      </c>
      <c r="T5" s="93" t="s">
        <v>292</v>
      </c>
      <c r="U5" s="93" t="s">
        <v>292</v>
      </c>
      <c r="V5" s="93" t="s">
        <v>292</v>
      </c>
      <c r="W5" s="93" t="s">
        <v>292</v>
      </c>
      <c r="X5" s="93" t="s">
        <v>292</v>
      </c>
      <c r="Y5" s="93" t="s">
        <v>292</v>
      </c>
      <c r="Z5" s="93">
        <v>39.86</v>
      </c>
      <c r="AA5" s="93">
        <v>3420</v>
      </c>
      <c r="AB5" s="93">
        <v>27330</v>
      </c>
      <c r="AC5" s="93" t="s">
        <v>319</v>
      </c>
      <c r="AD5" s="93">
        <v>36.93</v>
      </c>
      <c r="AE5" s="93">
        <v>3660</v>
      </c>
      <c r="AF5" s="93">
        <v>26903</v>
      </c>
      <c r="AG5" s="93" t="s">
        <v>320</v>
      </c>
      <c r="AH5" s="93">
        <v>40.159999999999997</v>
      </c>
      <c r="AI5" s="93">
        <v>3601</v>
      </c>
      <c r="AJ5" s="93">
        <v>27221</v>
      </c>
      <c r="AK5" s="93" t="s">
        <v>321</v>
      </c>
      <c r="AL5" s="93" t="s">
        <v>292</v>
      </c>
      <c r="AM5" s="93" t="s">
        <v>292</v>
      </c>
      <c r="AN5" s="93" t="s">
        <v>292</v>
      </c>
      <c r="AO5" s="93" t="s">
        <v>292</v>
      </c>
      <c r="AP5" s="93">
        <v>56.43</v>
      </c>
      <c r="AQ5" s="93">
        <v>3071</v>
      </c>
      <c r="AR5" s="93">
        <v>25593</v>
      </c>
      <c r="AS5" s="93" t="s">
        <v>322</v>
      </c>
      <c r="AT5" s="93" t="s">
        <v>292</v>
      </c>
      <c r="AU5" s="93" t="s">
        <v>292</v>
      </c>
      <c r="AV5" s="93" t="s">
        <v>292</v>
      </c>
      <c r="AW5" s="93" t="s">
        <v>292</v>
      </c>
    </row>
    <row r="6" spans="1:49">
      <c r="A6" s="93" t="s">
        <v>323</v>
      </c>
      <c r="B6" s="93">
        <v>41.65</v>
      </c>
      <c r="C6" s="93">
        <v>5983</v>
      </c>
      <c r="D6" s="93">
        <v>40348</v>
      </c>
      <c r="E6" s="93" t="s">
        <v>324</v>
      </c>
      <c r="F6" s="93" t="s">
        <v>292</v>
      </c>
      <c r="G6" s="93" t="s">
        <v>292</v>
      </c>
      <c r="H6" s="93" t="s">
        <v>292</v>
      </c>
      <c r="I6" s="93" t="s">
        <v>292</v>
      </c>
      <c r="J6" s="93" t="s">
        <v>292</v>
      </c>
      <c r="K6" s="93" t="s">
        <v>292</v>
      </c>
      <c r="L6" s="93" t="s">
        <v>292</v>
      </c>
      <c r="M6" s="93" t="s">
        <v>292</v>
      </c>
      <c r="N6" s="93">
        <v>40.47</v>
      </c>
      <c r="O6" s="93">
        <v>5041</v>
      </c>
      <c r="P6" s="93">
        <v>36841</v>
      </c>
      <c r="Q6" s="93" t="s">
        <v>325</v>
      </c>
      <c r="R6" s="93" t="s">
        <v>292</v>
      </c>
      <c r="S6" s="93" t="s">
        <v>292</v>
      </c>
      <c r="T6" s="93" t="s">
        <v>292</v>
      </c>
      <c r="U6" s="93" t="s">
        <v>292</v>
      </c>
      <c r="V6" s="93" t="s">
        <v>292</v>
      </c>
      <c r="W6" s="93" t="s">
        <v>292</v>
      </c>
      <c r="X6" s="93" t="s">
        <v>292</v>
      </c>
      <c r="Y6" s="93" t="s">
        <v>292</v>
      </c>
      <c r="Z6" s="93">
        <v>38.49</v>
      </c>
      <c r="AA6" s="93">
        <v>5413</v>
      </c>
      <c r="AB6" s="93">
        <v>34488</v>
      </c>
      <c r="AC6" s="93" t="s">
        <v>326</v>
      </c>
      <c r="AD6" s="93">
        <v>38.47</v>
      </c>
      <c r="AE6" s="93">
        <v>5453</v>
      </c>
      <c r="AF6" s="93">
        <v>33283</v>
      </c>
      <c r="AG6" s="93" t="s">
        <v>327</v>
      </c>
      <c r="AH6" s="93">
        <v>40.53</v>
      </c>
      <c r="AI6" s="93">
        <v>4436</v>
      </c>
      <c r="AJ6" s="93">
        <v>36326</v>
      </c>
      <c r="AK6" s="93" t="s">
        <v>326</v>
      </c>
      <c r="AL6" s="93">
        <v>40.36</v>
      </c>
      <c r="AM6" s="93">
        <v>5167</v>
      </c>
      <c r="AN6" s="93">
        <v>38327</v>
      </c>
      <c r="AO6" s="93" t="s">
        <v>328</v>
      </c>
      <c r="AP6" s="93">
        <v>39.9</v>
      </c>
      <c r="AQ6" s="93">
        <v>4886</v>
      </c>
      <c r="AR6" s="93">
        <v>37384</v>
      </c>
      <c r="AS6" s="93" t="s">
        <v>329</v>
      </c>
      <c r="AT6" s="93">
        <v>39.69</v>
      </c>
      <c r="AU6" s="93">
        <v>5343</v>
      </c>
      <c r="AV6" s="93">
        <v>37476</v>
      </c>
      <c r="AW6" s="93" t="s">
        <v>330</v>
      </c>
    </row>
    <row r="7" spans="1:49">
      <c r="A7" s="93" t="s">
        <v>331</v>
      </c>
      <c r="B7" s="93">
        <v>41.89</v>
      </c>
      <c r="C7" s="93">
        <v>4130</v>
      </c>
      <c r="D7" s="93">
        <v>36735</v>
      </c>
      <c r="E7" s="93" t="s">
        <v>332</v>
      </c>
      <c r="F7" s="93">
        <v>43.47</v>
      </c>
      <c r="G7" s="93">
        <v>4060</v>
      </c>
      <c r="H7" s="93">
        <v>37831</v>
      </c>
      <c r="I7" s="93" t="s">
        <v>333</v>
      </c>
      <c r="J7" s="93">
        <v>42.46</v>
      </c>
      <c r="K7" s="93">
        <v>4550</v>
      </c>
      <c r="L7" s="93">
        <v>36408</v>
      </c>
      <c r="M7" s="93" t="s">
        <v>334</v>
      </c>
      <c r="N7" s="93" t="s">
        <v>292</v>
      </c>
      <c r="O7" s="93" t="s">
        <v>292</v>
      </c>
      <c r="P7" s="93" t="s">
        <v>292</v>
      </c>
      <c r="Q7" s="93" t="s">
        <v>292</v>
      </c>
      <c r="R7" s="93" t="s">
        <v>292</v>
      </c>
      <c r="S7" s="93" t="s">
        <v>292</v>
      </c>
      <c r="T7" s="93" t="s">
        <v>292</v>
      </c>
      <c r="U7" s="93" t="s">
        <v>292</v>
      </c>
      <c r="V7" s="93" t="s">
        <v>292</v>
      </c>
      <c r="W7" s="93" t="s">
        <v>292</v>
      </c>
      <c r="X7" s="93" t="s">
        <v>292</v>
      </c>
      <c r="Y7" s="93" t="s">
        <v>292</v>
      </c>
      <c r="Z7" s="93">
        <v>40.869999999999997</v>
      </c>
      <c r="AA7" s="93">
        <v>3583</v>
      </c>
      <c r="AB7" s="93">
        <v>34378</v>
      </c>
      <c r="AC7" s="93" t="s">
        <v>335</v>
      </c>
      <c r="AD7" s="93" t="s">
        <v>292</v>
      </c>
      <c r="AE7" s="93" t="s">
        <v>292</v>
      </c>
      <c r="AF7" s="93" t="s">
        <v>292</v>
      </c>
      <c r="AG7" s="93" t="s">
        <v>292</v>
      </c>
      <c r="AH7" s="93" t="s">
        <v>292</v>
      </c>
      <c r="AI7" s="93" t="s">
        <v>292</v>
      </c>
      <c r="AJ7" s="93" t="s">
        <v>292</v>
      </c>
      <c r="AK7" s="93" t="s">
        <v>292</v>
      </c>
      <c r="AL7" s="93" t="s">
        <v>292</v>
      </c>
      <c r="AM7" s="93" t="s">
        <v>292</v>
      </c>
      <c r="AN7" s="93" t="s">
        <v>292</v>
      </c>
      <c r="AO7" s="93" t="s">
        <v>292</v>
      </c>
      <c r="AP7" s="93" t="s">
        <v>292</v>
      </c>
      <c r="AQ7" s="93" t="s">
        <v>292</v>
      </c>
      <c r="AR7" s="93" t="s">
        <v>292</v>
      </c>
      <c r="AS7" s="93" t="s">
        <v>292</v>
      </c>
      <c r="AT7" s="93" t="s">
        <v>292</v>
      </c>
      <c r="AU7" s="93" t="s">
        <v>292</v>
      </c>
      <c r="AV7" s="93" t="s">
        <v>292</v>
      </c>
      <c r="AW7" s="93" t="s">
        <v>292</v>
      </c>
    </row>
    <row r="8" spans="1:49">
      <c r="A8" s="93" t="s">
        <v>336</v>
      </c>
      <c r="B8" s="93">
        <v>43.85</v>
      </c>
      <c r="C8" s="93">
        <v>4429</v>
      </c>
      <c r="D8" s="93">
        <v>33393</v>
      </c>
      <c r="E8" s="93" t="s">
        <v>337</v>
      </c>
      <c r="F8" s="93">
        <v>42.73</v>
      </c>
      <c r="G8" s="93">
        <v>4935</v>
      </c>
      <c r="H8" s="93">
        <v>31680</v>
      </c>
      <c r="I8" s="93" t="s">
        <v>338</v>
      </c>
      <c r="J8" s="93">
        <v>44.99</v>
      </c>
      <c r="K8" s="93">
        <v>4510</v>
      </c>
      <c r="L8" s="93">
        <v>32052</v>
      </c>
      <c r="M8" s="93" t="s">
        <v>339</v>
      </c>
      <c r="N8" s="93">
        <v>43.91</v>
      </c>
      <c r="O8" s="93">
        <v>4266</v>
      </c>
      <c r="P8" s="93">
        <v>31119</v>
      </c>
      <c r="Q8" s="93" t="s">
        <v>340</v>
      </c>
      <c r="R8" s="93">
        <v>41.05</v>
      </c>
      <c r="S8" s="93">
        <v>4941</v>
      </c>
      <c r="T8" s="93">
        <v>30019</v>
      </c>
      <c r="U8" s="93" t="s">
        <v>341</v>
      </c>
      <c r="V8" s="93">
        <v>40.729999999999997</v>
      </c>
      <c r="W8" s="93">
        <v>4815</v>
      </c>
      <c r="X8" s="93">
        <v>29449</v>
      </c>
      <c r="Y8" s="93" t="s">
        <v>313</v>
      </c>
      <c r="Z8" s="93">
        <v>40.65</v>
      </c>
      <c r="AA8" s="93">
        <v>5175</v>
      </c>
      <c r="AB8" s="93">
        <v>30578</v>
      </c>
      <c r="AC8" s="93" t="s">
        <v>342</v>
      </c>
      <c r="AD8" s="93">
        <v>41.84</v>
      </c>
      <c r="AE8" s="93">
        <v>5587</v>
      </c>
      <c r="AF8" s="93">
        <v>30252</v>
      </c>
      <c r="AG8" s="93" t="s">
        <v>313</v>
      </c>
      <c r="AH8" s="93">
        <v>41.41</v>
      </c>
      <c r="AI8" s="93">
        <v>4870</v>
      </c>
      <c r="AJ8" s="93">
        <v>29941</v>
      </c>
      <c r="AK8" s="93" t="s">
        <v>313</v>
      </c>
      <c r="AL8" s="93">
        <v>39.299999999999997</v>
      </c>
      <c r="AM8" s="93">
        <v>5182</v>
      </c>
      <c r="AN8" s="93">
        <v>29775</v>
      </c>
      <c r="AO8" s="93" t="s">
        <v>343</v>
      </c>
      <c r="AP8" s="93">
        <v>41.23</v>
      </c>
      <c r="AQ8" s="93">
        <v>4915</v>
      </c>
      <c r="AR8" s="93">
        <v>29761</v>
      </c>
      <c r="AS8" s="93" t="s">
        <v>344</v>
      </c>
      <c r="AT8" s="93">
        <v>41.63</v>
      </c>
      <c r="AU8" s="93">
        <v>5060</v>
      </c>
      <c r="AV8" s="93">
        <v>27546</v>
      </c>
      <c r="AW8" s="93" t="s">
        <v>345</v>
      </c>
    </row>
    <row r="9" spans="1:49">
      <c r="A9" s="93" t="s">
        <v>346</v>
      </c>
      <c r="B9" s="93">
        <v>43.86</v>
      </c>
      <c r="C9" s="93">
        <v>4989</v>
      </c>
      <c r="D9" s="93">
        <v>38222</v>
      </c>
      <c r="E9" s="93" t="s">
        <v>347</v>
      </c>
      <c r="F9" s="93" t="s">
        <v>292</v>
      </c>
      <c r="G9" s="93" t="s">
        <v>292</v>
      </c>
      <c r="H9" s="93" t="s">
        <v>292</v>
      </c>
      <c r="I9" s="93" t="s">
        <v>292</v>
      </c>
      <c r="J9" s="93">
        <v>45.89</v>
      </c>
      <c r="K9" s="93">
        <v>4451</v>
      </c>
      <c r="L9" s="93">
        <v>37832</v>
      </c>
      <c r="M9" s="93" t="s">
        <v>348</v>
      </c>
      <c r="N9" s="93">
        <v>45.97</v>
      </c>
      <c r="O9" s="93">
        <v>4317</v>
      </c>
      <c r="P9" s="93">
        <v>36306</v>
      </c>
      <c r="Q9" s="93" t="s">
        <v>349</v>
      </c>
      <c r="R9" s="93">
        <v>45.04</v>
      </c>
      <c r="S9" s="93">
        <v>4246</v>
      </c>
      <c r="T9" s="93">
        <v>36013</v>
      </c>
      <c r="U9" s="93" t="s">
        <v>350</v>
      </c>
      <c r="V9" s="93">
        <v>45.75</v>
      </c>
      <c r="W9" s="93">
        <v>4001</v>
      </c>
      <c r="X9" s="93">
        <v>35400</v>
      </c>
      <c r="Y9" s="93" t="s">
        <v>351</v>
      </c>
      <c r="Z9" s="93">
        <v>42.65</v>
      </c>
      <c r="AA9" s="93">
        <v>4003</v>
      </c>
      <c r="AB9" s="93">
        <v>34994</v>
      </c>
      <c r="AC9" s="93" t="s">
        <v>352</v>
      </c>
      <c r="AD9" s="93">
        <v>43.68</v>
      </c>
      <c r="AE9" s="93">
        <v>4000</v>
      </c>
      <c r="AF9" s="93">
        <v>35062</v>
      </c>
      <c r="AG9" s="93" t="s">
        <v>353</v>
      </c>
      <c r="AH9" s="93">
        <v>43.89</v>
      </c>
      <c r="AI9" s="93">
        <v>4611</v>
      </c>
      <c r="AJ9" s="93">
        <v>35737</v>
      </c>
      <c r="AK9" s="93" t="s">
        <v>354</v>
      </c>
      <c r="AL9" s="93">
        <v>45.01</v>
      </c>
      <c r="AM9" s="93">
        <v>4303</v>
      </c>
      <c r="AN9" s="93">
        <v>35916</v>
      </c>
      <c r="AO9" s="93" t="s">
        <v>355</v>
      </c>
      <c r="AP9" s="93">
        <v>46.01</v>
      </c>
      <c r="AQ9" s="93">
        <v>4187</v>
      </c>
      <c r="AR9" s="93">
        <v>35898</v>
      </c>
      <c r="AS9" s="93" t="s">
        <v>356</v>
      </c>
      <c r="AT9" s="93">
        <v>44.73</v>
      </c>
      <c r="AU9" s="93">
        <v>4238</v>
      </c>
      <c r="AV9" s="93">
        <v>34786</v>
      </c>
      <c r="AW9" s="93" t="s">
        <v>357</v>
      </c>
    </row>
    <row r="10" spans="1:49">
      <c r="A10" s="93" t="s">
        <v>358</v>
      </c>
      <c r="B10" s="93">
        <v>44.2</v>
      </c>
      <c r="C10" s="93">
        <v>4686</v>
      </c>
      <c r="D10" s="93">
        <v>36965</v>
      </c>
      <c r="E10" s="93" t="s">
        <v>359</v>
      </c>
      <c r="F10" s="93" t="s">
        <v>292</v>
      </c>
      <c r="G10" s="93" t="s">
        <v>292</v>
      </c>
      <c r="H10" s="93" t="s">
        <v>292</v>
      </c>
      <c r="I10" s="93" t="s">
        <v>292</v>
      </c>
      <c r="J10" s="93" t="s">
        <v>292</v>
      </c>
      <c r="K10" s="93" t="s">
        <v>292</v>
      </c>
      <c r="L10" s="93" t="s">
        <v>292</v>
      </c>
      <c r="M10" s="93" t="s">
        <v>292</v>
      </c>
      <c r="N10" s="93" t="s">
        <v>292</v>
      </c>
      <c r="O10" s="93" t="s">
        <v>292</v>
      </c>
      <c r="P10" s="93" t="s">
        <v>292</v>
      </c>
      <c r="Q10" s="93" t="s">
        <v>292</v>
      </c>
      <c r="R10" s="93">
        <v>43.3</v>
      </c>
      <c r="S10" s="93">
        <v>4843</v>
      </c>
      <c r="T10" s="93">
        <v>35314</v>
      </c>
      <c r="U10" s="93" t="s">
        <v>360</v>
      </c>
      <c r="V10" s="93" t="s">
        <v>292</v>
      </c>
      <c r="W10" s="93" t="s">
        <v>292</v>
      </c>
      <c r="X10" s="93" t="s">
        <v>292</v>
      </c>
      <c r="Y10" s="93" t="s">
        <v>292</v>
      </c>
      <c r="Z10" s="93">
        <v>41.94</v>
      </c>
      <c r="AA10" s="93">
        <v>3590</v>
      </c>
      <c r="AB10" s="93">
        <v>36759</v>
      </c>
      <c r="AC10" s="93" t="s">
        <v>332</v>
      </c>
      <c r="AD10" s="93" t="s">
        <v>292</v>
      </c>
      <c r="AE10" s="93" t="s">
        <v>292</v>
      </c>
      <c r="AF10" s="93" t="s">
        <v>292</v>
      </c>
      <c r="AG10" s="93" t="s">
        <v>292</v>
      </c>
      <c r="AH10" s="93" t="s">
        <v>292</v>
      </c>
      <c r="AI10" s="93" t="s">
        <v>292</v>
      </c>
      <c r="AJ10" s="93" t="s">
        <v>292</v>
      </c>
      <c r="AK10" s="93" t="s">
        <v>292</v>
      </c>
      <c r="AL10" s="93" t="s">
        <v>292</v>
      </c>
      <c r="AM10" s="93" t="s">
        <v>292</v>
      </c>
      <c r="AN10" s="93" t="s">
        <v>292</v>
      </c>
      <c r="AO10" s="93" t="s">
        <v>292</v>
      </c>
      <c r="AP10" s="93" t="s">
        <v>292</v>
      </c>
      <c r="AQ10" s="93" t="s">
        <v>292</v>
      </c>
      <c r="AR10" s="93" t="s">
        <v>292</v>
      </c>
      <c r="AS10" s="93" t="s">
        <v>292</v>
      </c>
      <c r="AT10" s="93" t="s">
        <v>292</v>
      </c>
      <c r="AU10" s="93" t="s">
        <v>292</v>
      </c>
      <c r="AV10" s="93" t="s">
        <v>292</v>
      </c>
      <c r="AW10" s="93" t="s">
        <v>292</v>
      </c>
    </row>
    <row r="11" spans="1:49">
      <c r="A11" s="93" t="s">
        <v>361</v>
      </c>
      <c r="B11" s="93">
        <v>44.66</v>
      </c>
      <c r="C11" s="93">
        <v>3853</v>
      </c>
      <c r="D11" s="93">
        <v>37215</v>
      </c>
      <c r="E11" s="93" t="s">
        <v>362</v>
      </c>
      <c r="F11" s="93">
        <v>46.92</v>
      </c>
      <c r="G11" s="93">
        <v>3795</v>
      </c>
      <c r="H11" s="93">
        <v>37008</v>
      </c>
      <c r="I11" s="93" t="s">
        <v>363</v>
      </c>
      <c r="J11" s="93">
        <v>44.4</v>
      </c>
      <c r="K11" s="93">
        <v>3604</v>
      </c>
      <c r="L11" s="93">
        <v>37003</v>
      </c>
      <c r="M11" s="93" t="s">
        <v>362</v>
      </c>
      <c r="N11" s="93">
        <v>43.32</v>
      </c>
      <c r="O11" s="93">
        <v>3768</v>
      </c>
      <c r="P11" s="93">
        <v>37726</v>
      </c>
      <c r="Q11" s="93" t="s">
        <v>333</v>
      </c>
      <c r="R11" s="93">
        <v>42.14</v>
      </c>
      <c r="S11" s="93">
        <v>3946</v>
      </c>
      <c r="T11" s="93">
        <v>37234</v>
      </c>
      <c r="U11" s="93" t="s">
        <v>364</v>
      </c>
      <c r="V11" s="93">
        <v>42.96</v>
      </c>
      <c r="W11" s="93">
        <v>3729</v>
      </c>
      <c r="X11" s="93">
        <v>36701</v>
      </c>
      <c r="Y11" s="93" t="s">
        <v>365</v>
      </c>
      <c r="Z11" s="93">
        <v>41.58</v>
      </c>
      <c r="AA11" s="93">
        <v>3672</v>
      </c>
      <c r="AB11" s="93">
        <v>35034</v>
      </c>
      <c r="AC11" s="93" t="s">
        <v>366</v>
      </c>
      <c r="AD11" s="93">
        <v>41.76</v>
      </c>
      <c r="AE11" s="93">
        <v>3407</v>
      </c>
      <c r="AF11" s="93">
        <v>36145</v>
      </c>
      <c r="AG11" s="93" t="s">
        <v>327</v>
      </c>
      <c r="AH11" s="93">
        <v>43.63</v>
      </c>
      <c r="AI11" s="93">
        <v>3616</v>
      </c>
      <c r="AJ11" s="93">
        <v>35834</v>
      </c>
      <c r="AK11" s="93" t="s">
        <v>367</v>
      </c>
      <c r="AL11" s="93">
        <v>43.82</v>
      </c>
      <c r="AM11" s="93">
        <v>3509</v>
      </c>
      <c r="AN11" s="93">
        <v>36164</v>
      </c>
      <c r="AO11" s="93" t="s">
        <v>368</v>
      </c>
      <c r="AP11" s="93">
        <v>44.4</v>
      </c>
      <c r="AQ11" s="93">
        <v>3625</v>
      </c>
      <c r="AR11" s="93">
        <v>36536</v>
      </c>
      <c r="AS11" s="93" t="s">
        <v>369</v>
      </c>
      <c r="AT11" s="93">
        <v>44.83</v>
      </c>
      <c r="AU11" s="93">
        <v>3467</v>
      </c>
      <c r="AV11" s="93">
        <v>36691</v>
      </c>
      <c r="AW11" s="93" t="s">
        <v>370</v>
      </c>
    </row>
    <row r="12" spans="1:49">
      <c r="A12" s="93" t="s">
        <v>371</v>
      </c>
      <c r="B12" s="93">
        <v>44.69</v>
      </c>
      <c r="C12" s="93">
        <v>4380</v>
      </c>
      <c r="D12" s="93">
        <v>36731</v>
      </c>
      <c r="E12" s="93" t="s">
        <v>367</v>
      </c>
      <c r="F12" s="93">
        <v>53.84</v>
      </c>
      <c r="G12" s="93">
        <v>3422</v>
      </c>
      <c r="H12" s="93">
        <v>37552</v>
      </c>
      <c r="I12" s="93" t="s">
        <v>372</v>
      </c>
      <c r="J12" s="93">
        <v>44.89</v>
      </c>
      <c r="K12" s="93">
        <v>3836</v>
      </c>
      <c r="L12" s="93">
        <v>37759</v>
      </c>
      <c r="M12" s="93" t="s">
        <v>335</v>
      </c>
      <c r="N12" s="93">
        <v>45.64</v>
      </c>
      <c r="O12" s="93">
        <v>3449</v>
      </c>
      <c r="P12" s="93">
        <v>37286</v>
      </c>
      <c r="Q12" s="93" t="s">
        <v>373</v>
      </c>
      <c r="R12" s="93">
        <v>45.13</v>
      </c>
      <c r="S12" s="93">
        <v>3829</v>
      </c>
      <c r="T12" s="93">
        <v>38343</v>
      </c>
      <c r="U12" s="93" t="s">
        <v>374</v>
      </c>
      <c r="V12" s="93">
        <v>48.15</v>
      </c>
      <c r="W12" s="93">
        <v>3181</v>
      </c>
      <c r="X12" s="93">
        <v>36552</v>
      </c>
      <c r="Y12" s="93" t="s">
        <v>298</v>
      </c>
      <c r="Z12" s="93">
        <v>43.78</v>
      </c>
      <c r="AA12" s="93">
        <v>3646</v>
      </c>
      <c r="AB12" s="93">
        <v>36931</v>
      </c>
      <c r="AC12" s="93" t="s">
        <v>312</v>
      </c>
      <c r="AD12" s="93">
        <v>45.76</v>
      </c>
      <c r="AE12" s="93">
        <v>3641</v>
      </c>
      <c r="AF12" s="93">
        <v>37581</v>
      </c>
      <c r="AG12" s="93" t="s">
        <v>367</v>
      </c>
      <c r="AH12" s="93">
        <v>47.17</v>
      </c>
      <c r="AI12" s="93">
        <v>3408</v>
      </c>
      <c r="AJ12" s="93">
        <v>38093</v>
      </c>
      <c r="AK12" s="93" t="s">
        <v>375</v>
      </c>
      <c r="AL12" s="93">
        <v>45.68</v>
      </c>
      <c r="AM12" s="93">
        <v>3504</v>
      </c>
      <c r="AN12" s="93">
        <v>37864</v>
      </c>
      <c r="AO12" s="93" t="s">
        <v>376</v>
      </c>
      <c r="AP12" s="93">
        <v>45.81</v>
      </c>
      <c r="AQ12" s="93">
        <v>3603</v>
      </c>
      <c r="AR12" s="93">
        <v>38222</v>
      </c>
      <c r="AS12" s="93" t="s">
        <v>377</v>
      </c>
      <c r="AT12" s="93">
        <v>46.73</v>
      </c>
      <c r="AU12" s="93">
        <v>3936</v>
      </c>
      <c r="AV12" s="93">
        <v>37672</v>
      </c>
      <c r="AW12" s="93" t="s">
        <v>378</v>
      </c>
    </row>
    <row r="13" spans="1:49">
      <c r="A13" s="93" t="s">
        <v>379</v>
      </c>
      <c r="B13" s="93">
        <v>44.82</v>
      </c>
      <c r="C13" s="93">
        <v>5800</v>
      </c>
      <c r="D13" s="93">
        <v>40685</v>
      </c>
      <c r="E13" s="93" t="s">
        <v>380</v>
      </c>
      <c r="F13" s="93">
        <v>41.27</v>
      </c>
      <c r="G13" s="93">
        <v>4967</v>
      </c>
      <c r="H13" s="93">
        <v>40427</v>
      </c>
      <c r="I13" s="93" t="s">
        <v>381</v>
      </c>
      <c r="J13" s="93" t="s">
        <v>292</v>
      </c>
      <c r="K13" s="93" t="s">
        <v>292</v>
      </c>
      <c r="L13" s="93" t="s">
        <v>292</v>
      </c>
      <c r="M13" s="93" t="s">
        <v>292</v>
      </c>
      <c r="N13" s="93">
        <v>50.12</v>
      </c>
      <c r="O13" s="93">
        <v>7600</v>
      </c>
      <c r="P13" s="93">
        <v>41642</v>
      </c>
      <c r="Q13" s="93" t="s">
        <v>382</v>
      </c>
      <c r="R13" s="93">
        <v>44.19</v>
      </c>
      <c r="S13" s="93">
        <v>5500</v>
      </c>
      <c r="T13" s="93">
        <v>39306</v>
      </c>
      <c r="U13" s="93" t="s">
        <v>383</v>
      </c>
      <c r="V13" s="93">
        <v>42.01</v>
      </c>
      <c r="W13" s="93">
        <v>5614</v>
      </c>
      <c r="X13" s="93">
        <v>38109</v>
      </c>
      <c r="Y13" s="93" t="s">
        <v>380</v>
      </c>
      <c r="Z13" s="93">
        <v>41.77</v>
      </c>
      <c r="AA13" s="93">
        <v>5300</v>
      </c>
      <c r="AB13" s="93">
        <v>37520</v>
      </c>
      <c r="AC13" s="93" t="s">
        <v>306</v>
      </c>
      <c r="AD13" s="93">
        <v>48.42</v>
      </c>
      <c r="AE13" s="93">
        <v>6133</v>
      </c>
      <c r="AF13" s="93">
        <v>37312</v>
      </c>
      <c r="AG13" s="93" t="s">
        <v>384</v>
      </c>
      <c r="AH13" s="93" t="s">
        <v>292</v>
      </c>
      <c r="AI13" s="93" t="s">
        <v>292</v>
      </c>
      <c r="AJ13" s="93" t="s">
        <v>292</v>
      </c>
      <c r="AK13" s="93" t="s">
        <v>292</v>
      </c>
      <c r="AL13" s="93">
        <v>47.84</v>
      </c>
      <c r="AM13" s="93">
        <v>6083</v>
      </c>
      <c r="AN13" s="93">
        <v>38862</v>
      </c>
      <c r="AO13" s="93" t="s">
        <v>385</v>
      </c>
      <c r="AP13" s="93">
        <v>50.24</v>
      </c>
      <c r="AQ13" s="93">
        <v>6286</v>
      </c>
      <c r="AR13" s="93">
        <v>39924</v>
      </c>
      <c r="AS13" s="93" t="s">
        <v>386</v>
      </c>
      <c r="AT13" s="93">
        <v>42.62</v>
      </c>
      <c r="AU13" s="93">
        <v>5400</v>
      </c>
      <c r="AV13" s="93">
        <v>38469</v>
      </c>
      <c r="AW13" s="93" t="s">
        <v>387</v>
      </c>
    </row>
    <row r="14" spans="1:49">
      <c r="A14" s="93" t="s">
        <v>388</v>
      </c>
      <c r="B14" s="93">
        <v>45.24</v>
      </c>
      <c r="C14" s="93">
        <v>3871</v>
      </c>
      <c r="D14" s="93">
        <v>30741</v>
      </c>
      <c r="E14" s="93" t="s">
        <v>389</v>
      </c>
      <c r="F14" s="93">
        <v>45.62</v>
      </c>
      <c r="G14" s="93">
        <v>3540</v>
      </c>
      <c r="H14" s="93">
        <v>30546</v>
      </c>
      <c r="I14" s="93" t="s">
        <v>390</v>
      </c>
      <c r="J14" s="93">
        <v>43.5</v>
      </c>
      <c r="K14" s="93">
        <v>3462</v>
      </c>
      <c r="L14" s="93">
        <v>30524</v>
      </c>
      <c r="M14" s="93" t="s">
        <v>391</v>
      </c>
      <c r="N14" s="93">
        <v>43.27</v>
      </c>
      <c r="O14" s="93">
        <v>3295</v>
      </c>
      <c r="P14" s="93">
        <v>30426</v>
      </c>
      <c r="Q14" s="93" t="s">
        <v>392</v>
      </c>
      <c r="R14" s="93">
        <v>41.99</v>
      </c>
      <c r="S14" s="93">
        <v>3321</v>
      </c>
      <c r="T14" s="93">
        <v>29047</v>
      </c>
      <c r="U14" s="93" t="s">
        <v>393</v>
      </c>
      <c r="V14" s="93">
        <v>40.94</v>
      </c>
      <c r="W14" s="93">
        <v>3341</v>
      </c>
      <c r="X14" s="93">
        <v>28354</v>
      </c>
      <c r="Y14" s="93" t="s">
        <v>394</v>
      </c>
      <c r="Z14" s="93">
        <v>42.1</v>
      </c>
      <c r="AA14" s="93">
        <v>3137</v>
      </c>
      <c r="AB14" s="93">
        <v>26961</v>
      </c>
      <c r="AC14" s="93" t="s">
        <v>395</v>
      </c>
      <c r="AD14" s="93">
        <v>41.41</v>
      </c>
      <c r="AE14" s="93">
        <v>3104</v>
      </c>
      <c r="AF14" s="93">
        <v>28226</v>
      </c>
      <c r="AG14" s="93" t="s">
        <v>396</v>
      </c>
      <c r="AH14" s="93">
        <v>40.909999999999997</v>
      </c>
      <c r="AI14" s="93">
        <v>2930</v>
      </c>
      <c r="AJ14" s="93">
        <v>26182</v>
      </c>
      <c r="AK14" s="93" t="s">
        <v>397</v>
      </c>
      <c r="AL14" s="93">
        <v>41.89</v>
      </c>
      <c r="AM14" s="93">
        <v>3120</v>
      </c>
      <c r="AN14" s="93">
        <v>27345</v>
      </c>
      <c r="AO14" s="93" t="s">
        <v>398</v>
      </c>
      <c r="AP14" s="93">
        <v>43.17</v>
      </c>
      <c r="AQ14" s="93">
        <v>3202</v>
      </c>
      <c r="AR14" s="93">
        <v>27684</v>
      </c>
      <c r="AS14" s="93" t="s">
        <v>399</v>
      </c>
      <c r="AT14" s="93">
        <v>42.61</v>
      </c>
      <c r="AU14" s="93">
        <v>3480</v>
      </c>
      <c r="AV14" s="93">
        <v>27295</v>
      </c>
      <c r="AW14" s="93" t="s">
        <v>395</v>
      </c>
    </row>
    <row r="15" spans="1:49">
      <c r="A15" s="93" t="s">
        <v>400</v>
      </c>
      <c r="B15" s="93">
        <v>45.76</v>
      </c>
      <c r="C15" s="93">
        <v>3544</v>
      </c>
      <c r="D15" s="93">
        <v>35981</v>
      </c>
      <c r="E15" s="93" t="s">
        <v>295</v>
      </c>
      <c r="F15" s="93">
        <v>45.95</v>
      </c>
      <c r="G15" s="93">
        <v>3783</v>
      </c>
      <c r="H15" s="93">
        <v>35332</v>
      </c>
      <c r="I15" s="93" t="s">
        <v>401</v>
      </c>
      <c r="J15" s="93">
        <v>44.89</v>
      </c>
      <c r="K15" s="93">
        <v>3554</v>
      </c>
      <c r="L15" s="93">
        <v>34198</v>
      </c>
      <c r="M15" s="93" t="s">
        <v>337</v>
      </c>
      <c r="N15" s="93">
        <v>45.11</v>
      </c>
      <c r="O15" s="93">
        <v>3536</v>
      </c>
      <c r="P15" s="93">
        <v>32439</v>
      </c>
      <c r="Q15" s="93" t="s">
        <v>402</v>
      </c>
      <c r="R15" s="93">
        <v>44.8</v>
      </c>
      <c r="S15" s="93">
        <v>3393</v>
      </c>
      <c r="T15" s="93">
        <v>33202</v>
      </c>
      <c r="U15" s="93" t="s">
        <v>338</v>
      </c>
      <c r="V15" s="93">
        <v>45.08</v>
      </c>
      <c r="W15" s="93">
        <v>3375</v>
      </c>
      <c r="X15" s="93">
        <v>33632</v>
      </c>
      <c r="Y15" s="93" t="s">
        <v>403</v>
      </c>
      <c r="Z15" s="93">
        <v>44.71</v>
      </c>
      <c r="AA15" s="93">
        <v>3283</v>
      </c>
      <c r="AB15" s="93">
        <v>34108</v>
      </c>
      <c r="AC15" s="93" t="s">
        <v>404</v>
      </c>
      <c r="AD15" s="93">
        <v>44.8</v>
      </c>
      <c r="AE15" s="93">
        <v>3309</v>
      </c>
      <c r="AF15" s="93">
        <v>33216</v>
      </c>
      <c r="AG15" s="93" t="s">
        <v>338</v>
      </c>
      <c r="AH15" s="93">
        <v>44.9</v>
      </c>
      <c r="AI15" s="93">
        <v>3339</v>
      </c>
      <c r="AJ15" s="93">
        <v>33091</v>
      </c>
      <c r="AK15" s="93" t="s">
        <v>405</v>
      </c>
      <c r="AL15" s="93">
        <v>45.79</v>
      </c>
      <c r="AM15" s="93">
        <v>3394</v>
      </c>
      <c r="AN15" s="93">
        <v>33322</v>
      </c>
      <c r="AO15" s="93" t="s">
        <v>406</v>
      </c>
      <c r="AP15" s="93">
        <v>45.17</v>
      </c>
      <c r="AQ15" s="93">
        <v>3624</v>
      </c>
      <c r="AR15" s="93">
        <v>33661</v>
      </c>
      <c r="AS15" s="93" t="s">
        <v>407</v>
      </c>
      <c r="AT15" s="93">
        <v>47.41</v>
      </c>
      <c r="AU15" s="93">
        <v>3257</v>
      </c>
      <c r="AV15" s="93">
        <v>32218</v>
      </c>
      <c r="AW15" s="93" t="s">
        <v>389</v>
      </c>
    </row>
    <row r="16" spans="1:49">
      <c r="A16" s="93" t="s">
        <v>408</v>
      </c>
      <c r="B16" s="93">
        <v>45.81</v>
      </c>
      <c r="C16" s="93">
        <v>5218</v>
      </c>
      <c r="D16" s="93">
        <v>39503</v>
      </c>
      <c r="E16" s="93" t="s">
        <v>409</v>
      </c>
      <c r="F16" s="93">
        <v>46.74</v>
      </c>
      <c r="G16" s="93">
        <v>5435</v>
      </c>
      <c r="H16" s="93">
        <v>39777</v>
      </c>
      <c r="I16" s="93" t="s">
        <v>410</v>
      </c>
      <c r="J16" s="93">
        <v>42.36</v>
      </c>
      <c r="K16" s="93">
        <v>4788</v>
      </c>
      <c r="L16" s="93">
        <v>38840</v>
      </c>
      <c r="M16" s="93" t="s">
        <v>411</v>
      </c>
      <c r="N16" s="93">
        <v>43.21</v>
      </c>
      <c r="O16" s="93">
        <v>3908</v>
      </c>
      <c r="P16" s="93">
        <v>39322</v>
      </c>
      <c r="Q16" s="93" t="s">
        <v>325</v>
      </c>
      <c r="R16" s="93">
        <v>42.36</v>
      </c>
      <c r="S16" s="93">
        <v>4227</v>
      </c>
      <c r="T16" s="93">
        <v>36150</v>
      </c>
      <c r="U16" s="93" t="s">
        <v>412</v>
      </c>
      <c r="V16" s="93">
        <v>44.61</v>
      </c>
      <c r="W16" s="93">
        <v>4620</v>
      </c>
      <c r="X16" s="93">
        <v>36187</v>
      </c>
      <c r="Y16" s="93" t="s">
        <v>413</v>
      </c>
      <c r="Z16" s="93">
        <v>44.21</v>
      </c>
      <c r="AA16" s="93">
        <v>4720</v>
      </c>
      <c r="AB16" s="93">
        <v>37157</v>
      </c>
      <c r="AC16" s="93" t="s">
        <v>414</v>
      </c>
      <c r="AD16" s="93">
        <v>44.25</v>
      </c>
      <c r="AE16" s="93">
        <v>4938</v>
      </c>
      <c r="AF16" s="93">
        <v>37435</v>
      </c>
      <c r="AG16" s="93" t="s">
        <v>314</v>
      </c>
      <c r="AH16" s="93">
        <v>43.97</v>
      </c>
      <c r="AI16" s="93">
        <v>5259</v>
      </c>
      <c r="AJ16" s="93">
        <v>37975</v>
      </c>
      <c r="AK16" s="93" t="s">
        <v>415</v>
      </c>
      <c r="AL16" s="93">
        <v>43.44</v>
      </c>
      <c r="AM16" s="93">
        <v>5202</v>
      </c>
      <c r="AN16" s="93">
        <v>38136</v>
      </c>
      <c r="AO16" s="93" t="s">
        <v>303</v>
      </c>
      <c r="AP16" s="93">
        <v>43.57</v>
      </c>
      <c r="AQ16" s="93">
        <v>5535</v>
      </c>
      <c r="AR16" s="93">
        <v>39472</v>
      </c>
      <c r="AS16" s="93" t="s">
        <v>416</v>
      </c>
      <c r="AT16" s="93">
        <v>43.72</v>
      </c>
      <c r="AU16" s="93">
        <v>4919</v>
      </c>
      <c r="AV16" s="93">
        <v>39845</v>
      </c>
      <c r="AW16" s="93" t="s">
        <v>417</v>
      </c>
    </row>
    <row r="17" spans="1:49">
      <c r="A17" s="93" t="s">
        <v>418</v>
      </c>
      <c r="B17" s="93">
        <v>46.42</v>
      </c>
      <c r="C17" s="93">
        <v>4939</v>
      </c>
      <c r="D17" s="93">
        <v>33070</v>
      </c>
      <c r="E17" s="93" t="s">
        <v>339</v>
      </c>
      <c r="F17" s="93">
        <v>42.73</v>
      </c>
      <c r="G17" s="93">
        <v>4760</v>
      </c>
      <c r="H17" s="93">
        <v>32925</v>
      </c>
      <c r="I17" s="93" t="s">
        <v>384</v>
      </c>
      <c r="J17" s="93">
        <v>41.42</v>
      </c>
      <c r="K17" s="93">
        <v>4171</v>
      </c>
      <c r="L17" s="93">
        <v>33128</v>
      </c>
      <c r="M17" s="93" t="s">
        <v>350</v>
      </c>
      <c r="N17" s="93">
        <v>41.21</v>
      </c>
      <c r="O17" s="93">
        <v>3520</v>
      </c>
      <c r="P17" s="93">
        <v>33005</v>
      </c>
      <c r="Q17" s="93" t="s">
        <v>419</v>
      </c>
      <c r="R17" s="93">
        <v>47.85</v>
      </c>
      <c r="S17" s="93">
        <v>3236</v>
      </c>
      <c r="T17" s="93">
        <v>32676</v>
      </c>
      <c r="U17" s="93" t="s">
        <v>420</v>
      </c>
      <c r="V17" s="93">
        <v>40.58</v>
      </c>
      <c r="W17" s="93">
        <v>3276</v>
      </c>
      <c r="X17" s="93">
        <v>34885</v>
      </c>
      <c r="Y17" s="93" t="s">
        <v>421</v>
      </c>
      <c r="Z17" s="93" t="s">
        <v>292</v>
      </c>
      <c r="AA17" s="93" t="s">
        <v>292</v>
      </c>
      <c r="AB17" s="93" t="s">
        <v>292</v>
      </c>
      <c r="AC17" s="93" t="s">
        <v>292</v>
      </c>
      <c r="AD17" s="93">
        <v>39.93</v>
      </c>
      <c r="AE17" s="93">
        <v>4189</v>
      </c>
      <c r="AF17" s="93">
        <v>31374</v>
      </c>
      <c r="AG17" s="93" t="s">
        <v>311</v>
      </c>
      <c r="AH17" s="93">
        <v>40.49</v>
      </c>
      <c r="AI17" s="93">
        <v>4137</v>
      </c>
      <c r="AJ17" s="93">
        <v>29754</v>
      </c>
      <c r="AK17" s="93" t="s">
        <v>422</v>
      </c>
      <c r="AL17" s="93">
        <v>40.92</v>
      </c>
      <c r="AM17" s="93">
        <v>3533</v>
      </c>
      <c r="AN17" s="93">
        <v>29381</v>
      </c>
      <c r="AO17" s="93" t="s">
        <v>423</v>
      </c>
      <c r="AP17" s="93">
        <v>44.21</v>
      </c>
      <c r="AQ17" s="93">
        <v>4244</v>
      </c>
      <c r="AR17" s="93">
        <v>30375</v>
      </c>
      <c r="AS17" s="93" t="s">
        <v>424</v>
      </c>
      <c r="AT17" s="93">
        <v>56.91</v>
      </c>
      <c r="AU17" s="93">
        <v>4767</v>
      </c>
      <c r="AV17" s="93">
        <v>31684</v>
      </c>
      <c r="AW17" s="93" t="s">
        <v>425</v>
      </c>
    </row>
    <row r="18" spans="1:49">
      <c r="A18" s="93" t="s">
        <v>426</v>
      </c>
      <c r="B18" s="93">
        <v>46.93</v>
      </c>
      <c r="C18" s="93">
        <v>4842</v>
      </c>
      <c r="D18" s="93">
        <v>35963</v>
      </c>
      <c r="E18" s="93" t="s">
        <v>427</v>
      </c>
      <c r="F18" s="93">
        <v>49.72</v>
      </c>
      <c r="G18" s="93">
        <v>4723</v>
      </c>
      <c r="H18" s="93">
        <v>37296</v>
      </c>
      <c r="I18" s="93" t="s">
        <v>428</v>
      </c>
      <c r="J18" s="93">
        <v>47.8</v>
      </c>
      <c r="K18" s="93">
        <v>4632</v>
      </c>
      <c r="L18" s="93">
        <v>36780</v>
      </c>
      <c r="M18" s="93" t="s">
        <v>429</v>
      </c>
      <c r="N18" s="93">
        <v>45.14</v>
      </c>
      <c r="O18" s="93">
        <v>4448</v>
      </c>
      <c r="P18" s="93">
        <v>34773</v>
      </c>
      <c r="Q18" s="93" t="s">
        <v>384</v>
      </c>
      <c r="R18" s="93">
        <v>44.17</v>
      </c>
      <c r="S18" s="93">
        <v>4609</v>
      </c>
      <c r="T18" s="93">
        <v>33339</v>
      </c>
      <c r="U18" s="93" t="s">
        <v>430</v>
      </c>
      <c r="V18" s="93">
        <v>44.47</v>
      </c>
      <c r="W18" s="93">
        <v>4850</v>
      </c>
      <c r="X18" s="93">
        <v>34551</v>
      </c>
      <c r="Y18" s="93" t="s">
        <v>431</v>
      </c>
      <c r="Z18" s="93">
        <v>44.46</v>
      </c>
      <c r="AA18" s="93">
        <v>4683</v>
      </c>
      <c r="AB18" s="93">
        <v>33810</v>
      </c>
      <c r="AC18" s="93" t="s">
        <v>296</v>
      </c>
      <c r="AD18" s="93">
        <v>43.82</v>
      </c>
      <c r="AE18" s="93">
        <v>5201</v>
      </c>
      <c r="AF18" s="93">
        <v>35062</v>
      </c>
      <c r="AG18" s="93" t="s">
        <v>419</v>
      </c>
      <c r="AH18" s="93">
        <v>45.93</v>
      </c>
      <c r="AI18" s="93">
        <v>5121</v>
      </c>
      <c r="AJ18" s="93">
        <v>33893</v>
      </c>
      <c r="AK18" s="93" t="s">
        <v>293</v>
      </c>
      <c r="AL18" s="93">
        <v>45.68</v>
      </c>
      <c r="AM18" s="93">
        <v>5099</v>
      </c>
      <c r="AN18" s="93">
        <v>34189</v>
      </c>
      <c r="AO18" s="93" t="s">
        <v>432</v>
      </c>
      <c r="AP18" s="93">
        <v>44.12</v>
      </c>
      <c r="AQ18" s="93">
        <v>5223</v>
      </c>
      <c r="AR18" s="93">
        <v>34580</v>
      </c>
      <c r="AS18" s="93" t="s">
        <v>433</v>
      </c>
      <c r="AT18" s="93">
        <v>43.62</v>
      </c>
      <c r="AU18" s="93">
        <v>5359</v>
      </c>
      <c r="AV18" s="93">
        <v>33372</v>
      </c>
      <c r="AW18" s="93" t="s">
        <v>434</v>
      </c>
    </row>
    <row r="19" spans="1:49">
      <c r="A19" s="93" t="s">
        <v>435</v>
      </c>
      <c r="B19" s="93">
        <v>47.05</v>
      </c>
      <c r="C19" s="93">
        <v>5740</v>
      </c>
      <c r="D19" s="93">
        <v>39634</v>
      </c>
      <c r="E19" s="93" t="s">
        <v>366</v>
      </c>
      <c r="F19" s="93">
        <v>48.09</v>
      </c>
      <c r="G19" s="93">
        <v>7371</v>
      </c>
      <c r="H19" s="93">
        <v>37861</v>
      </c>
      <c r="I19" s="93" t="s">
        <v>436</v>
      </c>
      <c r="J19" s="93">
        <v>44.24</v>
      </c>
      <c r="K19" s="93">
        <v>4922</v>
      </c>
      <c r="L19" s="93">
        <v>37367</v>
      </c>
      <c r="M19" s="93" t="s">
        <v>437</v>
      </c>
      <c r="N19" s="93">
        <v>44.41</v>
      </c>
      <c r="O19" s="93">
        <v>4741</v>
      </c>
      <c r="P19" s="93">
        <v>38491</v>
      </c>
      <c r="Q19" s="93" t="s">
        <v>438</v>
      </c>
      <c r="R19" s="93">
        <v>43.37</v>
      </c>
      <c r="S19" s="93">
        <v>4765</v>
      </c>
      <c r="T19" s="93">
        <v>38565</v>
      </c>
      <c r="U19" s="93" t="s">
        <v>383</v>
      </c>
      <c r="V19" s="93">
        <v>43.12</v>
      </c>
      <c r="W19" s="93">
        <v>4924</v>
      </c>
      <c r="X19" s="93">
        <v>39317</v>
      </c>
      <c r="Y19" s="93" t="s">
        <v>417</v>
      </c>
      <c r="Z19" s="93" t="s">
        <v>292</v>
      </c>
      <c r="AA19" s="93" t="s">
        <v>292</v>
      </c>
      <c r="AB19" s="93" t="s">
        <v>292</v>
      </c>
      <c r="AC19" s="93" t="s">
        <v>292</v>
      </c>
      <c r="AD19" s="93" t="s">
        <v>292</v>
      </c>
      <c r="AE19" s="93" t="s">
        <v>292</v>
      </c>
      <c r="AF19" s="93" t="s">
        <v>292</v>
      </c>
      <c r="AG19" s="93" t="s">
        <v>292</v>
      </c>
      <c r="AH19" s="93" t="s">
        <v>292</v>
      </c>
      <c r="AI19" s="93" t="s">
        <v>292</v>
      </c>
      <c r="AJ19" s="93" t="s">
        <v>292</v>
      </c>
      <c r="AK19" s="93" t="s">
        <v>292</v>
      </c>
      <c r="AL19" s="93" t="s">
        <v>292</v>
      </c>
      <c r="AM19" s="93" t="s">
        <v>292</v>
      </c>
      <c r="AN19" s="93" t="s">
        <v>292</v>
      </c>
      <c r="AO19" s="93" t="s">
        <v>292</v>
      </c>
      <c r="AP19" s="93" t="s">
        <v>292</v>
      </c>
      <c r="AQ19" s="93" t="s">
        <v>292</v>
      </c>
      <c r="AR19" s="93" t="s">
        <v>292</v>
      </c>
      <c r="AS19" s="93" t="s">
        <v>292</v>
      </c>
      <c r="AT19" s="93" t="s">
        <v>292</v>
      </c>
      <c r="AU19" s="93" t="s">
        <v>292</v>
      </c>
      <c r="AV19" s="93" t="s">
        <v>292</v>
      </c>
      <c r="AW19" s="93" t="s">
        <v>292</v>
      </c>
    </row>
    <row r="20" spans="1:49">
      <c r="A20" s="93" t="s">
        <v>439</v>
      </c>
      <c r="B20" s="93">
        <v>47.5</v>
      </c>
      <c r="C20" s="93">
        <v>4055</v>
      </c>
      <c r="D20" s="93">
        <v>41569</v>
      </c>
      <c r="E20" s="93" t="s">
        <v>440</v>
      </c>
      <c r="F20" s="93">
        <v>50</v>
      </c>
      <c r="G20" s="93">
        <v>4467</v>
      </c>
      <c r="H20" s="93">
        <v>45173</v>
      </c>
      <c r="I20" s="93" t="s">
        <v>441</v>
      </c>
      <c r="J20" s="93">
        <v>47.88</v>
      </c>
      <c r="K20" s="93">
        <v>3981</v>
      </c>
      <c r="L20" s="93">
        <v>37295</v>
      </c>
      <c r="M20" s="93" t="s">
        <v>442</v>
      </c>
      <c r="N20" s="93">
        <v>47.5</v>
      </c>
      <c r="O20" s="93">
        <v>3827</v>
      </c>
      <c r="P20" s="93">
        <v>34793</v>
      </c>
      <c r="Q20" s="93" t="s">
        <v>443</v>
      </c>
      <c r="R20" s="93">
        <v>47.05</v>
      </c>
      <c r="S20" s="93">
        <v>3771</v>
      </c>
      <c r="T20" s="93">
        <v>35912</v>
      </c>
      <c r="U20" s="93" t="s">
        <v>444</v>
      </c>
      <c r="V20" s="93">
        <v>43.45</v>
      </c>
      <c r="W20" s="93">
        <v>3859</v>
      </c>
      <c r="X20" s="93">
        <v>34569</v>
      </c>
      <c r="Y20" s="93" t="s">
        <v>445</v>
      </c>
      <c r="Z20" s="93">
        <v>44.02</v>
      </c>
      <c r="AA20" s="93">
        <v>3673</v>
      </c>
      <c r="AB20" s="93">
        <v>34398</v>
      </c>
      <c r="AC20" s="93" t="s">
        <v>446</v>
      </c>
      <c r="AD20" s="93">
        <v>42.15</v>
      </c>
      <c r="AE20" s="93">
        <v>4123</v>
      </c>
      <c r="AF20" s="93">
        <v>36794</v>
      </c>
      <c r="AG20" s="93" t="s">
        <v>447</v>
      </c>
      <c r="AH20" s="93">
        <v>46.03</v>
      </c>
      <c r="AI20" s="93">
        <v>3786</v>
      </c>
      <c r="AJ20" s="93">
        <v>37418</v>
      </c>
      <c r="AK20" s="93" t="s">
        <v>385</v>
      </c>
      <c r="AL20" s="93">
        <v>50.81</v>
      </c>
      <c r="AM20" s="93">
        <v>4380</v>
      </c>
      <c r="AN20" s="93">
        <v>37451</v>
      </c>
      <c r="AO20" s="93" t="s">
        <v>293</v>
      </c>
      <c r="AP20" s="93">
        <v>46.37</v>
      </c>
      <c r="AQ20" s="93">
        <v>3837</v>
      </c>
      <c r="AR20" s="93">
        <v>36552</v>
      </c>
      <c r="AS20" s="93" t="s">
        <v>363</v>
      </c>
      <c r="AT20" s="93">
        <v>44.32</v>
      </c>
      <c r="AU20" s="93">
        <v>3592</v>
      </c>
      <c r="AV20" s="93">
        <v>35886</v>
      </c>
      <c r="AW20" s="93" t="s">
        <v>309</v>
      </c>
    </row>
    <row r="21" spans="1:49">
      <c r="A21" s="93" t="s">
        <v>448</v>
      </c>
      <c r="B21" s="93">
        <v>48.18</v>
      </c>
      <c r="C21" s="93">
        <v>3964</v>
      </c>
      <c r="D21" s="93">
        <v>30613</v>
      </c>
      <c r="E21" s="93" t="s">
        <v>449</v>
      </c>
      <c r="F21" s="93">
        <v>43.87</v>
      </c>
      <c r="G21" s="93">
        <v>4650</v>
      </c>
      <c r="H21" s="93">
        <v>33424</v>
      </c>
      <c r="I21" s="93" t="s">
        <v>337</v>
      </c>
      <c r="J21" s="93">
        <v>43.86</v>
      </c>
      <c r="K21" s="93">
        <v>4196</v>
      </c>
      <c r="L21" s="93">
        <v>31732</v>
      </c>
      <c r="M21" s="93" t="s">
        <v>313</v>
      </c>
      <c r="N21" s="93">
        <v>44.93</v>
      </c>
      <c r="O21" s="93">
        <v>4175</v>
      </c>
      <c r="P21" s="93">
        <v>33268</v>
      </c>
      <c r="Q21" s="93" t="s">
        <v>450</v>
      </c>
      <c r="R21" s="93">
        <v>43.21</v>
      </c>
      <c r="S21" s="93">
        <v>3779</v>
      </c>
      <c r="T21" s="93">
        <v>35005</v>
      </c>
      <c r="U21" s="93" t="s">
        <v>451</v>
      </c>
      <c r="V21" s="93">
        <v>44.43</v>
      </c>
      <c r="W21" s="93">
        <v>3680</v>
      </c>
      <c r="X21" s="93">
        <v>31349</v>
      </c>
      <c r="Y21" s="93" t="s">
        <v>452</v>
      </c>
      <c r="Z21" s="93">
        <v>44.1</v>
      </c>
      <c r="AA21" s="93">
        <v>3233</v>
      </c>
      <c r="AB21" s="93">
        <v>30485</v>
      </c>
      <c r="AC21" s="93" t="s">
        <v>393</v>
      </c>
      <c r="AD21" s="93">
        <v>45.52</v>
      </c>
      <c r="AE21" s="93">
        <v>3512</v>
      </c>
      <c r="AF21" s="93">
        <v>33274</v>
      </c>
      <c r="AG21" s="93" t="s">
        <v>453</v>
      </c>
      <c r="AH21" s="93">
        <v>43.76</v>
      </c>
      <c r="AI21" s="93">
        <v>4021</v>
      </c>
      <c r="AJ21" s="93">
        <v>30378</v>
      </c>
      <c r="AK21" s="93" t="s">
        <v>454</v>
      </c>
      <c r="AL21" s="93">
        <v>46.11</v>
      </c>
      <c r="AM21" s="93">
        <v>3925</v>
      </c>
      <c r="AN21" s="93">
        <v>32268</v>
      </c>
      <c r="AO21" s="93" t="s">
        <v>455</v>
      </c>
      <c r="AP21" s="93">
        <v>46.58</v>
      </c>
      <c r="AQ21" s="93">
        <v>4048</v>
      </c>
      <c r="AR21" s="93">
        <v>32490</v>
      </c>
      <c r="AS21" s="93" t="s">
        <v>372</v>
      </c>
      <c r="AT21" s="93">
        <v>47.07</v>
      </c>
      <c r="AU21" s="93">
        <v>3592</v>
      </c>
      <c r="AV21" s="93">
        <v>32035</v>
      </c>
      <c r="AW21" s="93" t="s">
        <v>456</v>
      </c>
    </row>
    <row r="22" spans="1:49">
      <c r="A22" s="93" t="s">
        <v>457</v>
      </c>
      <c r="B22" s="93">
        <v>48.22</v>
      </c>
      <c r="C22" s="93">
        <v>3568</v>
      </c>
      <c r="D22" s="93">
        <v>40093</v>
      </c>
      <c r="E22" s="93" t="s">
        <v>307</v>
      </c>
      <c r="F22" s="93">
        <v>64.39</v>
      </c>
      <c r="G22" s="93">
        <v>3300</v>
      </c>
      <c r="H22" s="93">
        <v>38924</v>
      </c>
      <c r="I22" s="93" t="s">
        <v>458</v>
      </c>
      <c r="J22" s="93" t="s">
        <v>292</v>
      </c>
      <c r="K22" s="93" t="s">
        <v>292</v>
      </c>
      <c r="L22" s="93" t="s">
        <v>292</v>
      </c>
      <c r="M22" s="93" t="s">
        <v>292</v>
      </c>
      <c r="N22" s="93">
        <v>60.13</v>
      </c>
      <c r="O22" s="93">
        <v>3017</v>
      </c>
      <c r="P22" s="93">
        <v>37860</v>
      </c>
      <c r="Q22" s="93" t="s">
        <v>459</v>
      </c>
      <c r="R22" s="93">
        <v>56.11</v>
      </c>
      <c r="S22" s="93">
        <v>3367</v>
      </c>
      <c r="T22" s="93">
        <v>38727</v>
      </c>
      <c r="U22" s="93" t="s">
        <v>460</v>
      </c>
      <c r="V22" s="93">
        <v>53.98</v>
      </c>
      <c r="W22" s="93">
        <v>2800</v>
      </c>
      <c r="X22" s="93">
        <v>37850</v>
      </c>
      <c r="Y22" s="93" t="s">
        <v>391</v>
      </c>
      <c r="Z22" s="93">
        <v>47.34</v>
      </c>
      <c r="AA22" s="93">
        <v>2980</v>
      </c>
      <c r="AB22" s="93">
        <v>39041</v>
      </c>
      <c r="AC22" s="93" t="s">
        <v>348</v>
      </c>
      <c r="AD22" s="93">
        <v>52.23</v>
      </c>
      <c r="AE22" s="93">
        <v>2982</v>
      </c>
      <c r="AF22" s="93">
        <v>39421</v>
      </c>
      <c r="AG22" s="93" t="s">
        <v>430</v>
      </c>
      <c r="AH22" s="93" t="s">
        <v>292</v>
      </c>
      <c r="AI22" s="93" t="s">
        <v>292</v>
      </c>
      <c r="AJ22" s="93" t="s">
        <v>292</v>
      </c>
      <c r="AK22" s="93" t="s">
        <v>292</v>
      </c>
      <c r="AL22" s="93">
        <v>63.85</v>
      </c>
      <c r="AM22" s="93">
        <v>2767</v>
      </c>
      <c r="AN22" s="93">
        <v>39256</v>
      </c>
      <c r="AO22" s="93" t="s">
        <v>461</v>
      </c>
      <c r="AP22" s="93">
        <v>57.75</v>
      </c>
      <c r="AQ22" s="93">
        <v>3023</v>
      </c>
      <c r="AR22" s="93">
        <v>37891</v>
      </c>
      <c r="AS22" s="93" t="s">
        <v>462</v>
      </c>
      <c r="AT22" s="93">
        <v>57.44</v>
      </c>
      <c r="AU22" s="93">
        <v>2990</v>
      </c>
      <c r="AV22" s="93">
        <v>36994</v>
      </c>
      <c r="AW22" s="93" t="s">
        <v>463</v>
      </c>
    </row>
    <row r="23" spans="1:49">
      <c r="A23" s="93" t="s">
        <v>464</v>
      </c>
      <c r="B23" s="93">
        <v>48.34</v>
      </c>
      <c r="C23" s="93">
        <v>5650</v>
      </c>
      <c r="D23" s="93">
        <v>42246</v>
      </c>
      <c r="E23" s="93" t="s">
        <v>465</v>
      </c>
      <c r="F23" s="93">
        <v>48.37</v>
      </c>
      <c r="G23" s="93">
        <v>3614</v>
      </c>
      <c r="H23" s="93">
        <v>39119</v>
      </c>
      <c r="I23" s="93" t="s">
        <v>466</v>
      </c>
      <c r="J23" s="93">
        <v>50.4</v>
      </c>
      <c r="K23" s="93">
        <v>4232</v>
      </c>
      <c r="L23" s="93">
        <v>39266</v>
      </c>
      <c r="M23" s="93" t="s">
        <v>467</v>
      </c>
      <c r="N23" s="93">
        <v>52.14</v>
      </c>
      <c r="O23" s="93">
        <v>3978</v>
      </c>
      <c r="P23" s="93">
        <v>39070</v>
      </c>
      <c r="Q23" s="93" t="s">
        <v>468</v>
      </c>
      <c r="R23" s="93">
        <v>50.43</v>
      </c>
      <c r="S23" s="93">
        <v>4002</v>
      </c>
      <c r="T23" s="93">
        <v>38890</v>
      </c>
      <c r="U23" s="93" t="s">
        <v>469</v>
      </c>
      <c r="V23" s="93">
        <v>50.89</v>
      </c>
      <c r="W23" s="93">
        <v>3579</v>
      </c>
      <c r="X23" s="93">
        <v>38499</v>
      </c>
      <c r="Y23" s="93" t="s">
        <v>470</v>
      </c>
      <c r="Z23" s="93">
        <v>52.72</v>
      </c>
      <c r="AA23" s="93">
        <v>3573</v>
      </c>
      <c r="AB23" s="93">
        <v>40394</v>
      </c>
      <c r="AC23" s="93" t="s">
        <v>427</v>
      </c>
      <c r="AD23" s="93">
        <v>53.13</v>
      </c>
      <c r="AE23" s="93">
        <v>4089</v>
      </c>
      <c r="AF23" s="93">
        <v>39163</v>
      </c>
      <c r="AG23" s="93" t="s">
        <v>293</v>
      </c>
      <c r="AH23" s="93">
        <v>48.71</v>
      </c>
      <c r="AI23" s="93">
        <v>4321</v>
      </c>
      <c r="AJ23" s="93">
        <v>40255</v>
      </c>
      <c r="AK23" s="93" t="s">
        <v>471</v>
      </c>
      <c r="AL23" s="93">
        <v>48.3</v>
      </c>
      <c r="AM23" s="93">
        <v>4092</v>
      </c>
      <c r="AN23" s="93">
        <v>39576</v>
      </c>
      <c r="AO23" s="93" t="s">
        <v>472</v>
      </c>
      <c r="AP23" s="93">
        <v>49.05</v>
      </c>
      <c r="AQ23" s="93">
        <v>4230</v>
      </c>
      <c r="AR23" s="93">
        <v>38226</v>
      </c>
      <c r="AS23" s="93" t="s">
        <v>467</v>
      </c>
      <c r="AT23" s="93">
        <v>50.49</v>
      </c>
      <c r="AU23" s="93">
        <v>3565</v>
      </c>
      <c r="AV23" s="93">
        <v>38601</v>
      </c>
      <c r="AW23" s="93" t="s">
        <v>473</v>
      </c>
    </row>
    <row r="24" spans="1:49">
      <c r="A24" s="93" t="s">
        <v>474</v>
      </c>
      <c r="B24" s="93">
        <v>48.65</v>
      </c>
      <c r="C24" s="93">
        <v>3300</v>
      </c>
      <c r="D24" s="93">
        <v>36832</v>
      </c>
      <c r="E24" s="93" t="s">
        <v>343</v>
      </c>
      <c r="F24" s="93">
        <v>42.24</v>
      </c>
      <c r="G24" s="93">
        <v>3725</v>
      </c>
      <c r="H24" s="93">
        <v>37971</v>
      </c>
      <c r="I24" s="93" t="s">
        <v>306</v>
      </c>
      <c r="J24" s="93">
        <v>45.25</v>
      </c>
      <c r="K24" s="93">
        <v>3413</v>
      </c>
      <c r="L24" s="93">
        <v>37333</v>
      </c>
      <c r="M24" s="93" t="s">
        <v>368</v>
      </c>
      <c r="N24" s="93">
        <v>45.27</v>
      </c>
      <c r="O24" s="93">
        <v>3217</v>
      </c>
      <c r="P24" s="93">
        <v>34377</v>
      </c>
      <c r="Q24" s="93" t="s">
        <v>298</v>
      </c>
      <c r="R24" s="93">
        <v>46.65</v>
      </c>
      <c r="S24" s="93">
        <v>3148</v>
      </c>
      <c r="T24" s="93">
        <v>35378</v>
      </c>
      <c r="U24" s="93" t="s">
        <v>475</v>
      </c>
      <c r="V24" s="93">
        <v>45.28</v>
      </c>
      <c r="W24" s="93">
        <v>3059</v>
      </c>
      <c r="X24" s="93">
        <v>33809</v>
      </c>
      <c r="Y24" s="93" t="s">
        <v>403</v>
      </c>
      <c r="Z24" s="93">
        <v>44.85</v>
      </c>
      <c r="AA24" s="93">
        <v>3123</v>
      </c>
      <c r="AB24" s="93">
        <v>33664</v>
      </c>
      <c r="AC24" s="93" t="s">
        <v>428</v>
      </c>
      <c r="AD24" s="93">
        <v>47.64</v>
      </c>
      <c r="AE24" s="93">
        <v>3050</v>
      </c>
      <c r="AF24" s="93">
        <v>34371</v>
      </c>
      <c r="AG24" s="93" t="s">
        <v>344</v>
      </c>
      <c r="AH24" s="93">
        <v>44.76</v>
      </c>
      <c r="AI24" s="93">
        <v>3038</v>
      </c>
      <c r="AJ24" s="93">
        <v>35443</v>
      </c>
      <c r="AK24" s="93" t="s">
        <v>476</v>
      </c>
      <c r="AL24" s="93">
        <v>46.5</v>
      </c>
      <c r="AM24" s="93">
        <v>3273</v>
      </c>
      <c r="AN24" s="93">
        <v>37323</v>
      </c>
      <c r="AO24" s="93" t="s">
        <v>353</v>
      </c>
      <c r="AP24" s="93">
        <v>47.31</v>
      </c>
      <c r="AQ24" s="93">
        <v>3211</v>
      </c>
      <c r="AR24" s="93">
        <v>35074</v>
      </c>
      <c r="AS24" s="93" t="s">
        <v>338</v>
      </c>
      <c r="AT24" s="93">
        <v>46.63</v>
      </c>
      <c r="AU24" s="93">
        <v>3174</v>
      </c>
      <c r="AV24" s="93">
        <v>34730</v>
      </c>
      <c r="AW24" s="93" t="s">
        <v>477</v>
      </c>
    </row>
    <row r="25" spans="1:49">
      <c r="A25" s="93" t="s">
        <v>478</v>
      </c>
      <c r="B25" s="93">
        <v>48.99</v>
      </c>
      <c r="C25" s="93">
        <v>3637</v>
      </c>
      <c r="D25" s="93">
        <v>35107</v>
      </c>
      <c r="E25" s="93" t="s">
        <v>297</v>
      </c>
      <c r="F25" s="93">
        <v>46.91</v>
      </c>
      <c r="G25" s="93">
        <v>3421</v>
      </c>
      <c r="H25" s="93">
        <v>34133</v>
      </c>
      <c r="I25" s="93" t="s">
        <v>406</v>
      </c>
      <c r="J25" s="93">
        <v>47.78</v>
      </c>
      <c r="K25" s="93">
        <v>3504</v>
      </c>
      <c r="L25" s="93">
        <v>34639</v>
      </c>
      <c r="M25" s="93" t="s">
        <v>479</v>
      </c>
      <c r="N25" s="93">
        <v>45.96</v>
      </c>
      <c r="O25" s="93">
        <v>3612</v>
      </c>
      <c r="P25" s="93">
        <v>32978</v>
      </c>
      <c r="Q25" s="93" t="s">
        <v>480</v>
      </c>
      <c r="R25" s="93">
        <v>44.34</v>
      </c>
      <c r="S25" s="93">
        <v>3471</v>
      </c>
      <c r="T25" s="93">
        <v>34581</v>
      </c>
      <c r="U25" s="93" t="s">
        <v>467</v>
      </c>
      <c r="V25" s="93">
        <v>46.91</v>
      </c>
      <c r="W25" s="93">
        <v>3215</v>
      </c>
      <c r="X25" s="93">
        <v>33988</v>
      </c>
      <c r="Y25" s="93" t="s">
        <v>479</v>
      </c>
      <c r="Z25" s="93">
        <v>47.77</v>
      </c>
      <c r="AA25" s="93">
        <v>3257</v>
      </c>
      <c r="AB25" s="93">
        <v>34397</v>
      </c>
      <c r="AC25" s="93" t="s">
        <v>481</v>
      </c>
      <c r="AD25" s="93">
        <v>47.74</v>
      </c>
      <c r="AE25" s="93">
        <v>3520</v>
      </c>
      <c r="AF25" s="93">
        <v>35850</v>
      </c>
      <c r="AG25" s="93" t="s">
        <v>428</v>
      </c>
      <c r="AH25" s="93">
        <v>47.32</v>
      </c>
      <c r="AI25" s="93">
        <v>3821</v>
      </c>
      <c r="AJ25" s="93">
        <v>36391</v>
      </c>
      <c r="AK25" s="93" t="s">
        <v>429</v>
      </c>
      <c r="AL25" s="93">
        <v>51.98</v>
      </c>
      <c r="AM25" s="93">
        <v>3287</v>
      </c>
      <c r="AN25" s="93">
        <v>35154</v>
      </c>
      <c r="AO25" s="93" t="s">
        <v>482</v>
      </c>
      <c r="AP25" s="93">
        <v>47.66</v>
      </c>
      <c r="AQ25" s="93">
        <v>3571</v>
      </c>
      <c r="AR25" s="93">
        <v>35316</v>
      </c>
      <c r="AS25" s="93" t="s">
        <v>450</v>
      </c>
      <c r="AT25" s="93">
        <v>47.75</v>
      </c>
      <c r="AU25" s="93">
        <v>3331</v>
      </c>
      <c r="AV25" s="93">
        <v>35223</v>
      </c>
      <c r="AW25" s="93" t="s">
        <v>293</v>
      </c>
    </row>
    <row r="26" spans="1:49">
      <c r="A26" s="93" t="s">
        <v>483</v>
      </c>
      <c r="B26" s="93">
        <v>49.43</v>
      </c>
      <c r="C26" s="93">
        <v>3753</v>
      </c>
      <c r="D26" s="93">
        <v>39261</v>
      </c>
      <c r="E26" s="93" t="s">
        <v>386</v>
      </c>
      <c r="F26" s="93">
        <v>52.2</v>
      </c>
      <c r="G26" s="93">
        <v>3391</v>
      </c>
      <c r="H26" s="93">
        <v>38758</v>
      </c>
      <c r="I26" s="93" t="s">
        <v>484</v>
      </c>
      <c r="J26" s="93">
        <v>46.17</v>
      </c>
      <c r="K26" s="93">
        <v>3287</v>
      </c>
      <c r="L26" s="93">
        <v>39379</v>
      </c>
      <c r="M26" s="93" t="s">
        <v>485</v>
      </c>
      <c r="N26" s="93">
        <v>45.98</v>
      </c>
      <c r="O26" s="93">
        <v>3299</v>
      </c>
      <c r="P26" s="93">
        <v>38184</v>
      </c>
      <c r="Q26" s="93" t="s">
        <v>382</v>
      </c>
      <c r="R26" s="93">
        <v>47.21</v>
      </c>
      <c r="S26" s="93">
        <v>3198</v>
      </c>
      <c r="T26" s="93">
        <v>38851</v>
      </c>
      <c r="U26" s="93" t="s">
        <v>369</v>
      </c>
      <c r="V26" s="93">
        <v>50.06</v>
      </c>
      <c r="W26" s="93">
        <v>3485</v>
      </c>
      <c r="X26" s="93">
        <v>37613</v>
      </c>
      <c r="Y26" s="93" t="s">
        <v>486</v>
      </c>
      <c r="Z26" s="93">
        <v>47.72</v>
      </c>
      <c r="AA26" s="93">
        <v>3211</v>
      </c>
      <c r="AB26" s="93">
        <v>38654</v>
      </c>
      <c r="AC26" s="93" t="s">
        <v>451</v>
      </c>
      <c r="AD26" s="93">
        <v>47.07</v>
      </c>
      <c r="AE26" s="93">
        <v>3851</v>
      </c>
      <c r="AF26" s="93">
        <v>38675</v>
      </c>
      <c r="AG26" s="93" t="s">
        <v>367</v>
      </c>
      <c r="AH26" s="93">
        <v>46.69</v>
      </c>
      <c r="AI26" s="93">
        <v>3343</v>
      </c>
      <c r="AJ26" s="93">
        <v>39028</v>
      </c>
      <c r="AK26" s="93" t="s">
        <v>308</v>
      </c>
      <c r="AL26" s="93">
        <v>45.02</v>
      </c>
      <c r="AM26" s="93">
        <v>3250</v>
      </c>
      <c r="AN26" s="93">
        <v>37981</v>
      </c>
      <c r="AO26" s="93" t="s">
        <v>312</v>
      </c>
      <c r="AP26" s="93">
        <v>50.47</v>
      </c>
      <c r="AQ26" s="93">
        <v>3325</v>
      </c>
      <c r="AR26" s="93">
        <v>37589</v>
      </c>
      <c r="AS26" s="93" t="s">
        <v>477</v>
      </c>
      <c r="AT26" s="93">
        <v>50.23</v>
      </c>
      <c r="AU26" s="93">
        <v>3128</v>
      </c>
      <c r="AV26" s="93">
        <v>38193</v>
      </c>
      <c r="AW26" s="93" t="s">
        <v>296</v>
      </c>
    </row>
    <row r="27" spans="1:49">
      <c r="A27" s="93" t="s">
        <v>487</v>
      </c>
      <c r="B27" s="93">
        <v>49.46</v>
      </c>
      <c r="C27" s="93">
        <v>3050</v>
      </c>
      <c r="D27" s="93">
        <v>37454</v>
      </c>
      <c r="E27" s="93" t="s">
        <v>343</v>
      </c>
      <c r="F27" s="93">
        <v>49.33</v>
      </c>
      <c r="G27" s="93">
        <v>3171</v>
      </c>
      <c r="H27" s="93">
        <v>37528</v>
      </c>
      <c r="I27" s="93" t="s">
        <v>296</v>
      </c>
      <c r="J27" s="93">
        <v>47.56</v>
      </c>
      <c r="K27" s="93">
        <v>2954</v>
      </c>
      <c r="L27" s="93">
        <v>36403</v>
      </c>
      <c r="M27" s="93" t="s">
        <v>434</v>
      </c>
      <c r="N27" s="93">
        <v>48.63</v>
      </c>
      <c r="O27" s="93">
        <v>2774</v>
      </c>
      <c r="P27" s="93">
        <v>34866</v>
      </c>
      <c r="Q27" s="93" t="s">
        <v>297</v>
      </c>
      <c r="R27" s="93">
        <v>50.98</v>
      </c>
      <c r="S27" s="93">
        <v>2862</v>
      </c>
      <c r="T27" s="93">
        <v>34053</v>
      </c>
      <c r="U27" s="93" t="s">
        <v>488</v>
      </c>
      <c r="V27" s="93">
        <v>46.62</v>
      </c>
      <c r="W27" s="93">
        <v>2952</v>
      </c>
      <c r="X27" s="93">
        <v>34198</v>
      </c>
      <c r="Y27" s="93" t="s">
        <v>489</v>
      </c>
      <c r="Z27" s="93">
        <v>46.87</v>
      </c>
      <c r="AA27" s="93">
        <v>2951</v>
      </c>
      <c r="AB27" s="93">
        <v>33409</v>
      </c>
      <c r="AC27" s="93" t="s">
        <v>339</v>
      </c>
      <c r="AD27" s="93">
        <v>47.66</v>
      </c>
      <c r="AE27" s="93">
        <v>2876</v>
      </c>
      <c r="AF27" s="93">
        <v>35661</v>
      </c>
      <c r="AG27" s="93" t="s">
        <v>432</v>
      </c>
      <c r="AH27" s="93">
        <v>50.13</v>
      </c>
      <c r="AI27" s="93">
        <v>2799</v>
      </c>
      <c r="AJ27" s="93">
        <v>35431</v>
      </c>
      <c r="AK27" s="93" t="s">
        <v>490</v>
      </c>
      <c r="AL27" s="93">
        <v>47.82</v>
      </c>
      <c r="AM27" s="93">
        <v>2992</v>
      </c>
      <c r="AN27" s="93">
        <v>36223</v>
      </c>
      <c r="AO27" s="93" t="s">
        <v>343</v>
      </c>
      <c r="AP27" s="93">
        <v>48.33</v>
      </c>
      <c r="AQ27" s="93">
        <v>2898</v>
      </c>
      <c r="AR27" s="93">
        <v>35101</v>
      </c>
      <c r="AS27" s="93" t="s">
        <v>491</v>
      </c>
      <c r="AT27" s="93">
        <v>45.44</v>
      </c>
      <c r="AU27" s="93">
        <v>2901</v>
      </c>
      <c r="AV27" s="93">
        <v>34107</v>
      </c>
      <c r="AW27" s="93" t="s">
        <v>428</v>
      </c>
    </row>
    <row r="28" spans="1:49">
      <c r="A28" s="93" t="s">
        <v>492</v>
      </c>
      <c r="B28" s="93">
        <v>49.75</v>
      </c>
      <c r="C28" s="93">
        <v>3949</v>
      </c>
      <c r="D28" s="93">
        <v>38512</v>
      </c>
      <c r="E28" s="93" t="s">
        <v>493</v>
      </c>
      <c r="F28" s="93">
        <v>50.8</v>
      </c>
      <c r="G28" s="93">
        <v>3847</v>
      </c>
      <c r="H28" s="93">
        <v>38396</v>
      </c>
      <c r="I28" s="93" t="s">
        <v>494</v>
      </c>
      <c r="J28" s="93">
        <v>46.23</v>
      </c>
      <c r="K28" s="93">
        <v>3626</v>
      </c>
      <c r="L28" s="93">
        <v>38522</v>
      </c>
      <c r="M28" s="93" t="s">
        <v>362</v>
      </c>
      <c r="N28" s="93">
        <v>44.96</v>
      </c>
      <c r="O28" s="93">
        <v>3556</v>
      </c>
      <c r="P28" s="93">
        <v>38334</v>
      </c>
      <c r="Q28" s="93" t="s">
        <v>485</v>
      </c>
      <c r="R28" s="93">
        <v>44.63</v>
      </c>
      <c r="S28" s="93">
        <v>3533</v>
      </c>
      <c r="T28" s="93">
        <v>35771</v>
      </c>
      <c r="U28" s="93" t="s">
        <v>495</v>
      </c>
      <c r="V28" s="93">
        <v>43.22</v>
      </c>
      <c r="W28" s="93">
        <v>3433</v>
      </c>
      <c r="X28" s="93">
        <v>35058</v>
      </c>
      <c r="Y28" s="93" t="s">
        <v>413</v>
      </c>
      <c r="Z28" s="93">
        <v>43.23</v>
      </c>
      <c r="AA28" s="93">
        <v>3378</v>
      </c>
      <c r="AB28" s="93">
        <v>34948</v>
      </c>
      <c r="AC28" s="93" t="s">
        <v>466</v>
      </c>
      <c r="AD28" s="93">
        <v>43.59</v>
      </c>
      <c r="AE28" s="93">
        <v>3465</v>
      </c>
      <c r="AF28" s="93">
        <v>34896</v>
      </c>
      <c r="AG28" s="93" t="s">
        <v>419</v>
      </c>
      <c r="AH28" s="93">
        <v>43.72</v>
      </c>
      <c r="AI28" s="93">
        <v>3360</v>
      </c>
      <c r="AJ28" s="93">
        <v>35604</v>
      </c>
      <c r="AK28" s="93" t="s">
        <v>354</v>
      </c>
      <c r="AL28" s="93">
        <v>44.04</v>
      </c>
      <c r="AM28" s="93">
        <v>3360</v>
      </c>
      <c r="AN28" s="93">
        <v>35268</v>
      </c>
      <c r="AO28" s="93" t="s">
        <v>419</v>
      </c>
      <c r="AP28" s="93">
        <v>45.91</v>
      </c>
      <c r="AQ28" s="93">
        <v>3562</v>
      </c>
      <c r="AR28" s="93">
        <v>35269</v>
      </c>
      <c r="AS28" s="93" t="s">
        <v>401</v>
      </c>
      <c r="AT28" s="93">
        <v>45.11</v>
      </c>
      <c r="AU28" s="93">
        <v>3561</v>
      </c>
      <c r="AV28" s="93">
        <v>35391</v>
      </c>
      <c r="AW28" s="93" t="s">
        <v>496</v>
      </c>
    </row>
    <row r="29" spans="1:49">
      <c r="A29" s="93" t="s">
        <v>497</v>
      </c>
      <c r="B29" s="93">
        <v>49.77</v>
      </c>
      <c r="C29" s="93">
        <v>4021</v>
      </c>
      <c r="D29" s="93">
        <v>38094</v>
      </c>
      <c r="E29" s="93" t="s">
        <v>434</v>
      </c>
      <c r="F29" s="93">
        <v>53.26</v>
      </c>
      <c r="G29" s="93">
        <v>4215</v>
      </c>
      <c r="H29" s="93">
        <v>38458</v>
      </c>
      <c r="I29" s="93" t="s">
        <v>498</v>
      </c>
      <c r="J29" s="93">
        <v>47.15</v>
      </c>
      <c r="K29" s="93">
        <v>3946</v>
      </c>
      <c r="L29" s="93">
        <v>37170</v>
      </c>
      <c r="M29" s="93" t="s">
        <v>363</v>
      </c>
      <c r="N29" s="93">
        <v>47.57</v>
      </c>
      <c r="O29" s="93">
        <v>3776</v>
      </c>
      <c r="P29" s="93">
        <v>36764</v>
      </c>
      <c r="Q29" s="93" t="s">
        <v>499</v>
      </c>
      <c r="R29" s="93">
        <v>46.66</v>
      </c>
      <c r="S29" s="93">
        <v>3577</v>
      </c>
      <c r="T29" s="93">
        <v>35638</v>
      </c>
      <c r="U29" s="93" t="s">
        <v>444</v>
      </c>
      <c r="V29" s="93">
        <v>45.92</v>
      </c>
      <c r="W29" s="93">
        <v>3575</v>
      </c>
      <c r="X29" s="93">
        <v>35530</v>
      </c>
      <c r="Y29" s="93" t="s">
        <v>351</v>
      </c>
      <c r="Z29" s="93">
        <v>45.91</v>
      </c>
      <c r="AA29" s="93">
        <v>3444</v>
      </c>
      <c r="AB29" s="93">
        <v>36128</v>
      </c>
      <c r="AC29" s="93" t="s">
        <v>295</v>
      </c>
      <c r="AD29" s="93">
        <v>46.42</v>
      </c>
      <c r="AE29" s="93">
        <v>3221</v>
      </c>
      <c r="AF29" s="93">
        <v>37718</v>
      </c>
      <c r="AG29" s="93" t="s">
        <v>385</v>
      </c>
      <c r="AH29" s="93">
        <v>46.41</v>
      </c>
      <c r="AI29" s="93">
        <v>3461</v>
      </c>
      <c r="AJ29" s="93">
        <v>38210</v>
      </c>
      <c r="AK29" s="93" t="s">
        <v>500</v>
      </c>
      <c r="AL29" s="93">
        <v>45.39</v>
      </c>
      <c r="AM29" s="93">
        <v>3694</v>
      </c>
      <c r="AN29" s="93">
        <v>36322</v>
      </c>
      <c r="AO29" s="93" t="s">
        <v>419</v>
      </c>
      <c r="AP29" s="93">
        <v>45.41</v>
      </c>
      <c r="AQ29" s="93">
        <v>3724</v>
      </c>
      <c r="AR29" s="93">
        <v>37189</v>
      </c>
      <c r="AS29" s="93" t="s">
        <v>370</v>
      </c>
      <c r="AT29" s="93">
        <v>49.06</v>
      </c>
      <c r="AU29" s="93">
        <v>3436</v>
      </c>
      <c r="AV29" s="93">
        <v>37255</v>
      </c>
      <c r="AW29" s="93" t="s">
        <v>298</v>
      </c>
    </row>
    <row r="30" spans="1:49">
      <c r="A30" s="93" t="s">
        <v>501</v>
      </c>
      <c r="B30" s="93">
        <v>49.82</v>
      </c>
      <c r="C30" s="93">
        <v>4030</v>
      </c>
      <c r="D30" s="93">
        <v>46546</v>
      </c>
      <c r="E30" s="93" t="s">
        <v>502</v>
      </c>
      <c r="F30" s="93">
        <v>47.18</v>
      </c>
      <c r="G30" s="93">
        <v>3984</v>
      </c>
      <c r="H30" s="93">
        <v>46428</v>
      </c>
      <c r="I30" s="93" t="s">
        <v>503</v>
      </c>
      <c r="J30" s="93">
        <v>46.31</v>
      </c>
      <c r="K30" s="93">
        <v>4067</v>
      </c>
      <c r="L30" s="93">
        <v>46428</v>
      </c>
      <c r="M30" s="93" t="s">
        <v>504</v>
      </c>
      <c r="N30" s="93">
        <v>45.59</v>
      </c>
      <c r="O30" s="93">
        <v>4091</v>
      </c>
      <c r="P30" s="93">
        <v>46126</v>
      </c>
      <c r="Q30" s="93" t="s">
        <v>505</v>
      </c>
      <c r="R30" s="93">
        <v>45.48</v>
      </c>
      <c r="S30" s="93">
        <v>4126</v>
      </c>
      <c r="T30" s="93">
        <v>44562</v>
      </c>
      <c r="U30" s="93" t="s">
        <v>381</v>
      </c>
      <c r="V30" s="93">
        <v>44.89</v>
      </c>
      <c r="W30" s="93">
        <v>4084</v>
      </c>
      <c r="X30" s="93">
        <v>44303</v>
      </c>
      <c r="Y30" s="93" t="s">
        <v>506</v>
      </c>
      <c r="Z30" s="93">
        <v>43.95</v>
      </c>
      <c r="AA30" s="93">
        <v>4281</v>
      </c>
      <c r="AB30" s="93">
        <v>44426</v>
      </c>
      <c r="AC30" s="93" t="s">
        <v>507</v>
      </c>
      <c r="AD30" s="93">
        <v>45.11</v>
      </c>
      <c r="AE30" s="93">
        <v>4025</v>
      </c>
      <c r="AF30" s="93">
        <v>44440</v>
      </c>
      <c r="AG30" s="93" t="s">
        <v>508</v>
      </c>
      <c r="AH30" s="93">
        <v>45.12</v>
      </c>
      <c r="AI30" s="93">
        <v>3949</v>
      </c>
      <c r="AJ30" s="93">
        <v>42239</v>
      </c>
      <c r="AK30" s="93" t="s">
        <v>329</v>
      </c>
      <c r="AL30" s="93">
        <v>44.4</v>
      </c>
      <c r="AM30" s="93">
        <v>4063</v>
      </c>
      <c r="AN30" s="93">
        <v>42658</v>
      </c>
      <c r="AO30" s="93" t="s">
        <v>509</v>
      </c>
      <c r="AP30" s="93">
        <v>43.66</v>
      </c>
      <c r="AQ30" s="93">
        <v>4162</v>
      </c>
      <c r="AR30" s="93">
        <v>42535</v>
      </c>
      <c r="AS30" s="93" t="s">
        <v>510</v>
      </c>
      <c r="AT30" s="93">
        <v>44.92</v>
      </c>
      <c r="AU30" s="93">
        <v>3887</v>
      </c>
      <c r="AV30" s="93">
        <v>43430</v>
      </c>
      <c r="AW30" s="93" t="s">
        <v>511</v>
      </c>
    </row>
    <row r="31" spans="1:49">
      <c r="A31" s="93" t="s">
        <v>512</v>
      </c>
      <c r="B31" s="93">
        <v>50.51</v>
      </c>
      <c r="C31" s="93">
        <v>4597</v>
      </c>
      <c r="D31" s="93">
        <v>39354</v>
      </c>
      <c r="E31" s="93" t="s">
        <v>467</v>
      </c>
      <c r="F31" s="93">
        <v>62.29</v>
      </c>
      <c r="G31" s="93">
        <v>4655</v>
      </c>
      <c r="H31" s="93">
        <v>38481</v>
      </c>
      <c r="I31" s="93" t="s">
        <v>513</v>
      </c>
      <c r="J31" s="93">
        <v>59.17</v>
      </c>
      <c r="K31" s="93">
        <v>4841</v>
      </c>
      <c r="L31" s="93">
        <v>36194</v>
      </c>
      <c r="M31" s="93" t="s">
        <v>514</v>
      </c>
      <c r="N31" s="93">
        <v>56.12</v>
      </c>
      <c r="O31" s="93">
        <v>4853</v>
      </c>
      <c r="P31" s="93">
        <v>35837</v>
      </c>
      <c r="Q31" s="93" t="s">
        <v>515</v>
      </c>
      <c r="R31" s="93">
        <v>51.64</v>
      </c>
      <c r="S31" s="93">
        <v>4745</v>
      </c>
      <c r="T31" s="93">
        <v>35682</v>
      </c>
      <c r="U31" s="93" t="s">
        <v>460</v>
      </c>
      <c r="V31" s="93">
        <v>53.3</v>
      </c>
      <c r="W31" s="93">
        <v>4733</v>
      </c>
      <c r="X31" s="93">
        <v>35329</v>
      </c>
      <c r="Y31" s="93" t="s">
        <v>516</v>
      </c>
      <c r="Z31" s="93">
        <v>52.73</v>
      </c>
      <c r="AA31" s="93">
        <v>4527</v>
      </c>
      <c r="AB31" s="93">
        <v>36245</v>
      </c>
      <c r="AC31" s="93" t="s">
        <v>424</v>
      </c>
      <c r="AD31" s="93">
        <v>52.92</v>
      </c>
      <c r="AE31" s="93">
        <v>4561</v>
      </c>
      <c r="AF31" s="93">
        <v>36245</v>
      </c>
      <c r="AG31" s="93" t="s">
        <v>517</v>
      </c>
      <c r="AH31" s="93">
        <v>55.86</v>
      </c>
      <c r="AI31" s="93">
        <v>4540</v>
      </c>
      <c r="AJ31" s="93">
        <v>36762</v>
      </c>
      <c r="AK31" s="93" t="s">
        <v>518</v>
      </c>
      <c r="AL31" s="93">
        <v>50.33</v>
      </c>
      <c r="AM31" s="93">
        <v>4644</v>
      </c>
      <c r="AN31" s="93">
        <v>38295</v>
      </c>
      <c r="AO31" s="93" t="s">
        <v>296</v>
      </c>
      <c r="AP31" s="93">
        <v>49.06</v>
      </c>
      <c r="AQ31" s="93">
        <v>4673</v>
      </c>
      <c r="AR31" s="93">
        <v>39135</v>
      </c>
      <c r="AS31" s="93" t="s">
        <v>355</v>
      </c>
      <c r="AT31" s="93">
        <v>46.74</v>
      </c>
      <c r="AU31" s="93">
        <v>4823</v>
      </c>
      <c r="AV31" s="93">
        <v>41475</v>
      </c>
      <c r="AW31" s="93" t="s">
        <v>519</v>
      </c>
    </row>
    <row r="32" spans="1:49">
      <c r="A32" s="93" t="s">
        <v>520</v>
      </c>
      <c r="B32" s="93">
        <v>50.83</v>
      </c>
      <c r="C32" s="93">
        <v>4467</v>
      </c>
      <c r="D32" s="93">
        <v>38599</v>
      </c>
      <c r="E32" s="93" t="s">
        <v>298</v>
      </c>
      <c r="F32" s="93">
        <v>50.41</v>
      </c>
      <c r="G32" s="93">
        <v>4078</v>
      </c>
      <c r="H32" s="93">
        <v>38834</v>
      </c>
      <c r="I32" s="93" t="s">
        <v>384</v>
      </c>
      <c r="J32" s="93">
        <v>48.93</v>
      </c>
      <c r="K32" s="93">
        <v>3658</v>
      </c>
      <c r="L32" s="93">
        <v>39159</v>
      </c>
      <c r="M32" s="93" t="s">
        <v>419</v>
      </c>
      <c r="N32" s="93">
        <v>49.4</v>
      </c>
      <c r="O32" s="93">
        <v>3528</v>
      </c>
      <c r="P32" s="93">
        <v>37639</v>
      </c>
      <c r="Q32" s="93" t="s">
        <v>337</v>
      </c>
      <c r="R32" s="93">
        <v>49.61</v>
      </c>
      <c r="S32" s="93">
        <v>3412</v>
      </c>
      <c r="T32" s="93">
        <v>38672</v>
      </c>
      <c r="U32" s="93" t="s">
        <v>467</v>
      </c>
      <c r="V32" s="93">
        <v>46.9</v>
      </c>
      <c r="W32" s="93">
        <v>3542</v>
      </c>
      <c r="X32" s="93">
        <v>38471</v>
      </c>
      <c r="Y32" s="93" t="s">
        <v>352</v>
      </c>
      <c r="Z32" s="93">
        <v>47.36</v>
      </c>
      <c r="AA32" s="93">
        <v>3306</v>
      </c>
      <c r="AB32" s="93">
        <v>37359</v>
      </c>
      <c r="AC32" s="93" t="s">
        <v>363</v>
      </c>
      <c r="AD32" s="93">
        <v>46.13</v>
      </c>
      <c r="AE32" s="93">
        <v>3419</v>
      </c>
      <c r="AF32" s="93">
        <v>37349</v>
      </c>
      <c r="AG32" s="93" t="s">
        <v>309</v>
      </c>
      <c r="AH32" s="93">
        <v>47.56</v>
      </c>
      <c r="AI32" s="93">
        <v>3619</v>
      </c>
      <c r="AJ32" s="93">
        <v>36396</v>
      </c>
      <c r="AK32" s="93" t="s">
        <v>434</v>
      </c>
      <c r="AL32" s="93">
        <v>49.31</v>
      </c>
      <c r="AM32" s="93">
        <v>3560</v>
      </c>
      <c r="AN32" s="93">
        <v>35818</v>
      </c>
      <c r="AO32" s="93" t="s">
        <v>491</v>
      </c>
      <c r="AP32" s="93">
        <v>48.37</v>
      </c>
      <c r="AQ32" s="93">
        <v>3903</v>
      </c>
      <c r="AR32" s="93">
        <v>36263</v>
      </c>
      <c r="AS32" s="93" t="s">
        <v>468</v>
      </c>
      <c r="AT32" s="93">
        <v>50.35</v>
      </c>
      <c r="AU32" s="93">
        <v>3514</v>
      </c>
      <c r="AV32" s="93">
        <v>34746</v>
      </c>
      <c r="AW32" s="93" t="s">
        <v>460</v>
      </c>
    </row>
    <row r="33" spans="1:49">
      <c r="A33" s="93" t="s">
        <v>521</v>
      </c>
      <c r="B33" s="93">
        <v>51.03</v>
      </c>
      <c r="C33" s="93">
        <v>4273</v>
      </c>
      <c r="D33" s="93">
        <v>44840</v>
      </c>
      <c r="E33" s="93" t="s">
        <v>522</v>
      </c>
      <c r="F33" s="93">
        <v>49.84</v>
      </c>
      <c r="G33" s="93">
        <v>3876</v>
      </c>
      <c r="H33" s="93">
        <v>46053</v>
      </c>
      <c r="I33" s="93" t="s">
        <v>523</v>
      </c>
      <c r="J33" s="93">
        <v>48.93</v>
      </c>
      <c r="K33" s="93">
        <v>3576</v>
      </c>
      <c r="L33" s="93">
        <v>46053</v>
      </c>
      <c r="M33" s="93" t="s">
        <v>524</v>
      </c>
      <c r="N33" s="93">
        <v>48.53</v>
      </c>
      <c r="O33" s="93">
        <v>3671</v>
      </c>
      <c r="P33" s="93">
        <v>42053</v>
      </c>
      <c r="Q33" s="93" t="s">
        <v>438</v>
      </c>
      <c r="R33" s="93">
        <v>49.26</v>
      </c>
      <c r="S33" s="93">
        <v>3713</v>
      </c>
      <c r="T33" s="93">
        <v>42053</v>
      </c>
      <c r="U33" s="93" t="s">
        <v>412</v>
      </c>
      <c r="V33" s="93">
        <v>46.54</v>
      </c>
      <c r="W33" s="93">
        <v>3353</v>
      </c>
      <c r="X33" s="93">
        <v>36678</v>
      </c>
      <c r="Y33" s="93" t="s">
        <v>363</v>
      </c>
      <c r="Z33" s="93">
        <v>48.7</v>
      </c>
      <c r="AA33" s="93">
        <v>3770</v>
      </c>
      <c r="AB33" s="93">
        <v>41753</v>
      </c>
      <c r="AC33" s="93" t="s">
        <v>334</v>
      </c>
      <c r="AD33" s="93">
        <v>49.48</v>
      </c>
      <c r="AE33" s="93">
        <v>3809</v>
      </c>
      <c r="AF33" s="93">
        <v>39141</v>
      </c>
      <c r="AG33" s="93" t="s">
        <v>476</v>
      </c>
      <c r="AH33" s="93">
        <v>49.61</v>
      </c>
      <c r="AI33" s="93">
        <v>3907</v>
      </c>
      <c r="AJ33" s="93">
        <v>40858</v>
      </c>
      <c r="AK33" s="93" t="s">
        <v>500</v>
      </c>
      <c r="AL33" s="93">
        <v>51.49</v>
      </c>
      <c r="AM33" s="93">
        <v>3942</v>
      </c>
      <c r="AN33" s="93">
        <v>41821</v>
      </c>
      <c r="AO33" s="93" t="s">
        <v>385</v>
      </c>
      <c r="AP33" s="93">
        <v>51.61</v>
      </c>
      <c r="AQ33" s="93">
        <v>3881</v>
      </c>
      <c r="AR33" s="93">
        <v>41350</v>
      </c>
      <c r="AS33" s="93" t="s">
        <v>495</v>
      </c>
      <c r="AT33" s="93">
        <v>49.87</v>
      </c>
      <c r="AU33" s="93">
        <v>3589</v>
      </c>
      <c r="AV33" s="93">
        <v>41413</v>
      </c>
      <c r="AW33" s="93" t="s">
        <v>382</v>
      </c>
    </row>
    <row r="34" spans="1:49">
      <c r="A34" s="93" t="s">
        <v>525</v>
      </c>
      <c r="B34" s="93">
        <v>51.68</v>
      </c>
      <c r="C34" s="93">
        <v>3785</v>
      </c>
      <c r="D34" s="93">
        <v>42025</v>
      </c>
      <c r="E34" s="93" t="s">
        <v>526</v>
      </c>
      <c r="F34" s="93" t="s">
        <v>292</v>
      </c>
      <c r="G34" s="93" t="s">
        <v>292</v>
      </c>
      <c r="H34" s="93" t="s">
        <v>292</v>
      </c>
      <c r="I34" s="93" t="s">
        <v>292</v>
      </c>
      <c r="J34" s="93" t="s">
        <v>292</v>
      </c>
      <c r="K34" s="93" t="s">
        <v>292</v>
      </c>
      <c r="L34" s="93" t="s">
        <v>292</v>
      </c>
      <c r="M34" s="93" t="s">
        <v>292</v>
      </c>
      <c r="N34" s="93" t="s">
        <v>292</v>
      </c>
      <c r="O34" s="93" t="s">
        <v>292</v>
      </c>
      <c r="P34" s="93" t="s">
        <v>292</v>
      </c>
      <c r="Q34" s="93" t="s">
        <v>292</v>
      </c>
      <c r="R34" s="93" t="s">
        <v>292</v>
      </c>
      <c r="S34" s="93" t="s">
        <v>292</v>
      </c>
      <c r="T34" s="93" t="s">
        <v>292</v>
      </c>
      <c r="U34" s="93" t="s">
        <v>292</v>
      </c>
      <c r="V34" s="93" t="s">
        <v>292</v>
      </c>
      <c r="W34" s="93" t="s">
        <v>292</v>
      </c>
      <c r="X34" s="93" t="s">
        <v>292</v>
      </c>
      <c r="Y34" s="93" t="s">
        <v>292</v>
      </c>
      <c r="Z34" s="93">
        <v>49.47</v>
      </c>
      <c r="AA34" s="93">
        <v>3654</v>
      </c>
      <c r="AB34" s="93">
        <v>37836</v>
      </c>
      <c r="AC34" s="93" t="s">
        <v>473</v>
      </c>
      <c r="AD34" s="93" t="s">
        <v>292</v>
      </c>
      <c r="AE34" s="93" t="s">
        <v>292</v>
      </c>
      <c r="AF34" s="93" t="s">
        <v>292</v>
      </c>
      <c r="AG34" s="93" t="s">
        <v>292</v>
      </c>
      <c r="AH34" s="93" t="s">
        <v>292</v>
      </c>
      <c r="AI34" s="93" t="s">
        <v>292</v>
      </c>
      <c r="AJ34" s="93" t="s">
        <v>292</v>
      </c>
      <c r="AK34" s="93" t="s">
        <v>292</v>
      </c>
      <c r="AL34" s="93" t="s">
        <v>292</v>
      </c>
      <c r="AM34" s="93" t="s">
        <v>292</v>
      </c>
      <c r="AN34" s="93" t="s">
        <v>292</v>
      </c>
      <c r="AO34" s="93" t="s">
        <v>292</v>
      </c>
      <c r="AP34" s="93">
        <v>55.7</v>
      </c>
      <c r="AQ34" s="93">
        <v>3629</v>
      </c>
      <c r="AR34" s="93">
        <v>38848</v>
      </c>
      <c r="AS34" s="93" t="s">
        <v>372</v>
      </c>
      <c r="AT34" s="93">
        <v>50.54</v>
      </c>
      <c r="AU34" s="93">
        <v>3460</v>
      </c>
      <c r="AV34" s="93">
        <v>38399</v>
      </c>
      <c r="AW34" s="93" t="s">
        <v>298</v>
      </c>
    </row>
    <row r="35" spans="1:49">
      <c r="A35" s="93" t="s">
        <v>527</v>
      </c>
      <c r="B35" s="93">
        <v>51.96</v>
      </c>
      <c r="C35" s="93">
        <v>5235</v>
      </c>
      <c r="D35" s="93">
        <v>40384</v>
      </c>
      <c r="E35" s="93" t="s">
        <v>357</v>
      </c>
      <c r="F35" s="93">
        <v>55.3</v>
      </c>
      <c r="G35" s="93">
        <v>5319</v>
      </c>
      <c r="H35" s="93">
        <v>40188</v>
      </c>
      <c r="I35" s="93" t="s">
        <v>491</v>
      </c>
      <c r="J35" s="93">
        <v>51.7</v>
      </c>
      <c r="K35" s="93">
        <v>5196</v>
      </c>
      <c r="L35" s="93">
        <v>40289</v>
      </c>
      <c r="M35" s="93" t="s">
        <v>467</v>
      </c>
      <c r="N35" s="93">
        <v>49.31</v>
      </c>
      <c r="O35" s="93">
        <v>4994</v>
      </c>
      <c r="P35" s="93">
        <v>39156</v>
      </c>
      <c r="Q35" s="93" t="s">
        <v>386</v>
      </c>
      <c r="R35" s="93">
        <v>49.65</v>
      </c>
      <c r="S35" s="93">
        <v>5465</v>
      </c>
      <c r="T35" s="93">
        <v>39297</v>
      </c>
      <c r="U35" s="93" t="s">
        <v>476</v>
      </c>
      <c r="V35" s="93">
        <v>47.55</v>
      </c>
      <c r="W35" s="93">
        <v>4843</v>
      </c>
      <c r="X35" s="93">
        <v>38578</v>
      </c>
      <c r="Y35" s="93" t="s">
        <v>413</v>
      </c>
      <c r="Z35" s="93">
        <v>45.13</v>
      </c>
      <c r="AA35" s="93">
        <v>4603</v>
      </c>
      <c r="AB35" s="93">
        <v>38885</v>
      </c>
      <c r="AC35" s="93" t="s">
        <v>528</v>
      </c>
      <c r="AD35" s="93">
        <v>46.65</v>
      </c>
      <c r="AE35" s="93">
        <v>4501</v>
      </c>
      <c r="AF35" s="93">
        <v>38503</v>
      </c>
      <c r="AG35" s="93" t="s">
        <v>368</v>
      </c>
      <c r="AH35" s="93">
        <v>45.77</v>
      </c>
      <c r="AI35" s="93">
        <v>4496</v>
      </c>
      <c r="AJ35" s="93">
        <v>39411</v>
      </c>
      <c r="AK35" s="93" t="s">
        <v>528</v>
      </c>
      <c r="AL35" s="93">
        <v>47.86</v>
      </c>
      <c r="AM35" s="93">
        <v>4754</v>
      </c>
      <c r="AN35" s="93">
        <v>39206</v>
      </c>
      <c r="AO35" s="93" t="s">
        <v>472</v>
      </c>
      <c r="AP35" s="93">
        <v>46.81</v>
      </c>
      <c r="AQ35" s="93">
        <v>4586</v>
      </c>
      <c r="AR35" s="93">
        <v>38854</v>
      </c>
      <c r="AS35" s="93" t="s">
        <v>382</v>
      </c>
      <c r="AT35" s="93">
        <v>46.84</v>
      </c>
      <c r="AU35" s="93">
        <v>4717</v>
      </c>
      <c r="AV35" s="93">
        <v>38892</v>
      </c>
      <c r="AW35" s="93" t="s">
        <v>382</v>
      </c>
    </row>
    <row r="36" spans="1:49">
      <c r="A36" s="93" t="s">
        <v>529</v>
      </c>
      <c r="B36" s="93">
        <v>52.2</v>
      </c>
      <c r="C36" s="93">
        <v>3236</v>
      </c>
      <c r="D36" s="93">
        <v>39196</v>
      </c>
      <c r="E36" s="93" t="s">
        <v>428</v>
      </c>
      <c r="F36" s="93">
        <v>54.45</v>
      </c>
      <c r="G36" s="93">
        <v>3347</v>
      </c>
      <c r="H36" s="93">
        <v>39561</v>
      </c>
      <c r="I36" s="93" t="s">
        <v>491</v>
      </c>
      <c r="J36" s="93">
        <v>51.76</v>
      </c>
      <c r="K36" s="93">
        <v>3078</v>
      </c>
      <c r="L36" s="93">
        <v>39748</v>
      </c>
      <c r="M36" s="93" t="s">
        <v>530</v>
      </c>
      <c r="N36" s="93">
        <v>51.36</v>
      </c>
      <c r="O36" s="93">
        <v>2947</v>
      </c>
      <c r="P36" s="93">
        <v>38284</v>
      </c>
      <c r="Q36" s="93" t="s">
        <v>407</v>
      </c>
      <c r="R36" s="93">
        <v>48.27</v>
      </c>
      <c r="S36" s="93">
        <v>2887</v>
      </c>
      <c r="T36" s="93">
        <v>37684</v>
      </c>
      <c r="U36" s="93" t="s">
        <v>356</v>
      </c>
      <c r="V36" s="93">
        <v>46.41</v>
      </c>
      <c r="W36" s="93">
        <v>2930</v>
      </c>
      <c r="X36" s="93">
        <v>36308</v>
      </c>
      <c r="Y36" s="93" t="s">
        <v>531</v>
      </c>
      <c r="Z36" s="93">
        <v>44.04</v>
      </c>
      <c r="AA36" s="93">
        <v>3147</v>
      </c>
      <c r="AB36" s="93">
        <v>37374</v>
      </c>
      <c r="AC36" s="93" t="s">
        <v>532</v>
      </c>
      <c r="AD36" s="93">
        <v>47.33</v>
      </c>
      <c r="AE36" s="93">
        <v>3160</v>
      </c>
      <c r="AF36" s="93">
        <v>37673</v>
      </c>
      <c r="AG36" s="93" t="s">
        <v>445</v>
      </c>
      <c r="AH36" s="93">
        <v>46.85</v>
      </c>
      <c r="AI36" s="93">
        <v>2995</v>
      </c>
      <c r="AJ36" s="93">
        <v>37321</v>
      </c>
      <c r="AK36" s="93" t="s">
        <v>533</v>
      </c>
      <c r="AL36" s="93">
        <v>46.65</v>
      </c>
      <c r="AM36" s="93">
        <v>3173</v>
      </c>
      <c r="AN36" s="93">
        <v>37960</v>
      </c>
      <c r="AO36" s="93" t="s">
        <v>526</v>
      </c>
      <c r="AP36" s="93">
        <v>45.72</v>
      </c>
      <c r="AQ36" s="93">
        <v>3283</v>
      </c>
      <c r="AR36" s="93">
        <v>37519</v>
      </c>
      <c r="AS36" s="93" t="s">
        <v>352</v>
      </c>
      <c r="AT36" s="93">
        <v>48.86</v>
      </c>
      <c r="AU36" s="93">
        <v>3238</v>
      </c>
      <c r="AV36" s="93">
        <v>36941</v>
      </c>
      <c r="AW36" s="93" t="s">
        <v>470</v>
      </c>
    </row>
    <row r="37" spans="1:49">
      <c r="A37" s="93" t="s">
        <v>534</v>
      </c>
      <c r="B37" s="93">
        <v>52.34</v>
      </c>
      <c r="C37" s="93">
        <v>5813</v>
      </c>
      <c r="D37" s="93">
        <v>42467</v>
      </c>
      <c r="E37" s="93" t="s">
        <v>413</v>
      </c>
      <c r="F37" s="93">
        <v>45.48</v>
      </c>
      <c r="G37" s="93">
        <v>5125</v>
      </c>
      <c r="H37" s="93">
        <v>42947</v>
      </c>
      <c r="I37" s="93" t="s">
        <v>330</v>
      </c>
      <c r="J37" s="93">
        <v>44.98</v>
      </c>
      <c r="K37" s="93">
        <v>4874</v>
      </c>
      <c r="L37" s="93">
        <v>42913</v>
      </c>
      <c r="M37" s="93" t="s">
        <v>535</v>
      </c>
      <c r="N37" s="93">
        <v>45.08</v>
      </c>
      <c r="O37" s="93">
        <v>4913</v>
      </c>
      <c r="P37" s="93">
        <v>42691</v>
      </c>
      <c r="Q37" s="93" t="s">
        <v>536</v>
      </c>
      <c r="R37" s="93">
        <v>45.87</v>
      </c>
      <c r="S37" s="93">
        <v>4983</v>
      </c>
      <c r="T37" s="93">
        <v>41279</v>
      </c>
      <c r="U37" s="93" t="s">
        <v>537</v>
      </c>
      <c r="V37" s="93">
        <v>46.46</v>
      </c>
      <c r="W37" s="93">
        <v>5059</v>
      </c>
      <c r="X37" s="93">
        <v>36864</v>
      </c>
      <c r="Y37" s="93" t="s">
        <v>538</v>
      </c>
      <c r="Z37" s="93">
        <v>45.78</v>
      </c>
      <c r="AA37" s="93">
        <v>4978</v>
      </c>
      <c r="AB37" s="93">
        <v>38659</v>
      </c>
      <c r="AC37" s="93" t="s">
        <v>437</v>
      </c>
      <c r="AD37" s="93">
        <v>46.2</v>
      </c>
      <c r="AE37" s="93">
        <v>4894</v>
      </c>
      <c r="AF37" s="93">
        <v>37569</v>
      </c>
      <c r="AG37" s="93" t="s">
        <v>526</v>
      </c>
      <c r="AH37" s="93">
        <v>46.23</v>
      </c>
      <c r="AI37" s="93">
        <v>5182</v>
      </c>
      <c r="AJ37" s="93">
        <v>41085</v>
      </c>
      <c r="AK37" s="93" t="s">
        <v>539</v>
      </c>
      <c r="AL37" s="93">
        <v>44.76</v>
      </c>
      <c r="AM37" s="93">
        <v>5003</v>
      </c>
      <c r="AN37" s="93">
        <v>40777</v>
      </c>
      <c r="AO37" s="93" t="s">
        <v>417</v>
      </c>
      <c r="AP37" s="93">
        <v>46.13</v>
      </c>
      <c r="AQ37" s="93">
        <v>5353</v>
      </c>
      <c r="AR37" s="93">
        <v>39780</v>
      </c>
      <c r="AS37" s="93" t="s">
        <v>409</v>
      </c>
      <c r="AT37" s="93">
        <v>46.15</v>
      </c>
      <c r="AU37" s="93">
        <v>5302</v>
      </c>
      <c r="AV37" s="93">
        <v>39729</v>
      </c>
      <c r="AW37" s="93" t="s">
        <v>305</v>
      </c>
    </row>
    <row r="38" spans="1:49">
      <c r="A38" s="93" t="s">
        <v>540</v>
      </c>
      <c r="B38" s="93">
        <v>52.43</v>
      </c>
      <c r="C38" s="93">
        <v>3054</v>
      </c>
      <c r="D38" s="93">
        <v>37795</v>
      </c>
      <c r="E38" s="93" t="s">
        <v>481</v>
      </c>
      <c r="F38" s="93">
        <v>54.19</v>
      </c>
      <c r="G38" s="93">
        <v>2958</v>
      </c>
      <c r="H38" s="93">
        <v>36888</v>
      </c>
      <c r="I38" s="93" t="s">
        <v>456</v>
      </c>
      <c r="J38" s="93">
        <v>51.38</v>
      </c>
      <c r="K38" s="93">
        <v>2978</v>
      </c>
      <c r="L38" s="93">
        <v>35309</v>
      </c>
      <c r="M38" s="93" t="s">
        <v>424</v>
      </c>
      <c r="N38" s="93">
        <v>48.64</v>
      </c>
      <c r="O38" s="93">
        <v>3046</v>
      </c>
      <c r="P38" s="93">
        <v>34833</v>
      </c>
      <c r="Q38" s="93" t="s">
        <v>297</v>
      </c>
      <c r="R38" s="93">
        <v>48.33</v>
      </c>
      <c r="S38" s="93">
        <v>2917</v>
      </c>
      <c r="T38" s="93">
        <v>34311</v>
      </c>
      <c r="U38" s="93" t="s">
        <v>541</v>
      </c>
      <c r="V38" s="93">
        <v>46.85</v>
      </c>
      <c r="W38" s="93">
        <v>2743</v>
      </c>
      <c r="X38" s="93">
        <v>32926</v>
      </c>
      <c r="Y38" s="93" t="s">
        <v>542</v>
      </c>
      <c r="Z38" s="93">
        <v>48.13</v>
      </c>
      <c r="AA38" s="93">
        <v>2845</v>
      </c>
      <c r="AB38" s="93">
        <v>33417</v>
      </c>
      <c r="AC38" s="93" t="s">
        <v>454</v>
      </c>
      <c r="AD38" s="93">
        <v>47.53</v>
      </c>
      <c r="AE38" s="93">
        <v>2870</v>
      </c>
      <c r="AF38" s="93">
        <v>34264</v>
      </c>
      <c r="AG38" s="93" t="s">
        <v>481</v>
      </c>
      <c r="AH38" s="93">
        <v>48.94</v>
      </c>
      <c r="AI38" s="93">
        <v>2907</v>
      </c>
      <c r="AJ38" s="93">
        <v>35479</v>
      </c>
      <c r="AK38" s="93" t="s">
        <v>479</v>
      </c>
      <c r="AL38" s="93">
        <v>49.75</v>
      </c>
      <c r="AM38" s="93">
        <v>2883</v>
      </c>
      <c r="AN38" s="93">
        <v>35398</v>
      </c>
      <c r="AO38" s="93" t="s">
        <v>543</v>
      </c>
      <c r="AP38" s="93">
        <v>48.98</v>
      </c>
      <c r="AQ38" s="93">
        <v>2933</v>
      </c>
      <c r="AR38" s="93">
        <v>35054</v>
      </c>
      <c r="AS38" s="93" t="s">
        <v>544</v>
      </c>
      <c r="AT38" s="93">
        <v>47.51</v>
      </c>
      <c r="AU38" s="93">
        <v>2952</v>
      </c>
      <c r="AV38" s="93">
        <v>34854</v>
      </c>
      <c r="AW38" s="93" t="s">
        <v>489</v>
      </c>
    </row>
    <row r="39" spans="1:49">
      <c r="A39" s="93" t="s">
        <v>545</v>
      </c>
      <c r="B39" s="93">
        <v>52.44</v>
      </c>
      <c r="C39" s="93">
        <v>6445</v>
      </c>
      <c r="D39" s="93">
        <v>38363</v>
      </c>
      <c r="E39" s="93" t="s">
        <v>341</v>
      </c>
      <c r="F39" s="93">
        <v>52.68</v>
      </c>
      <c r="G39" s="93">
        <v>5973</v>
      </c>
      <c r="H39" s="93">
        <v>38109</v>
      </c>
      <c r="I39" s="93" t="s">
        <v>313</v>
      </c>
      <c r="J39" s="93">
        <v>53.58</v>
      </c>
      <c r="K39" s="93">
        <v>5808</v>
      </c>
      <c r="L39" s="93">
        <v>37711</v>
      </c>
      <c r="M39" s="93" t="s">
        <v>392</v>
      </c>
      <c r="N39" s="93">
        <v>48.66</v>
      </c>
      <c r="O39" s="93">
        <v>5091</v>
      </c>
      <c r="P39" s="93">
        <v>37173</v>
      </c>
      <c r="Q39" s="93" t="s">
        <v>444</v>
      </c>
      <c r="R39" s="93">
        <v>48.31</v>
      </c>
      <c r="S39" s="93">
        <v>5181</v>
      </c>
      <c r="T39" s="93">
        <v>35781</v>
      </c>
      <c r="U39" s="93" t="s">
        <v>450</v>
      </c>
      <c r="V39" s="93">
        <v>47.67</v>
      </c>
      <c r="W39" s="93">
        <v>5024</v>
      </c>
      <c r="X39" s="93">
        <v>34353</v>
      </c>
      <c r="Y39" s="93" t="s">
        <v>481</v>
      </c>
      <c r="Z39" s="93">
        <v>47</v>
      </c>
      <c r="AA39" s="93">
        <v>4970</v>
      </c>
      <c r="AB39" s="93">
        <v>34651</v>
      </c>
      <c r="AC39" s="93" t="s">
        <v>293</v>
      </c>
      <c r="AD39" s="93">
        <v>46.78</v>
      </c>
      <c r="AE39" s="93">
        <v>5129</v>
      </c>
      <c r="AF39" s="93">
        <v>35610</v>
      </c>
      <c r="AG39" s="93" t="s">
        <v>337</v>
      </c>
      <c r="AH39" s="93">
        <v>47.57</v>
      </c>
      <c r="AI39" s="93">
        <v>5266</v>
      </c>
      <c r="AJ39" s="93">
        <v>35420</v>
      </c>
      <c r="AK39" s="93" t="s">
        <v>477</v>
      </c>
      <c r="AL39" s="93">
        <v>47.98</v>
      </c>
      <c r="AM39" s="93">
        <v>5342</v>
      </c>
      <c r="AN39" s="93">
        <v>35126</v>
      </c>
      <c r="AO39" s="93" t="s">
        <v>443</v>
      </c>
      <c r="AP39" s="93">
        <v>50.14</v>
      </c>
      <c r="AQ39" s="93">
        <v>5457</v>
      </c>
      <c r="AR39" s="93">
        <v>34468</v>
      </c>
      <c r="AS39" s="93" t="s">
        <v>424</v>
      </c>
      <c r="AT39" s="93">
        <v>50.8</v>
      </c>
      <c r="AU39" s="93">
        <v>5620</v>
      </c>
      <c r="AV39" s="93">
        <v>33794</v>
      </c>
      <c r="AW39" s="93" t="s">
        <v>546</v>
      </c>
    </row>
    <row r="40" spans="1:49">
      <c r="A40" s="93" t="s">
        <v>547</v>
      </c>
      <c r="B40" s="93">
        <v>52.73</v>
      </c>
      <c r="C40" s="93">
        <v>4394</v>
      </c>
      <c r="D40" s="93">
        <v>47070</v>
      </c>
      <c r="E40" s="93" t="s">
        <v>548</v>
      </c>
      <c r="F40" s="93">
        <v>55.27</v>
      </c>
      <c r="G40" s="93">
        <v>4311</v>
      </c>
      <c r="H40" s="93">
        <v>46276</v>
      </c>
      <c r="I40" s="93" t="s">
        <v>310</v>
      </c>
      <c r="J40" s="93" t="s">
        <v>292</v>
      </c>
      <c r="K40" s="93" t="s">
        <v>292</v>
      </c>
      <c r="L40" s="93" t="s">
        <v>292</v>
      </c>
      <c r="M40" s="93" t="s">
        <v>292</v>
      </c>
      <c r="N40" s="93" t="s">
        <v>292</v>
      </c>
      <c r="O40" s="93" t="s">
        <v>292</v>
      </c>
      <c r="P40" s="93" t="s">
        <v>292</v>
      </c>
      <c r="Q40" s="93" t="s">
        <v>292</v>
      </c>
      <c r="R40" s="93" t="s">
        <v>292</v>
      </c>
      <c r="S40" s="93" t="s">
        <v>292</v>
      </c>
      <c r="T40" s="93" t="s">
        <v>292</v>
      </c>
      <c r="U40" s="93" t="s">
        <v>292</v>
      </c>
      <c r="V40" s="93" t="s">
        <v>292</v>
      </c>
      <c r="W40" s="93" t="s">
        <v>292</v>
      </c>
      <c r="X40" s="93" t="s">
        <v>292</v>
      </c>
      <c r="Y40" s="93" t="s">
        <v>292</v>
      </c>
      <c r="Z40" s="93">
        <v>46.8</v>
      </c>
      <c r="AA40" s="93">
        <v>4286</v>
      </c>
      <c r="AB40" s="93">
        <v>42465</v>
      </c>
      <c r="AC40" s="93" t="s">
        <v>380</v>
      </c>
      <c r="AD40" s="93" t="s">
        <v>292</v>
      </c>
      <c r="AE40" s="93" t="s">
        <v>292</v>
      </c>
      <c r="AF40" s="93" t="s">
        <v>292</v>
      </c>
      <c r="AG40" s="93" t="s">
        <v>292</v>
      </c>
      <c r="AH40" s="93">
        <v>53.86</v>
      </c>
      <c r="AI40" s="93">
        <v>4275</v>
      </c>
      <c r="AJ40" s="93">
        <v>42287</v>
      </c>
      <c r="AK40" s="93" t="s">
        <v>311</v>
      </c>
      <c r="AL40" s="93">
        <v>53.88</v>
      </c>
      <c r="AM40" s="93">
        <v>4418</v>
      </c>
      <c r="AN40" s="93">
        <v>43495</v>
      </c>
      <c r="AO40" s="93" t="s">
        <v>375</v>
      </c>
      <c r="AP40" s="93">
        <v>51.8</v>
      </c>
      <c r="AQ40" s="93">
        <v>4067</v>
      </c>
      <c r="AR40" s="93">
        <v>43313</v>
      </c>
      <c r="AS40" s="93" t="s">
        <v>359</v>
      </c>
      <c r="AT40" s="93" t="s">
        <v>292</v>
      </c>
      <c r="AU40" s="93" t="s">
        <v>292</v>
      </c>
      <c r="AV40" s="93" t="s">
        <v>292</v>
      </c>
      <c r="AW40" s="93" t="s">
        <v>292</v>
      </c>
    </row>
    <row r="41" spans="1:49">
      <c r="A41" s="93" t="s">
        <v>549</v>
      </c>
      <c r="B41" s="93">
        <v>53.27</v>
      </c>
      <c r="C41" s="93">
        <v>3078</v>
      </c>
      <c r="D41" s="93">
        <v>40711</v>
      </c>
      <c r="E41" s="93" t="s">
        <v>473</v>
      </c>
      <c r="F41" s="93" t="s">
        <v>292</v>
      </c>
      <c r="G41" s="93" t="s">
        <v>292</v>
      </c>
      <c r="H41" s="93" t="s">
        <v>292</v>
      </c>
      <c r="I41" s="93" t="s">
        <v>292</v>
      </c>
      <c r="J41" s="93" t="s">
        <v>292</v>
      </c>
      <c r="K41" s="93" t="s">
        <v>292</v>
      </c>
      <c r="L41" s="93" t="s">
        <v>292</v>
      </c>
      <c r="M41" s="93" t="s">
        <v>292</v>
      </c>
      <c r="N41" s="93" t="s">
        <v>292</v>
      </c>
      <c r="O41" s="93" t="s">
        <v>292</v>
      </c>
      <c r="P41" s="93" t="s">
        <v>292</v>
      </c>
      <c r="Q41" s="93" t="s">
        <v>292</v>
      </c>
      <c r="R41" s="93">
        <v>45.77</v>
      </c>
      <c r="S41" s="93">
        <v>2975</v>
      </c>
      <c r="T41" s="93">
        <v>37731</v>
      </c>
      <c r="U41" s="93" t="s">
        <v>348</v>
      </c>
      <c r="V41" s="93">
        <v>51.44</v>
      </c>
      <c r="W41" s="93">
        <v>3210</v>
      </c>
      <c r="X41" s="93">
        <v>37680</v>
      </c>
      <c r="Y41" s="93" t="s">
        <v>443</v>
      </c>
      <c r="Z41" s="93">
        <v>50.25</v>
      </c>
      <c r="AA41" s="93">
        <v>3308</v>
      </c>
      <c r="AB41" s="93">
        <v>37851</v>
      </c>
      <c r="AC41" s="93" t="s">
        <v>550</v>
      </c>
      <c r="AD41" s="93">
        <v>49.51</v>
      </c>
      <c r="AE41" s="93">
        <v>3264</v>
      </c>
      <c r="AF41" s="93">
        <v>39096</v>
      </c>
      <c r="AG41" s="93" t="s">
        <v>349</v>
      </c>
      <c r="AH41" s="93">
        <v>43.75</v>
      </c>
      <c r="AI41" s="93">
        <v>3267</v>
      </c>
      <c r="AJ41" s="93">
        <v>40677</v>
      </c>
      <c r="AK41" s="93" t="s">
        <v>551</v>
      </c>
      <c r="AL41" s="93" t="s">
        <v>292</v>
      </c>
      <c r="AM41" s="93" t="s">
        <v>292</v>
      </c>
      <c r="AN41" s="93" t="s">
        <v>292</v>
      </c>
      <c r="AO41" s="93" t="s">
        <v>292</v>
      </c>
      <c r="AP41" s="93">
        <v>51.15</v>
      </c>
      <c r="AQ41" s="93">
        <v>3200</v>
      </c>
      <c r="AR41" s="93">
        <v>40077</v>
      </c>
      <c r="AS41" s="93" t="s">
        <v>433</v>
      </c>
      <c r="AT41" s="93">
        <v>47.16</v>
      </c>
      <c r="AU41" s="93">
        <v>3069</v>
      </c>
      <c r="AV41" s="93">
        <v>39953</v>
      </c>
      <c r="AW41" s="93" t="s">
        <v>552</v>
      </c>
    </row>
    <row r="42" spans="1:49">
      <c r="A42" s="93" t="s">
        <v>553</v>
      </c>
      <c r="B42" s="93">
        <v>53.39</v>
      </c>
      <c r="C42" s="93">
        <v>3938</v>
      </c>
      <c r="D42" s="93">
        <v>23744</v>
      </c>
      <c r="E42" s="93" t="s">
        <v>554</v>
      </c>
      <c r="F42" s="93">
        <v>53.06</v>
      </c>
      <c r="G42" s="93">
        <v>4005</v>
      </c>
      <c r="H42" s="93">
        <v>23704</v>
      </c>
      <c r="I42" s="93" t="s">
        <v>555</v>
      </c>
      <c r="J42" s="93">
        <v>52.64</v>
      </c>
      <c r="K42" s="93">
        <v>3991</v>
      </c>
      <c r="L42" s="93">
        <v>23663</v>
      </c>
      <c r="M42" s="93" t="s">
        <v>556</v>
      </c>
      <c r="N42" s="93">
        <v>51.27</v>
      </c>
      <c r="O42" s="93">
        <v>3853</v>
      </c>
      <c r="P42" s="93">
        <v>23489</v>
      </c>
      <c r="Q42" s="93" t="s">
        <v>557</v>
      </c>
      <c r="R42" s="93">
        <v>51.78</v>
      </c>
      <c r="S42" s="93">
        <v>3836</v>
      </c>
      <c r="T42" s="93">
        <v>23256</v>
      </c>
      <c r="U42" s="93" t="s">
        <v>556</v>
      </c>
      <c r="V42" s="93">
        <v>51.29</v>
      </c>
      <c r="W42" s="93">
        <v>3860</v>
      </c>
      <c r="X42" s="93">
        <v>23256</v>
      </c>
      <c r="Y42" s="93" t="s">
        <v>322</v>
      </c>
      <c r="Z42" s="93">
        <v>49.97</v>
      </c>
      <c r="AA42" s="93">
        <v>3748</v>
      </c>
      <c r="AB42" s="93">
        <v>23256</v>
      </c>
      <c r="AC42" s="93" t="s">
        <v>558</v>
      </c>
      <c r="AD42" s="93">
        <v>49.48</v>
      </c>
      <c r="AE42" s="93">
        <v>3868</v>
      </c>
      <c r="AF42" s="93">
        <v>25134</v>
      </c>
      <c r="AG42" s="93" t="s">
        <v>559</v>
      </c>
      <c r="AH42" s="93">
        <v>49.98</v>
      </c>
      <c r="AI42" s="93">
        <v>3801</v>
      </c>
      <c r="AJ42" s="93">
        <v>24885</v>
      </c>
      <c r="AK42" s="93" t="s">
        <v>560</v>
      </c>
      <c r="AL42" s="93">
        <v>49.57</v>
      </c>
      <c r="AM42" s="93">
        <v>3805</v>
      </c>
      <c r="AN42" s="93">
        <v>33050</v>
      </c>
      <c r="AO42" s="93" t="s">
        <v>561</v>
      </c>
      <c r="AP42" s="93">
        <v>49.42</v>
      </c>
      <c r="AQ42" s="93">
        <v>3863</v>
      </c>
      <c r="AR42" s="93">
        <v>34039</v>
      </c>
      <c r="AS42" s="93" t="s">
        <v>562</v>
      </c>
      <c r="AT42" s="93">
        <v>50.09</v>
      </c>
      <c r="AU42" s="93">
        <v>3808</v>
      </c>
      <c r="AV42" s="93">
        <v>32683</v>
      </c>
      <c r="AW42" s="93" t="s">
        <v>398</v>
      </c>
    </row>
    <row r="43" spans="1:49">
      <c r="A43" s="93" t="s">
        <v>563</v>
      </c>
      <c r="B43" s="93">
        <v>53.5</v>
      </c>
      <c r="C43" s="93">
        <v>4013</v>
      </c>
      <c r="D43" s="93">
        <v>39561</v>
      </c>
      <c r="E43" s="93" t="s">
        <v>564</v>
      </c>
      <c r="F43" s="93">
        <v>48.53</v>
      </c>
      <c r="G43" s="93">
        <v>3847</v>
      </c>
      <c r="H43" s="93">
        <v>40391</v>
      </c>
      <c r="I43" s="93" t="s">
        <v>565</v>
      </c>
      <c r="J43" s="93">
        <v>46.26</v>
      </c>
      <c r="K43" s="93">
        <v>3640</v>
      </c>
      <c r="L43" s="93">
        <v>39443</v>
      </c>
      <c r="M43" s="93" t="s">
        <v>485</v>
      </c>
      <c r="N43" s="93">
        <v>44.39</v>
      </c>
      <c r="O43" s="93">
        <v>3480</v>
      </c>
      <c r="P43" s="93">
        <v>38889</v>
      </c>
      <c r="Q43" s="93" t="s">
        <v>332</v>
      </c>
      <c r="R43" s="93">
        <v>45</v>
      </c>
      <c r="S43" s="93">
        <v>3487</v>
      </c>
      <c r="T43" s="93">
        <v>36343</v>
      </c>
      <c r="U43" s="93" t="s">
        <v>375</v>
      </c>
      <c r="V43" s="93">
        <v>43.01</v>
      </c>
      <c r="W43" s="93">
        <v>3404</v>
      </c>
      <c r="X43" s="93">
        <v>35281</v>
      </c>
      <c r="Y43" s="93" t="s">
        <v>352</v>
      </c>
      <c r="Z43" s="93">
        <v>43.73</v>
      </c>
      <c r="AA43" s="93">
        <v>3418</v>
      </c>
      <c r="AB43" s="93">
        <v>35935</v>
      </c>
      <c r="AC43" s="93" t="s">
        <v>367</v>
      </c>
      <c r="AD43" s="93">
        <v>43.94</v>
      </c>
      <c r="AE43" s="93">
        <v>3328</v>
      </c>
      <c r="AF43" s="93">
        <v>36308</v>
      </c>
      <c r="AG43" s="93" t="s">
        <v>471</v>
      </c>
      <c r="AH43" s="93">
        <v>45.25</v>
      </c>
      <c r="AI43" s="93">
        <v>3372</v>
      </c>
      <c r="AJ43" s="93">
        <v>35874</v>
      </c>
      <c r="AK43" s="93" t="s">
        <v>566</v>
      </c>
      <c r="AL43" s="93">
        <v>46.38</v>
      </c>
      <c r="AM43" s="93">
        <v>3490</v>
      </c>
      <c r="AN43" s="93">
        <v>36147</v>
      </c>
      <c r="AO43" s="93" t="s">
        <v>467</v>
      </c>
      <c r="AP43" s="93">
        <v>47.09</v>
      </c>
      <c r="AQ43" s="93">
        <v>3735</v>
      </c>
      <c r="AR43" s="93">
        <v>35875</v>
      </c>
      <c r="AS43" s="93" t="s">
        <v>337</v>
      </c>
      <c r="AT43" s="93">
        <v>44.93</v>
      </c>
      <c r="AU43" s="93">
        <v>3442</v>
      </c>
      <c r="AV43" s="93">
        <v>36504</v>
      </c>
      <c r="AW43" s="93" t="s">
        <v>385</v>
      </c>
    </row>
    <row r="44" spans="1:49">
      <c r="A44" s="93" t="s">
        <v>567</v>
      </c>
      <c r="B44" s="93">
        <v>53.96</v>
      </c>
      <c r="C44" s="93">
        <v>3340</v>
      </c>
      <c r="D44" s="93">
        <v>39458</v>
      </c>
      <c r="E44" s="93" t="s">
        <v>341</v>
      </c>
      <c r="F44" s="93">
        <v>54.58</v>
      </c>
      <c r="G44" s="93">
        <v>3575</v>
      </c>
      <c r="H44" s="93">
        <v>39708</v>
      </c>
      <c r="I44" s="93" t="s">
        <v>406</v>
      </c>
      <c r="J44" s="93">
        <v>54.47</v>
      </c>
      <c r="K44" s="93">
        <v>3216</v>
      </c>
      <c r="L44" s="93">
        <v>40080</v>
      </c>
      <c r="M44" s="93" t="s">
        <v>568</v>
      </c>
      <c r="N44" s="93">
        <v>52.68</v>
      </c>
      <c r="O44" s="93">
        <v>3228</v>
      </c>
      <c r="P44" s="93">
        <v>39926</v>
      </c>
      <c r="Q44" s="93" t="s">
        <v>343</v>
      </c>
      <c r="R44" s="93">
        <v>51.23</v>
      </c>
      <c r="S44" s="93">
        <v>3222</v>
      </c>
      <c r="T44" s="93">
        <v>39799</v>
      </c>
      <c r="U44" s="93" t="s">
        <v>431</v>
      </c>
      <c r="V44" s="93">
        <v>50.5</v>
      </c>
      <c r="W44" s="93">
        <v>3154</v>
      </c>
      <c r="X44" s="93">
        <v>37372</v>
      </c>
      <c r="Y44" s="93" t="s">
        <v>450</v>
      </c>
      <c r="Z44" s="93">
        <v>48.88</v>
      </c>
      <c r="AA44" s="93">
        <v>3006</v>
      </c>
      <c r="AB44" s="93">
        <v>37151</v>
      </c>
      <c r="AC44" s="93" t="s">
        <v>296</v>
      </c>
      <c r="AD44" s="93">
        <v>47.95</v>
      </c>
      <c r="AE44" s="93">
        <v>3093</v>
      </c>
      <c r="AF44" s="93">
        <v>39600</v>
      </c>
      <c r="AG44" s="93" t="s">
        <v>368</v>
      </c>
      <c r="AH44" s="93">
        <v>50.05</v>
      </c>
      <c r="AI44" s="93">
        <v>3117</v>
      </c>
      <c r="AJ44" s="93">
        <v>38917</v>
      </c>
      <c r="AK44" s="93" t="s">
        <v>357</v>
      </c>
      <c r="AL44" s="93">
        <v>51.05</v>
      </c>
      <c r="AM44" s="93">
        <v>3486</v>
      </c>
      <c r="AN44" s="93">
        <v>38205</v>
      </c>
      <c r="AO44" s="93" t="s">
        <v>432</v>
      </c>
      <c r="AP44" s="93">
        <v>49.25</v>
      </c>
      <c r="AQ44" s="93">
        <v>3286</v>
      </c>
      <c r="AR44" s="93">
        <v>38377</v>
      </c>
      <c r="AS44" s="93" t="s">
        <v>467</v>
      </c>
      <c r="AT44" s="93">
        <v>50.06</v>
      </c>
      <c r="AU44" s="93">
        <v>3398</v>
      </c>
      <c r="AV44" s="93">
        <v>37887</v>
      </c>
      <c r="AW44" s="93" t="s">
        <v>470</v>
      </c>
    </row>
    <row r="45" spans="1:49">
      <c r="A45" s="93" t="s">
        <v>569</v>
      </c>
      <c r="B45" s="93">
        <v>54.01</v>
      </c>
      <c r="C45" s="93">
        <v>6665</v>
      </c>
      <c r="D45" s="93">
        <v>39837</v>
      </c>
      <c r="E45" s="93" t="s">
        <v>293</v>
      </c>
      <c r="F45" s="93">
        <v>58.55</v>
      </c>
      <c r="G45" s="93">
        <v>6650</v>
      </c>
      <c r="H45" s="93">
        <v>39639</v>
      </c>
      <c r="I45" s="93" t="s">
        <v>321</v>
      </c>
      <c r="J45" s="93">
        <v>64.86</v>
      </c>
      <c r="K45" s="93">
        <v>6931</v>
      </c>
      <c r="L45" s="93">
        <v>39284</v>
      </c>
      <c r="M45" s="93" t="s">
        <v>570</v>
      </c>
      <c r="N45" s="93">
        <v>56.73</v>
      </c>
      <c r="O45" s="93">
        <v>5881</v>
      </c>
      <c r="P45" s="93">
        <v>37622</v>
      </c>
      <c r="Q45" s="93" t="s">
        <v>316</v>
      </c>
      <c r="R45" s="93">
        <v>58.01</v>
      </c>
      <c r="S45" s="93">
        <v>5835</v>
      </c>
      <c r="T45" s="93">
        <v>37232</v>
      </c>
      <c r="U45" s="93" t="s">
        <v>399</v>
      </c>
      <c r="V45" s="93">
        <v>56.4</v>
      </c>
      <c r="W45" s="93">
        <v>5705</v>
      </c>
      <c r="X45" s="93">
        <v>36204</v>
      </c>
      <c r="Y45" s="93" t="s">
        <v>399</v>
      </c>
      <c r="Z45" s="93">
        <v>55.2</v>
      </c>
      <c r="AA45" s="93">
        <v>5410</v>
      </c>
      <c r="AB45" s="93">
        <v>36918</v>
      </c>
      <c r="AC45" s="93" t="s">
        <v>317</v>
      </c>
      <c r="AD45" s="93">
        <v>55.97</v>
      </c>
      <c r="AE45" s="93">
        <v>5826</v>
      </c>
      <c r="AF45" s="93">
        <v>37903</v>
      </c>
      <c r="AG45" s="93" t="s">
        <v>321</v>
      </c>
      <c r="AH45" s="93">
        <v>57.02</v>
      </c>
      <c r="AI45" s="93">
        <v>5855</v>
      </c>
      <c r="AJ45" s="93">
        <v>37073</v>
      </c>
      <c r="AK45" s="93" t="s">
        <v>571</v>
      </c>
      <c r="AL45" s="93">
        <v>56.14</v>
      </c>
      <c r="AM45" s="93">
        <v>6104</v>
      </c>
      <c r="AN45" s="93">
        <v>37097</v>
      </c>
      <c r="AO45" s="93" t="s">
        <v>572</v>
      </c>
      <c r="AP45" s="93">
        <v>56.86</v>
      </c>
      <c r="AQ45" s="93">
        <v>6084</v>
      </c>
      <c r="AR45" s="93">
        <v>37037</v>
      </c>
      <c r="AS45" s="93" t="s">
        <v>573</v>
      </c>
      <c r="AT45" s="93">
        <v>56.23</v>
      </c>
      <c r="AU45" s="93">
        <v>6114</v>
      </c>
      <c r="AV45" s="93">
        <v>36519</v>
      </c>
      <c r="AW45" s="93" t="s">
        <v>574</v>
      </c>
    </row>
    <row r="46" spans="1:49">
      <c r="A46" s="93" t="s">
        <v>575</v>
      </c>
      <c r="B46" s="93">
        <v>54.79</v>
      </c>
      <c r="C46" s="93">
        <v>4427</v>
      </c>
      <c r="D46" s="93">
        <v>39885</v>
      </c>
      <c r="E46" s="93" t="s">
        <v>406</v>
      </c>
      <c r="F46" s="93">
        <v>57.11</v>
      </c>
      <c r="G46" s="93">
        <v>4491</v>
      </c>
      <c r="H46" s="93">
        <v>40483</v>
      </c>
      <c r="I46" s="93" t="s">
        <v>340</v>
      </c>
      <c r="J46" s="93">
        <v>53.11</v>
      </c>
      <c r="K46" s="93">
        <v>4197</v>
      </c>
      <c r="L46" s="93">
        <v>40483</v>
      </c>
      <c r="M46" s="93" t="s">
        <v>404</v>
      </c>
      <c r="N46" s="93">
        <v>54.79</v>
      </c>
      <c r="O46" s="93">
        <v>4169</v>
      </c>
      <c r="P46" s="93">
        <v>35810</v>
      </c>
      <c r="Q46" s="93" t="s">
        <v>576</v>
      </c>
      <c r="R46" s="93">
        <v>53.9</v>
      </c>
      <c r="S46" s="93">
        <v>4283</v>
      </c>
      <c r="T46" s="93">
        <v>38109</v>
      </c>
      <c r="U46" s="93" t="s">
        <v>577</v>
      </c>
      <c r="V46" s="93">
        <v>52.34</v>
      </c>
      <c r="W46" s="93">
        <v>4180</v>
      </c>
      <c r="X46" s="93">
        <v>38093</v>
      </c>
      <c r="Y46" s="93" t="s">
        <v>406</v>
      </c>
      <c r="Z46" s="93">
        <v>49.37</v>
      </c>
      <c r="AA46" s="93">
        <v>3909</v>
      </c>
      <c r="AB46" s="93">
        <v>37441</v>
      </c>
      <c r="AC46" s="93" t="s">
        <v>475</v>
      </c>
      <c r="AD46" s="93">
        <v>50.53</v>
      </c>
      <c r="AE46" s="93">
        <v>4058</v>
      </c>
      <c r="AF46" s="93">
        <v>34383</v>
      </c>
      <c r="AG46" s="93" t="s">
        <v>456</v>
      </c>
      <c r="AH46" s="93">
        <v>51.34</v>
      </c>
      <c r="AI46" s="93">
        <v>4033</v>
      </c>
      <c r="AJ46" s="93">
        <v>37603</v>
      </c>
      <c r="AK46" s="93" t="s">
        <v>443</v>
      </c>
      <c r="AL46" s="93">
        <v>53.39</v>
      </c>
      <c r="AM46" s="93">
        <v>4139</v>
      </c>
      <c r="AN46" s="93">
        <v>37609</v>
      </c>
      <c r="AO46" s="93" t="s">
        <v>578</v>
      </c>
      <c r="AP46" s="93">
        <v>52.79</v>
      </c>
      <c r="AQ46" s="93">
        <v>4207</v>
      </c>
      <c r="AR46" s="93">
        <v>37566</v>
      </c>
      <c r="AS46" s="93" t="s">
        <v>543</v>
      </c>
      <c r="AT46" s="93">
        <v>51.79</v>
      </c>
      <c r="AU46" s="93">
        <v>4172</v>
      </c>
      <c r="AV46" s="93">
        <v>37681</v>
      </c>
      <c r="AW46" s="93" t="s">
        <v>406</v>
      </c>
    </row>
    <row r="47" spans="1:49">
      <c r="A47" s="93" t="s">
        <v>579</v>
      </c>
      <c r="B47" s="93">
        <v>55.9</v>
      </c>
      <c r="C47" s="93">
        <v>7574</v>
      </c>
      <c r="D47" s="93">
        <v>43078</v>
      </c>
      <c r="E47" s="93" t="s">
        <v>384</v>
      </c>
      <c r="F47" s="93">
        <v>56.78</v>
      </c>
      <c r="G47" s="93">
        <v>8162</v>
      </c>
      <c r="H47" s="93">
        <v>42579</v>
      </c>
      <c r="I47" s="93" t="s">
        <v>468</v>
      </c>
      <c r="J47" s="93">
        <v>56.68</v>
      </c>
      <c r="K47" s="93">
        <v>7641</v>
      </c>
      <c r="L47" s="93">
        <v>42271</v>
      </c>
      <c r="M47" s="93" t="s">
        <v>407</v>
      </c>
      <c r="N47" s="93">
        <v>56.27</v>
      </c>
      <c r="O47" s="93">
        <v>7251</v>
      </c>
      <c r="P47" s="93">
        <v>41930</v>
      </c>
      <c r="Q47" s="93" t="s">
        <v>407</v>
      </c>
      <c r="R47" s="93">
        <v>53.46</v>
      </c>
      <c r="S47" s="93">
        <v>7271</v>
      </c>
      <c r="T47" s="93">
        <v>41839</v>
      </c>
      <c r="U47" s="93" t="s">
        <v>531</v>
      </c>
      <c r="V47" s="93">
        <v>52.56</v>
      </c>
      <c r="W47" s="93">
        <v>7777</v>
      </c>
      <c r="X47" s="93">
        <v>41593</v>
      </c>
      <c r="Y47" s="93" t="s">
        <v>476</v>
      </c>
      <c r="Z47" s="93">
        <v>52.16</v>
      </c>
      <c r="AA47" s="93">
        <v>7450</v>
      </c>
      <c r="AB47" s="93">
        <v>41658</v>
      </c>
      <c r="AC47" s="93" t="s">
        <v>580</v>
      </c>
      <c r="AD47" s="93">
        <v>52.4</v>
      </c>
      <c r="AE47" s="93">
        <v>7620</v>
      </c>
      <c r="AF47" s="93">
        <v>41479</v>
      </c>
      <c r="AG47" s="93" t="s">
        <v>476</v>
      </c>
      <c r="AH47" s="93">
        <v>54.93</v>
      </c>
      <c r="AI47" s="93">
        <v>7723</v>
      </c>
      <c r="AJ47" s="93">
        <v>41541</v>
      </c>
      <c r="AK47" s="93" t="s">
        <v>470</v>
      </c>
      <c r="AL47" s="93">
        <v>57.5</v>
      </c>
      <c r="AM47" s="93">
        <v>7955</v>
      </c>
      <c r="AN47" s="93">
        <v>41557</v>
      </c>
      <c r="AO47" s="93" t="s">
        <v>498</v>
      </c>
      <c r="AP47" s="93">
        <v>55.74</v>
      </c>
      <c r="AQ47" s="93">
        <v>7945</v>
      </c>
      <c r="AR47" s="93">
        <v>41814</v>
      </c>
      <c r="AS47" s="93" t="s">
        <v>428</v>
      </c>
      <c r="AT47" s="93">
        <v>53.77</v>
      </c>
      <c r="AU47" s="93">
        <v>7153</v>
      </c>
      <c r="AV47" s="93">
        <v>41475</v>
      </c>
      <c r="AW47" s="93" t="s">
        <v>469</v>
      </c>
    </row>
    <row r="48" spans="1:49">
      <c r="A48" s="93" t="s">
        <v>581</v>
      </c>
      <c r="B48" s="93">
        <v>55.95</v>
      </c>
      <c r="C48" s="93">
        <v>3911</v>
      </c>
      <c r="D48" s="93">
        <v>25830</v>
      </c>
      <c r="E48" s="93" t="s">
        <v>582</v>
      </c>
      <c r="F48" s="93">
        <v>56.47</v>
      </c>
      <c r="G48" s="93">
        <v>4170</v>
      </c>
      <c r="H48" s="93">
        <v>25413</v>
      </c>
      <c r="I48" s="93" t="s">
        <v>583</v>
      </c>
      <c r="J48" s="93">
        <v>54.46</v>
      </c>
      <c r="K48" s="93">
        <v>4025</v>
      </c>
      <c r="L48" s="93">
        <v>25556</v>
      </c>
      <c r="M48" s="93" t="s">
        <v>584</v>
      </c>
      <c r="N48" s="93">
        <v>53.33</v>
      </c>
      <c r="O48" s="93">
        <v>4004</v>
      </c>
      <c r="P48" s="93">
        <v>27962</v>
      </c>
      <c r="Q48" s="93" t="s">
        <v>585</v>
      </c>
      <c r="R48" s="93">
        <v>53.2</v>
      </c>
      <c r="S48" s="93">
        <v>4007</v>
      </c>
      <c r="T48" s="93">
        <v>31907</v>
      </c>
      <c r="U48" s="93" t="s">
        <v>586</v>
      </c>
      <c r="V48" s="93">
        <v>53.48</v>
      </c>
      <c r="W48" s="93">
        <v>3976</v>
      </c>
      <c r="X48" s="93">
        <v>31103</v>
      </c>
      <c r="Y48" s="93" t="s">
        <v>587</v>
      </c>
      <c r="Z48" s="93">
        <v>52.31</v>
      </c>
      <c r="AA48" s="93">
        <v>3981</v>
      </c>
      <c r="AB48" s="93">
        <v>31354</v>
      </c>
      <c r="AC48" s="93" t="s">
        <v>586</v>
      </c>
      <c r="AD48" s="93">
        <v>51.88</v>
      </c>
      <c r="AE48" s="93">
        <v>3885</v>
      </c>
      <c r="AF48" s="93">
        <v>31650</v>
      </c>
      <c r="AG48" s="93" t="s">
        <v>588</v>
      </c>
      <c r="AH48" s="93">
        <v>51.85</v>
      </c>
      <c r="AI48" s="93">
        <v>3946</v>
      </c>
      <c r="AJ48" s="93">
        <v>33520</v>
      </c>
      <c r="AK48" s="93" t="s">
        <v>589</v>
      </c>
      <c r="AL48" s="93">
        <v>52.35</v>
      </c>
      <c r="AM48" s="93">
        <v>3990</v>
      </c>
      <c r="AN48" s="93">
        <v>32909</v>
      </c>
      <c r="AO48" s="93" t="s">
        <v>590</v>
      </c>
      <c r="AP48" s="93">
        <v>51.92</v>
      </c>
      <c r="AQ48" s="93">
        <v>3989</v>
      </c>
      <c r="AR48" s="93">
        <v>32909</v>
      </c>
      <c r="AS48" s="93" t="s">
        <v>591</v>
      </c>
      <c r="AT48" s="93">
        <v>51.8</v>
      </c>
      <c r="AU48" s="93">
        <v>3888</v>
      </c>
      <c r="AV48" s="93">
        <v>33390</v>
      </c>
      <c r="AW48" s="93" t="s">
        <v>463</v>
      </c>
    </row>
    <row r="49" spans="1:49">
      <c r="A49" s="93" t="s">
        <v>592</v>
      </c>
      <c r="B49" s="93">
        <v>56.14</v>
      </c>
      <c r="C49" s="93">
        <v>5590</v>
      </c>
      <c r="D49" s="93">
        <v>44626</v>
      </c>
      <c r="E49" s="93" t="s">
        <v>386</v>
      </c>
      <c r="F49" s="93">
        <v>58.06</v>
      </c>
      <c r="G49" s="93">
        <v>5567</v>
      </c>
      <c r="H49" s="93">
        <v>43900</v>
      </c>
      <c r="I49" s="93" t="s">
        <v>470</v>
      </c>
      <c r="J49" s="93">
        <v>55.45</v>
      </c>
      <c r="K49" s="93">
        <v>5414</v>
      </c>
      <c r="L49" s="93">
        <v>43546</v>
      </c>
      <c r="M49" s="93" t="s">
        <v>311</v>
      </c>
      <c r="N49" s="93">
        <v>55.84</v>
      </c>
      <c r="O49" s="93">
        <v>5294</v>
      </c>
      <c r="P49" s="93">
        <v>42582</v>
      </c>
      <c r="Q49" s="93" t="s">
        <v>404</v>
      </c>
      <c r="R49" s="93">
        <v>55.08</v>
      </c>
      <c r="S49" s="93">
        <v>5202</v>
      </c>
      <c r="T49" s="93">
        <v>42509</v>
      </c>
      <c r="U49" s="93" t="s">
        <v>469</v>
      </c>
      <c r="V49" s="93">
        <v>54.21</v>
      </c>
      <c r="W49" s="93">
        <v>5223</v>
      </c>
      <c r="X49" s="93">
        <v>40842</v>
      </c>
      <c r="Y49" s="93" t="s">
        <v>550</v>
      </c>
      <c r="Z49" s="93">
        <v>54.1</v>
      </c>
      <c r="AA49" s="93">
        <v>5217</v>
      </c>
      <c r="AB49" s="93">
        <v>41840</v>
      </c>
      <c r="AC49" s="93" t="s">
        <v>351</v>
      </c>
      <c r="AD49" s="93">
        <v>53.93</v>
      </c>
      <c r="AE49" s="93">
        <v>5185</v>
      </c>
      <c r="AF49" s="93">
        <v>42102</v>
      </c>
      <c r="AG49" s="93" t="s">
        <v>356</v>
      </c>
      <c r="AH49" s="93">
        <v>53.03</v>
      </c>
      <c r="AI49" s="93">
        <v>5200</v>
      </c>
      <c r="AJ49" s="93">
        <v>41576</v>
      </c>
      <c r="AK49" s="93" t="s">
        <v>496</v>
      </c>
      <c r="AL49" s="93">
        <v>54.67</v>
      </c>
      <c r="AM49" s="93">
        <v>5307</v>
      </c>
      <c r="AN49" s="93">
        <v>41833</v>
      </c>
      <c r="AO49" s="93" t="s">
        <v>434</v>
      </c>
      <c r="AP49" s="93">
        <v>54.4</v>
      </c>
      <c r="AQ49" s="93">
        <v>5361</v>
      </c>
      <c r="AR49" s="93">
        <v>42331</v>
      </c>
      <c r="AS49" s="93" t="s">
        <v>442</v>
      </c>
      <c r="AT49" s="93">
        <v>55.41</v>
      </c>
      <c r="AU49" s="93">
        <v>5220</v>
      </c>
      <c r="AV49" s="93">
        <v>41412</v>
      </c>
      <c r="AW49" s="93" t="s">
        <v>593</v>
      </c>
    </row>
    <row r="50" spans="1:49">
      <c r="A50" s="93" t="s">
        <v>594</v>
      </c>
      <c r="B50" s="93">
        <v>56.29</v>
      </c>
      <c r="C50" s="93">
        <v>6130</v>
      </c>
      <c r="D50" s="93">
        <v>39212</v>
      </c>
      <c r="E50" s="93" t="s">
        <v>595</v>
      </c>
      <c r="F50" s="93">
        <v>53.66</v>
      </c>
      <c r="G50" s="93">
        <v>5991</v>
      </c>
      <c r="H50" s="93">
        <v>39300</v>
      </c>
      <c r="I50" s="93" t="s">
        <v>443</v>
      </c>
      <c r="J50" s="93">
        <v>54.03</v>
      </c>
      <c r="K50" s="93">
        <v>6390</v>
      </c>
      <c r="L50" s="93">
        <v>39301</v>
      </c>
      <c r="M50" s="93" t="s">
        <v>406</v>
      </c>
      <c r="N50" s="93">
        <v>50.07</v>
      </c>
      <c r="O50" s="93">
        <v>5212</v>
      </c>
      <c r="P50" s="93">
        <v>39248</v>
      </c>
      <c r="Q50" s="93" t="s">
        <v>433</v>
      </c>
      <c r="R50" s="93">
        <v>49.68</v>
      </c>
      <c r="S50" s="93">
        <v>5187</v>
      </c>
      <c r="T50" s="93">
        <v>37703</v>
      </c>
      <c r="U50" s="93" t="s">
        <v>475</v>
      </c>
      <c r="V50" s="93">
        <v>47.83</v>
      </c>
      <c r="W50" s="93">
        <v>5164</v>
      </c>
      <c r="X50" s="93">
        <v>37920</v>
      </c>
      <c r="Y50" s="93" t="s">
        <v>566</v>
      </c>
      <c r="Z50" s="93">
        <v>47.88</v>
      </c>
      <c r="AA50" s="93">
        <v>4984</v>
      </c>
      <c r="AB50" s="93">
        <v>37845</v>
      </c>
      <c r="AC50" s="93" t="s">
        <v>596</v>
      </c>
      <c r="AD50" s="93">
        <v>48.07</v>
      </c>
      <c r="AE50" s="93">
        <v>5111</v>
      </c>
      <c r="AF50" s="93">
        <v>37930</v>
      </c>
      <c r="AG50" s="93" t="s">
        <v>349</v>
      </c>
      <c r="AH50" s="93">
        <v>48.52</v>
      </c>
      <c r="AI50" s="93">
        <v>5209</v>
      </c>
      <c r="AJ50" s="93">
        <v>37985</v>
      </c>
      <c r="AK50" s="93" t="s">
        <v>531</v>
      </c>
      <c r="AL50" s="93">
        <v>49.24</v>
      </c>
      <c r="AM50" s="93">
        <v>5493</v>
      </c>
      <c r="AN50" s="93">
        <v>39527</v>
      </c>
      <c r="AO50" s="93" t="s">
        <v>353</v>
      </c>
      <c r="AP50" s="93">
        <v>49.99</v>
      </c>
      <c r="AQ50" s="93">
        <v>5508</v>
      </c>
      <c r="AR50" s="93">
        <v>38299</v>
      </c>
      <c r="AS50" s="93" t="s">
        <v>427</v>
      </c>
      <c r="AT50" s="93">
        <v>48.14</v>
      </c>
      <c r="AU50" s="93">
        <v>5457</v>
      </c>
      <c r="AV50" s="93">
        <v>39596</v>
      </c>
      <c r="AW50" s="93" t="s">
        <v>369</v>
      </c>
    </row>
    <row r="51" spans="1:49">
      <c r="A51" s="93" t="s">
        <v>597</v>
      </c>
      <c r="B51" s="93">
        <v>56.34</v>
      </c>
      <c r="C51" s="93">
        <v>4846</v>
      </c>
      <c r="D51" s="93">
        <v>43979</v>
      </c>
      <c r="E51" s="93" t="s">
        <v>356</v>
      </c>
      <c r="F51" s="93">
        <v>48.28</v>
      </c>
      <c r="G51" s="93">
        <v>4281</v>
      </c>
      <c r="H51" s="93">
        <v>44129</v>
      </c>
      <c r="I51" s="93" t="s">
        <v>598</v>
      </c>
      <c r="J51" s="93">
        <v>49.21</v>
      </c>
      <c r="K51" s="93">
        <v>4060</v>
      </c>
      <c r="L51" s="93">
        <v>44163</v>
      </c>
      <c r="M51" s="93" t="s">
        <v>599</v>
      </c>
      <c r="N51" s="93">
        <v>46.87</v>
      </c>
      <c r="O51" s="93">
        <v>3840</v>
      </c>
      <c r="P51" s="93">
        <v>43779</v>
      </c>
      <c r="Q51" s="93" t="s">
        <v>502</v>
      </c>
      <c r="R51" s="93">
        <v>49.77</v>
      </c>
      <c r="S51" s="93">
        <v>4057</v>
      </c>
      <c r="T51" s="93">
        <v>41460</v>
      </c>
      <c r="U51" s="93" t="s">
        <v>362</v>
      </c>
      <c r="V51" s="93">
        <v>50.19</v>
      </c>
      <c r="W51" s="93">
        <v>4151</v>
      </c>
      <c r="X51" s="93">
        <v>41941</v>
      </c>
      <c r="Y51" s="93" t="s">
        <v>308</v>
      </c>
      <c r="Z51" s="93">
        <v>49.08</v>
      </c>
      <c r="AA51" s="93">
        <v>4122</v>
      </c>
      <c r="AB51" s="93">
        <v>40965</v>
      </c>
      <c r="AC51" s="93" t="s">
        <v>377</v>
      </c>
      <c r="AD51" s="93">
        <v>50.38</v>
      </c>
      <c r="AE51" s="93">
        <v>4077</v>
      </c>
      <c r="AF51" s="93">
        <v>39964</v>
      </c>
      <c r="AG51" s="93" t="s">
        <v>538</v>
      </c>
      <c r="AH51" s="93">
        <v>51.7</v>
      </c>
      <c r="AI51" s="93">
        <v>4202</v>
      </c>
      <c r="AJ51" s="93">
        <v>40418</v>
      </c>
      <c r="AK51" s="93" t="s">
        <v>446</v>
      </c>
      <c r="AL51" s="93">
        <v>52.23</v>
      </c>
      <c r="AM51" s="93">
        <v>4249</v>
      </c>
      <c r="AN51" s="93">
        <v>40991</v>
      </c>
      <c r="AO51" s="93" t="s">
        <v>496</v>
      </c>
      <c r="AP51" s="93">
        <v>53.86</v>
      </c>
      <c r="AQ51" s="93">
        <v>4416</v>
      </c>
      <c r="AR51" s="93">
        <v>41940</v>
      </c>
      <c r="AS51" s="93" t="s">
        <v>442</v>
      </c>
      <c r="AT51" s="93">
        <v>54.08</v>
      </c>
      <c r="AU51" s="93">
        <v>4463</v>
      </c>
      <c r="AV51" s="93">
        <v>42084</v>
      </c>
      <c r="AW51" s="93" t="s">
        <v>442</v>
      </c>
    </row>
    <row r="52" spans="1:49">
      <c r="A52" s="93" t="s">
        <v>600</v>
      </c>
      <c r="B52" s="93">
        <v>56.39</v>
      </c>
      <c r="C52" s="93">
        <v>5238</v>
      </c>
      <c r="D52" s="93">
        <v>45610</v>
      </c>
      <c r="E52" s="93" t="s">
        <v>466</v>
      </c>
      <c r="F52" s="93">
        <v>57.24</v>
      </c>
      <c r="G52" s="93">
        <v>4914</v>
      </c>
      <c r="H52" s="93">
        <v>45353</v>
      </c>
      <c r="I52" s="93" t="s">
        <v>566</v>
      </c>
      <c r="J52" s="93">
        <v>53.53</v>
      </c>
      <c r="K52" s="93">
        <v>4383</v>
      </c>
      <c r="L52" s="93">
        <v>45402</v>
      </c>
      <c r="M52" s="93" t="s">
        <v>532</v>
      </c>
      <c r="N52" s="93">
        <v>50.83</v>
      </c>
      <c r="O52" s="93">
        <v>4332</v>
      </c>
      <c r="P52" s="93">
        <v>43852</v>
      </c>
      <c r="Q52" s="93" t="s">
        <v>409</v>
      </c>
      <c r="R52" s="93">
        <v>51.7</v>
      </c>
      <c r="S52" s="93">
        <v>4377</v>
      </c>
      <c r="T52" s="93">
        <v>44362</v>
      </c>
      <c r="U52" s="93" t="s">
        <v>601</v>
      </c>
      <c r="V52" s="93">
        <v>51.54</v>
      </c>
      <c r="W52" s="93">
        <v>4400</v>
      </c>
      <c r="X52" s="93">
        <v>44015</v>
      </c>
      <c r="Y52" s="93" t="s">
        <v>412</v>
      </c>
      <c r="Z52" s="93">
        <v>49.47</v>
      </c>
      <c r="AA52" s="93">
        <v>4240</v>
      </c>
      <c r="AB52" s="93">
        <v>43703</v>
      </c>
      <c r="AC52" s="93" t="s">
        <v>364</v>
      </c>
      <c r="AD52" s="93">
        <v>48.65</v>
      </c>
      <c r="AE52" s="93">
        <v>4196</v>
      </c>
      <c r="AF52" s="93">
        <v>44105</v>
      </c>
      <c r="AG52" s="93" t="s">
        <v>602</v>
      </c>
      <c r="AH52" s="93">
        <v>46.68</v>
      </c>
      <c r="AI52" s="93">
        <v>4207</v>
      </c>
      <c r="AJ52" s="93">
        <v>44566</v>
      </c>
      <c r="AK52" s="93" t="s">
        <v>535</v>
      </c>
      <c r="AL52" s="93">
        <v>50.92</v>
      </c>
      <c r="AM52" s="93">
        <v>4443</v>
      </c>
      <c r="AN52" s="93">
        <v>43136</v>
      </c>
      <c r="AO52" s="93" t="s">
        <v>552</v>
      </c>
      <c r="AP52" s="93">
        <v>51.62</v>
      </c>
      <c r="AQ52" s="93">
        <v>4597</v>
      </c>
      <c r="AR52" s="93">
        <v>42432</v>
      </c>
      <c r="AS52" s="93" t="s">
        <v>369</v>
      </c>
      <c r="AT52" s="93">
        <v>50.09</v>
      </c>
      <c r="AU52" s="93">
        <v>4095</v>
      </c>
      <c r="AV52" s="93">
        <v>41685</v>
      </c>
      <c r="AW52" s="93" t="s">
        <v>565</v>
      </c>
    </row>
    <row r="53" spans="1:49">
      <c r="A53" s="93" t="s">
        <v>603</v>
      </c>
      <c r="B53" s="93">
        <v>56.65</v>
      </c>
      <c r="C53" s="93">
        <v>5929</v>
      </c>
      <c r="D53" s="93">
        <v>37070</v>
      </c>
      <c r="E53" s="93" t="s">
        <v>604</v>
      </c>
      <c r="F53" s="93">
        <v>56.26</v>
      </c>
      <c r="G53" s="93">
        <v>5829</v>
      </c>
      <c r="H53" s="93">
        <v>36978</v>
      </c>
      <c r="I53" s="93" t="s">
        <v>605</v>
      </c>
      <c r="J53" s="93">
        <v>54.69</v>
      </c>
      <c r="K53" s="93">
        <v>5827</v>
      </c>
      <c r="L53" s="93">
        <v>36448</v>
      </c>
      <c r="M53" s="93" t="s">
        <v>561</v>
      </c>
      <c r="N53" s="93">
        <v>49.85</v>
      </c>
      <c r="O53" s="93">
        <v>5257</v>
      </c>
      <c r="P53" s="93">
        <v>35554</v>
      </c>
      <c r="Q53" s="93" t="s">
        <v>606</v>
      </c>
      <c r="R53" s="93">
        <v>49.26</v>
      </c>
      <c r="S53" s="93">
        <v>5173</v>
      </c>
      <c r="T53" s="93">
        <v>35032</v>
      </c>
      <c r="U53" s="93" t="s">
        <v>543</v>
      </c>
      <c r="V53" s="93">
        <v>49.02</v>
      </c>
      <c r="W53" s="93">
        <v>4957</v>
      </c>
      <c r="X53" s="93">
        <v>34968</v>
      </c>
      <c r="Y53" s="93" t="s">
        <v>606</v>
      </c>
      <c r="Z53" s="93">
        <v>47.82</v>
      </c>
      <c r="AA53" s="93">
        <v>4781</v>
      </c>
      <c r="AB53" s="93">
        <v>35696</v>
      </c>
      <c r="AC53" s="93" t="s">
        <v>403</v>
      </c>
      <c r="AD53" s="93">
        <v>49.14</v>
      </c>
      <c r="AE53" s="93">
        <v>4970</v>
      </c>
      <c r="AF53" s="93">
        <v>35998</v>
      </c>
      <c r="AG53" s="93" t="s">
        <v>443</v>
      </c>
      <c r="AH53" s="93">
        <v>50.31</v>
      </c>
      <c r="AI53" s="93">
        <v>5181</v>
      </c>
      <c r="AJ53" s="93">
        <v>35985</v>
      </c>
      <c r="AK53" s="93" t="s">
        <v>544</v>
      </c>
      <c r="AL53" s="93">
        <v>50.89</v>
      </c>
      <c r="AM53" s="93">
        <v>5492</v>
      </c>
      <c r="AN53" s="93">
        <v>35646</v>
      </c>
      <c r="AO53" s="93" t="s">
        <v>294</v>
      </c>
      <c r="AP53" s="93">
        <v>52.07</v>
      </c>
      <c r="AQ53" s="93">
        <v>5559</v>
      </c>
      <c r="AR53" s="93">
        <v>35164</v>
      </c>
      <c r="AS53" s="93" t="s">
        <v>607</v>
      </c>
      <c r="AT53" s="93">
        <v>51.09</v>
      </c>
      <c r="AU53" s="93">
        <v>5589</v>
      </c>
      <c r="AV53" s="93">
        <v>36252</v>
      </c>
      <c r="AW53" s="93" t="s">
        <v>541</v>
      </c>
    </row>
    <row r="54" spans="1:49">
      <c r="A54" s="93" t="s">
        <v>608</v>
      </c>
      <c r="B54" s="93">
        <v>56.72</v>
      </c>
      <c r="C54" s="93">
        <v>23333</v>
      </c>
      <c r="D54" s="93">
        <v>38897</v>
      </c>
      <c r="E54" s="93" t="s">
        <v>319</v>
      </c>
      <c r="F54" s="93">
        <v>57.91</v>
      </c>
      <c r="G54" s="93">
        <v>23574</v>
      </c>
      <c r="H54" s="93">
        <v>39143</v>
      </c>
      <c r="I54" s="93" t="s">
        <v>607</v>
      </c>
      <c r="J54" s="93">
        <v>58.26</v>
      </c>
      <c r="K54" s="93">
        <v>23522</v>
      </c>
      <c r="L54" s="93">
        <v>39534</v>
      </c>
      <c r="M54" s="93" t="s">
        <v>609</v>
      </c>
      <c r="N54" s="93">
        <v>60.11</v>
      </c>
      <c r="O54" s="93">
        <v>24589</v>
      </c>
      <c r="P54" s="93">
        <v>38529</v>
      </c>
      <c r="Q54" s="93" t="s">
        <v>395</v>
      </c>
      <c r="R54" s="93">
        <v>52.59</v>
      </c>
      <c r="S54" s="93">
        <v>21721</v>
      </c>
      <c r="T54" s="93">
        <v>38136</v>
      </c>
      <c r="U54" s="93" t="s">
        <v>291</v>
      </c>
      <c r="V54" s="93">
        <v>48.92</v>
      </c>
      <c r="W54" s="93">
        <v>20486</v>
      </c>
      <c r="X54" s="93">
        <v>37431</v>
      </c>
      <c r="Y54" s="93" t="s">
        <v>434</v>
      </c>
      <c r="Z54" s="93">
        <v>51.18</v>
      </c>
      <c r="AA54" s="93">
        <v>20892</v>
      </c>
      <c r="AB54" s="93">
        <v>37614</v>
      </c>
      <c r="AC54" s="93" t="s">
        <v>422</v>
      </c>
      <c r="AD54" s="93">
        <v>53.04</v>
      </c>
      <c r="AE54" s="93">
        <v>21283</v>
      </c>
      <c r="AF54" s="93">
        <v>37699</v>
      </c>
      <c r="AG54" s="93" t="s">
        <v>610</v>
      </c>
      <c r="AH54" s="93">
        <v>54.4</v>
      </c>
      <c r="AI54" s="93">
        <v>21500</v>
      </c>
      <c r="AJ54" s="93">
        <v>37228</v>
      </c>
      <c r="AK54" s="93" t="s">
        <v>517</v>
      </c>
      <c r="AL54" s="93">
        <v>56.54</v>
      </c>
      <c r="AM54" s="93">
        <v>20890</v>
      </c>
      <c r="AN54" s="93">
        <v>36959</v>
      </c>
      <c r="AO54" s="93" t="s">
        <v>576</v>
      </c>
      <c r="AP54" s="93">
        <v>52.44</v>
      </c>
      <c r="AQ54" s="93">
        <v>19858</v>
      </c>
      <c r="AR54" s="93">
        <v>36267</v>
      </c>
      <c r="AS54" s="93" t="s">
        <v>393</v>
      </c>
      <c r="AT54" s="93">
        <v>51.4</v>
      </c>
      <c r="AU54" s="93">
        <v>19847</v>
      </c>
      <c r="AV54" s="93">
        <v>36075</v>
      </c>
      <c r="AW54" s="93" t="s">
        <v>391</v>
      </c>
    </row>
    <row r="55" spans="1:49">
      <c r="A55" s="93" t="s">
        <v>611</v>
      </c>
      <c r="B55" s="93">
        <v>57.01</v>
      </c>
      <c r="C55" s="93">
        <v>5083</v>
      </c>
      <c r="D55" s="93">
        <v>46052</v>
      </c>
      <c r="E55" s="93" t="s">
        <v>375</v>
      </c>
      <c r="F55" s="93">
        <v>55.43</v>
      </c>
      <c r="G55" s="93">
        <v>4311</v>
      </c>
      <c r="H55" s="93">
        <v>45703</v>
      </c>
      <c r="I55" s="93" t="s">
        <v>348</v>
      </c>
      <c r="J55" s="93">
        <v>56.85</v>
      </c>
      <c r="K55" s="93">
        <v>4333</v>
      </c>
      <c r="L55" s="93">
        <v>45768</v>
      </c>
      <c r="M55" s="93" t="s">
        <v>612</v>
      </c>
      <c r="N55" s="93">
        <v>53.13</v>
      </c>
      <c r="O55" s="93">
        <v>4007</v>
      </c>
      <c r="P55" s="93">
        <v>46014</v>
      </c>
      <c r="Q55" s="93" t="s">
        <v>438</v>
      </c>
      <c r="R55" s="93">
        <v>54.3</v>
      </c>
      <c r="S55" s="93">
        <v>4009</v>
      </c>
      <c r="T55" s="93">
        <v>44167</v>
      </c>
      <c r="U55" s="93" t="s">
        <v>526</v>
      </c>
      <c r="V55" s="93">
        <v>50.29</v>
      </c>
      <c r="W55" s="93">
        <v>3709</v>
      </c>
      <c r="X55" s="93">
        <v>45898</v>
      </c>
      <c r="Y55" s="93" t="s">
        <v>613</v>
      </c>
      <c r="Z55" s="93">
        <v>55.71</v>
      </c>
      <c r="AA55" s="93">
        <v>3937</v>
      </c>
      <c r="AB55" s="93">
        <v>45542</v>
      </c>
      <c r="AC55" s="93" t="s">
        <v>614</v>
      </c>
      <c r="AD55" s="93">
        <v>52.23</v>
      </c>
      <c r="AE55" s="93">
        <v>3865</v>
      </c>
      <c r="AF55" s="93">
        <v>45737</v>
      </c>
      <c r="AG55" s="93" t="s">
        <v>440</v>
      </c>
      <c r="AH55" s="93">
        <v>53.76</v>
      </c>
      <c r="AI55" s="93">
        <v>3621</v>
      </c>
      <c r="AJ55" s="93">
        <v>46643</v>
      </c>
      <c r="AK55" s="93" t="s">
        <v>304</v>
      </c>
      <c r="AL55" s="93">
        <v>51.59</v>
      </c>
      <c r="AM55" s="93">
        <v>3756</v>
      </c>
      <c r="AN55" s="93">
        <v>47600</v>
      </c>
      <c r="AO55" s="93" t="s">
        <v>615</v>
      </c>
      <c r="AP55" s="93">
        <v>54.59</v>
      </c>
      <c r="AQ55" s="93">
        <v>3887</v>
      </c>
      <c r="AR55" s="93">
        <v>47169</v>
      </c>
      <c r="AS55" s="93" t="s">
        <v>616</v>
      </c>
      <c r="AT55" s="93">
        <v>56.2</v>
      </c>
      <c r="AU55" s="93">
        <v>4110</v>
      </c>
      <c r="AV55" s="93">
        <v>46450</v>
      </c>
      <c r="AW55" s="93" t="s">
        <v>471</v>
      </c>
    </row>
    <row r="56" spans="1:49">
      <c r="A56" s="93" t="s">
        <v>617</v>
      </c>
      <c r="B56" s="93">
        <v>57.03</v>
      </c>
      <c r="C56" s="93">
        <v>4800</v>
      </c>
      <c r="D56" s="93">
        <v>45127</v>
      </c>
      <c r="E56" s="93" t="s">
        <v>476</v>
      </c>
      <c r="F56" s="93" t="s">
        <v>292</v>
      </c>
      <c r="G56" s="93" t="s">
        <v>292</v>
      </c>
      <c r="H56" s="93" t="s">
        <v>292</v>
      </c>
      <c r="I56" s="93" t="s">
        <v>292</v>
      </c>
      <c r="J56" s="93" t="s">
        <v>292</v>
      </c>
      <c r="K56" s="93" t="s">
        <v>292</v>
      </c>
      <c r="L56" s="93" t="s">
        <v>292</v>
      </c>
      <c r="M56" s="93" t="s">
        <v>292</v>
      </c>
      <c r="N56" s="93">
        <v>50.49</v>
      </c>
      <c r="O56" s="93">
        <v>4400</v>
      </c>
      <c r="P56" s="93">
        <v>42690</v>
      </c>
      <c r="Q56" s="93" t="s">
        <v>314</v>
      </c>
      <c r="R56" s="93">
        <v>48.92</v>
      </c>
      <c r="S56" s="93">
        <v>4213</v>
      </c>
      <c r="T56" s="93">
        <v>41868</v>
      </c>
      <c r="U56" s="93" t="s">
        <v>618</v>
      </c>
      <c r="V56" s="93">
        <v>46.62</v>
      </c>
      <c r="W56" s="93">
        <v>3995</v>
      </c>
      <c r="X56" s="93">
        <v>41395</v>
      </c>
      <c r="Y56" s="93" t="s">
        <v>519</v>
      </c>
      <c r="Z56" s="93">
        <v>50.59</v>
      </c>
      <c r="AA56" s="93">
        <v>4256</v>
      </c>
      <c r="AB56" s="93">
        <v>41470</v>
      </c>
      <c r="AC56" s="93" t="s">
        <v>472</v>
      </c>
      <c r="AD56" s="93" t="s">
        <v>292</v>
      </c>
      <c r="AE56" s="93" t="s">
        <v>292</v>
      </c>
      <c r="AF56" s="93" t="s">
        <v>292</v>
      </c>
      <c r="AG56" s="93" t="s">
        <v>292</v>
      </c>
      <c r="AH56" s="93" t="s">
        <v>292</v>
      </c>
      <c r="AI56" s="93" t="s">
        <v>292</v>
      </c>
      <c r="AJ56" s="93" t="s">
        <v>292</v>
      </c>
      <c r="AK56" s="93" t="s">
        <v>292</v>
      </c>
      <c r="AL56" s="93">
        <v>49.64</v>
      </c>
      <c r="AM56" s="93">
        <v>4373</v>
      </c>
      <c r="AN56" s="93">
        <v>43126</v>
      </c>
      <c r="AO56" s="93" t="s">
        <v>619</v>
      </c>
      <c r="AP56" s="93">
        <v>52.29</v>
      </c>
      <c r="AQ56" s="93">
        <v>4383</v>
      </c>
      <c r="AR56" s="93">
        <v>42929</v>
      </c>
      <c r="AS56" s="93" t="s">
        <v>352</v>
      </c>
      <c r="AT56" s="93" t="s">
        <v>292</v>
      </c>
      <c r="AU56" s="93" t="s">
        <v>292</v>
      </c>
      <c r="AV56" s="93" t="s">
        <v>292</v>
      </c>
      <c r="AW56" s="93" t="s">
        <v>292</v>
      </c>
    </row>
    <row r="57" spans="1:49">
      <c r="A57" s="93" t="s">
        <v>620</v>
      </c>
      <c r="B57" s="93">
        <v>57.36</v>
      </c>
      <c r="C57" s="93">
        <v>7079</v>
      </c>
      <c r="D57" s="93">
        <v>32629</v>
      </c>
      <c r="E57" s="93" t="s">
        <v>621</v>
      </c>
      <c r="F57" s="93">
        <v>60.36</v>
      </c>
      <c r="G57" s="93">
        <v>5743</v>
      </c>
      <c r="H57" s="93">
        <v>32610</v>
      </c>
      <c r="I57" s="93" t="s">
        <v>622</v>
      </c>
      <c r="J57" s="93">
        <v>62.51</v>
      </c>
      <c r="K57" s="93">
        <v>6320</v>
      </c>
      <c r="L57" s="93">
        <v>32526</v>
      </c>
      <c r="M57" s="93" t="s">
        <v>623</v>
      </c>
      <c r="N57" s="93">
        <v>55.15</v>
      </c>
      <c r="O57" s="93">
        <v>5829</v>
      </c>
      <c r="P57" s="93">
        <v>32050</v>
      </c>
      <c r="Q57" s="93" t="s">
        <v>587</v>
      </c>
      <c r="R57" s="93">
        <v>56.21</v>
      </c>
      <c r="S57" s="93">
        <v>5867</v>
      </c>
      <c r="T57" s="93">
        <v>32273</v>
      </c>
      <c r="U57" s="93" t="s">
        <v>624</v>
      </c>
      <c r="V57" s="93">
        <v>55.35</v>
      </c>
      <c r="W57" s="93">
        <v>5676</v>
      </c>
      <c r="X57" s="93">
        <v>32087</v>
      </c>
      <c r="Y57" s="93" t="s">
        <v>625</v>
      </c>
      <c r="Z57" s="93">
        <v>52.97</v>
      </c>
      <c r="AA57" s="93">
        <v>5724</v>
      </c>
      <c r="AB57" s="93">
        <v>32669</v>
      </c>
      <c r="AC57" s="93" t="s">
        <v>626</v>
      </c>
      <c r="AD57" s="93">
        <v>53.14</v>
      </c>
      <c r="AE57" s="93">
        <v>5920</v>
      </c>
      <c r="AF57" s="93">
        <v>32135</v>
      </c>
      <c r="AG57" s="93" t="s">
        <v>458</v>
      </c>
      <c r="AH57" s="93">
        <v>54.22</v>
      </c>
      <c r="AI57" s="93">
        <v>5806</v>
      </c>
      <c r="AJ57" s="93">
        <v>32415</v>
      </c>
      <c r="AK57" s="93" t="s">
        <v>627</v>
      </c>
      <c r="AL57" s="93">
        <v>55.84</v>
      </c>
      <c r="AM57" s="93">
        <v>5763</v>
      </c>
      <c r="AN57" s="93">
        <v>31921</v>
      </c>
      <c r="AO57" s="93" t="s">
        <v>628</v>
      </c>
      <c r="AP57" s="93">
        <v>55.26</v>
      </c>
      <c r="AQ57" s="93">
        <v>6280</v>
      </c>
      <c r="AR57" s="93">
        <v>31193</v>
      </c>
      <c r="AS57" s="93" t="s">
        <v>629</v>
      </c>
      <c r="AT57" s="93">
        <v>53.97</v>
      </c>
      <c r="AU57" s="93">
        <v>5987</v>
      </c>
      <c r="AV57" s="93">
        <v>31287</v>
      </c>
      <c r="AW57" s="93" t="s">
        <v>625</v>
      </c>
    </row>
    <row r="58" spans="1:49">
      <c r="A58" s="93" t="s">
        <v>630</v>
      </c>
      <c r="B58" s="93">
        <v>57.5</v>
      </c>
      <c r="C58" s="93">
        <v>11350</v>
      </c>
      <c r="D58" s="93">
        <v>45020</v>
      </c>
      <c r="E58" s="93" t="s">
        <v>531</v>
      </c>
      <c r="F58" s="93">
        <v>55.41</v>
      </c>
      <c r="G58" s="93">
        <v>10004</v>
      </c>
      <c r="H58" s="93">
        <v>38579</v>
      </c>
      <c r="I58" s="93" t="s">
        <v>595</v>
      </c>
      <c r="J58" s="93">
        <v>59.54</v>
      </c>
      <c r="K58" s="93">
        <v>10705</v>
      </c>
      <c r="L58" s="93">
        <v>39715</v>
      </c>
      <c r="M58" s="93" t="s">
        <v>488</v>
      </c>
      <c r="N58" s="93">
        <v>57.22</v>
      </c>
      <c r="O58" s="93">
        <v>11131</v>
      </c>
      <c r="P58" s="93">
        <v>36388</v>
      </c>
      <c r="Q58" s="93" t="s">
        <v>449</v>
      </c>
      <c r="R58" s="93">
        <v>48.39</v>
      </c>
      <c r="S58" s="93">
        <v>13165</v>
      </c>
      <c r="T58" s="93">
        <v>36159</v>
      </c>
      <c r="U58" s="93" t="s">
        <v>593</v>
      </c>
      <c r="V58" s="93">
        <v>45.18</v>
      </c>
      <c r="W58" s="93">
        <v>12200</v>
      </c>
      <c r="X58" s="93">
        <v>34923</v>
      </c>
      <c r="Y58" s="93" t="s">
        <v>499</v>
      </c>
      <c r="Z58" s="93">
        <v>43.48</v>
      </c>
      <c r="AA58" s="93">
        <v>10935</v>
      </c>
      <c r="AB58" s="93">
        <v>34577</v>
      </c>
      <c r="AC58" s="93" t="s">
        <v>445</v>
      </c>
      <c r="AD58" s="93">
        <v>45.8</v>
      </c>
      <c r="AE58" s="93">
        <v>11182</v>
      </c>
      <c r="AF58" s="93">
        <v>37534</v>
      </c>
      <c r="AG58" s="93" t="s">
        <v>472</v>
      </c>
      <c r="AH58" s="93">
        <v>46.67</v>
      </c>
      <c r="AI58" s="93">
        <v>11732</v>
      </c>
      <c r="AJ58" s="93">
        <v>37604</v>
      </c>
      <c r="AK58" s="93" t="s">
        <v>612</v>
      </c>
      <c r="AL58" s="93">
        <v>44.24</v>
      </c>
      <c r="AM58" s="93">
        <v>11484</v>
      </c>
      <c r="AN58" s="93">
        <v>57934</v>
      </c>
      <c r="AO58" s="93" t="s">
        <v>631</v>
      </c>
      <c r="AP58" s="93">
        <v>45.4</v>
      </c>
      <c r="AQ58" s="93">
        <v>11407</v>
      </c>
      <c r="AR58" s="93">
        <v>54801</v>
      </c>
      <c r="AS58" s="93" t="s">
        <v>632</v>
      </c>
      <c r="AT58" s="93">
        <v>48.14</v>
      </c>
      <c r="AU58" s="93">
        <v>13019</v>
      </c>
      <c r="AV58" s="93">
        <v>46944</v>
      </c>
      <c r="AW58" s="93" t="s">
        <v>633</v>
      </c>
    </row>
    <row r="59" spans="1:49">
      <c r="A59" s="93" t="s">
        <v>634</v>
      </c>
      <c r="B59" s="93">
        <v>57.6</v>
      </c>
      <c r="C59" s="93">
        <v>6113</v>
      </c>
      <c r="D59" s="93">
        <v>36999</v>
      </c>
      <c r="E59" s="93" t="s">
        <v>635</v>
      </c>
      <c r="F59" s="93" t="s">
        <v>292</v>
      </c>
      <c r="G59" s="93" t="s">
        <v>292</v>
      </c>
      <c r="H59" s="93" t="s">
        <v>292</v>
      </c>
      <c r="I59" s="93" t="s">
        <v>292</v>
      </c>
      <c r="J59" s="93">
        <v>52.6</v>
      </c>
      <c r="K59" s="93">
        <v>5967</v>
      </c>
      <c r="L59" s="93">
        <v>37148</v>
      </c>
      <c r="M59" s="93" t="s">
        <v>490</v>
      </c>
      <c r="N59" s="93">
        <v>49.53</v>
      </c>
      <c r="O59" s="93">
        <v>5132</v>
      </c>
      <c r="P59" s="93">
        <v>37976</v>
      </c>
      <c r="Q59" s="93" t="s">
        <v>427</v>
      </c>
      <c r="R59" s="93">
        <v>47.84</v>
      </c>
      <c r="S59" s="93">
        <v>5132</v>
      </c>
      <c r="T59" s="93">
        <v>36159</v>
      </c>
      <c r="U59" s="93" t="s">
        <v>494</v>
      </c>
      <c r="V59" s="93">
        <v>47.77</v>
      </c>
      <c r="W59" s="93">
        <v>4935</v>
      </c>
      <c r="X59" s="93">
        <v>34794</v>
      </c>
      <c r="Y59" s="93" t="s">
        <v>320</v>
      </c>
      <c r="Z59" s="93">
        <v>47.75</v>
      </c>
      <c r="AA59" s="93">
        <v>5008</v>
      </c>
      <c r="AB59" s="93">
        <v>34997</v>
      </c>
      <c r="AC59" s="93" t="s">
        <v>443</v>
      </c>
      <c r="AD59" s="93">
        <v>47.47</v>
      </c>
      <c r="AE59" s="93">
        <v>5122</v>
      </c>
      <c r="AF59" s="93">
        <v>35463</v>
      </c>
      <c r="AG59" s="93" t="s">
        <v>593</v>
      </c>
      <c r="AH59" s="93">
        <v>48.74</v>
      </c>
      <c r="AI59" s="93">
        <v>5274</v>
      </c>
      <c r="AJ59" s="93">
        <v>34440</v>
      </c>
      <c r="AK59" s="93" t="s">
        <v>490</v>
      </c>
      <c r="AL59" s="93">
        <v>50.15</v>
      </c>
      <c r="AM59" s="93">
        <v>5367</v>
      </c>
      <c r="AN59" s="93">
        <v>35225</v>
      </c>
      <c r="AO59" s="93" t="s">
        <v>542</v>
      </c>
      <c r="AP59" s="93">
        <v>49.93</v>
      </c>
      <c r="AQ59" s="93">
        <v>5336</v>
      </c>
      <c r="AR59" s="93">
        <v>36255</v>
      </c>
      <c r="AS59" s="93" t="s">
        <v>491</v>
      </c>
      <c r="AT59" s="93">
        <v>50.95</v>
      </c>
      <c r="AU59" s="93">
        <v>5337</v>
      </c>
      <c r="AV59" s="93">
        <v>35521</v>
      </c>
      <c r="AW59" s="93" t="s">
        <v>372</v>
      </c>
    </row>
    <row r="60" spans="1:49">
      <c r="A60" s="93" t="s">
        <v>636</v>
      </c>
      <c r="B60" s="93">
        <v>59.1</v>
      </c>
      <c r="C60" s="93">
        <v>6860</v>
      </c>
      <c r="D60" s="93">
        <v>39870</v>
      </c>
      <c r="E60" s="93" t="s">
        <v>299</v>
      </c>
      <c r="F60" s="93">
        <v>55.96</v>
      </c>
      <c r="G60" s="93">
        <v>6430</v>
      </c>
      <c r="H60" s="93">
        <v>39646</v>
      </c>
      <c r="I60" s="93" t="s">
        <v>340</v>
      </c>
      <c r="J60" s="93">
        <v>55.02</v>
      </c>
      <c r="K60" s="93">
        <v>5733</v>
      </c>
      <c r="L60" s="93">
        <v>39618</v>
      </c>
      <c r="M60" s="93" t="s">
        <v>481</v>
      </c>
      <c r="N60" s="93">
        <v>53.07</v>
      </c>
      <c r="O60" s="93">
        <v>5482</v>
      </c>
      <c r="P60" s="93">
        <v>38434</v>
      </c>
      <c r="Q60" s="93" t="s">
        <v>479</v>
      </c>
      <c r="R60" s="93">
        <v>53.68</v>
      </c>
      <c r="S60" s="93">
        <v>5302</v>
      </c>
      <c r="T60" s="93">
        <v>37350</v>
      </c>
      <c r="U60" s="93" t="s">
        <v>637</v>
      </c>
      <c r="V60" s="93">
        <v>51.33</v>
      </c>
      <c r="W60" s="93">
        <v>5346</v>
      </c>
      <c r="X60" s="93">
        <v>37651</v>
      </c>
      <c r="Y60" s="93" t="s">
        <v>489</v>
      </c>
      <c r="Z60" s="93">
        <v>50.73</v>
      </c>
      <c r="AA60" s="93">
        <v>5106</v>
      </c>
      <c r="AB60" s="93">
        <v>36743</v>
      </c>
      <c r="AC60" s="93" t="s">
        <v>479</v>
      </c>
      <c r="AD60" s="93">
        <v>51.63</v>
      </c>
      <c r="AE60" s="93">
        <v>5475</v>
      </c>
      <c r="AF60" s="93">
        <v>36871</v>
      </c>
      <c r="AG60" s="93" t="s">
        <v>301</v>
      </c>
      <c r="AH60" s="93">
        <v>51.61</v>
      </c>
      <c r="AI60" s="93">
        <v>5484</v>
      </c>
      <c r="AJ60" s="93">
        <v>38043</v>
      </c>
      <c r="AK60" s="93" t="s">
        <v>293</v>
      </c>
      <c r="AL60" s="93">
        <v>51.75</v>
      </c>
      <c r="AM60" s="93">
        <v>5556</v>
      </c>
      <c r="AN60" s="93">
        <v>37195</v>
      </c>
      <c r="AO60" s="93" t="s">
        <v>423</v>
      </c>
      <c r="AP60" s="93">
        <v>52.63</v>
      </c>
      <c r="AQ60" s="93">
        <v>5557</v>
      </c>
      <c r="AR60" s="93">
        <v>37722</v>
      </c>
      <c r="AS60" s="93" t="s">
        <v>297</v>
      </c>
      <c r="AT60" s="93">
        <v>52.08</v>
      </c>
      <c r="AU60" s="93">
        <v>5849</v>
      </c>
      <c r="AV60" s="93">
        <v>38283</v>
      </c>
      <c r="AW60" s="93" t="s">
        <v>568</v>
      </c>
    </row>
    <row r="61" spans="1:49">
      <c r="A61" s="93" t="s">
        <v>638</v>
      </c>
      <c r="B61" s="93">
        <v>59.45</v>
      </c>
      <c r="C61" s="93">
        <v>5192</v>
      </c>
      <c r="D61" s="93">
        <v>44397</v>
      </c>
      <c r="E61" s="93" t="s">
        <v>403</v>
      </c>
      <c r="F61" s="93">
        <v>59.84</v>
      </c>
      <c r="G61" s="93">
        <v>5133</v>
      </c>
      <c r="H61" s="93">
        <v>45315</v>
      </c>
      <c r="I61" s="93" t="s">
        <v>343</v>
      </c>
      <c r="J61" s="93">
        <v>54.06</v>
      </c>
      <c r="K61" s="93">
        <v>4789</v>
      </c>
      <c r="L61" s="93">
        <v>45134</v>
      </c>
      <c r="M61" s="93" t="s">
        <v>377</v>
      </c>
      <c r="N61" s="93">
        <v>54.87</v>
      </c>
      <c r="O61" s="93">
        <v>4800</v>
      </c>
      <c r="P61" s="93">
        <v>44720</v>
      </c>
      <c r="Q61" s="93" t="s">
        <v>360</v>
      </c>
      <c r="R61" s="93">
        <v>53.28</v>
      </c>
      <c r="S61" s="93">
        <v>4644</v>
      </c>
      <c r="T61" s="93">
        <v>43319</v>
      </c>
      <c r="U61" s="93" t="s">
        <v>526</v>
      </c>
      <c r="V61" s="93">
        <v>52.34</v>
      </c>
      <c r="W61" s="93">
        <v>5025</v>
      </c>
      <c r="X61" s="93">
        <v>43025</v>
      </c>
      <c r="Y61" s="93" t="s">
        <v>369</v>
      </c>
      <c r="Z61" s="93">
        <v>51.36</v>
      </c>
      <c r="AA61" s="93">
        <v>4615</v>
      </c>
      <c r="AB61" s="93">
        <v>43591</v>
      </c>
      <c r="AC61" s="93" t="s">
        <v>532</v>
      </c>
      <c r="AD61" s="93">
        <v>53.07</v>
      </c>
      <c r="AE61" s="93">
        <v>4984</v>
      </c>
      <c r="AF61" s="93">
        <v>43119</v>
      </c>
      <c r="AG61" s="93" t="s">
        <v>385</v>
      </c>
      <c r="AH61" s="93">
        <v>54.69</v>
      </c>
      <c r="AI61" s="93">
        <v>5302</v>
      </c>
      <c r="AJ61" s="93">
        <v>43311</v>
      </c>
      <c r="AK61" s="93" t="s">
        <v>476</v>
      </c>
      <c r="AL61" s="93">
        <v>57.83</v>
      </c>
      <c r="AM61" s="93">
        <v>5150</v>
      </c>
      <c r="AN61" s="93">
        <v>44033</v>
      </c>
      <c r="AO61" s="93" t="s">
        <v>337</v>
      </c>
      <c r="AP61" s="93">
        <v>56.39</v>
      </c>
      <c r="AQ61" s="93">
        <v>5057</v>
      </c>
      <c r="AR61" s="93">
        <v>43519</v>
      </c>
      <c r="AS61" s="93" t="s">
        <v>469</v>
      </c>
      <c r="AT61" s="93">
        <v>54.81</v>
      </c>
      <c r="AU61" s="93">
        <v>4974</v>
      </c>
      <c r="AV61" s="93">
        <v>42918</v>
      </c>
      <c r="AW61" s="93" t="s">
        <v>433</v>
      </c>
    </row>
    <row r="62" spans="1:49">
      <c r="A62" s="93" t="s">
        <v>639</v>
      </c>
      <c r="B62" s="93">
        <v>59.68</v>
      </c>
      <c r="C62" s="93">
        <v>6833</v>
      </c>
      <c r="D62" s="93">
        <v>41997</v>
      </c>
      <c r="E62" s="93" t="s">
        <v>392</v>
      </c>
      <c r="F62" s="93" t="s">
        <v>292</v>
      </c>
      <c r="G62" s="93" t="s">
        <v>292</v>
      </c>
      <c r="H62" s="93" t="s">
        <v>292</v>
      </c>
      <c r="I62" s="93" t="s">
        <v>292</v>
      </c>
      <c r="J62" s="93">
        <v>64.84</v>
      </c>
      <c r="K62" s="93">
        <v>6311</v>
      </c>
      <c r="L62" s="93">
        <v>41856</v>
      </c>
      <c r="M62" s="93" t="s">
        <v>640</v>
      </c>
      <c r="N62" s="93" t="s">
        <v>292</v>
      </c>
      <c r="O62" s="93" t="s">
        <v>292</v>
      </c>
      <c r="P62" s="93" t="s">
        <v>292</v>
      </c>
      <c r="Q62" s="93" t="s">
        <v>292</v>
      </c>
      <c r="R62" s="93">
        <v>58.97</v>
      </c>
      <c r="S62" s="93">
        <v>6125</v>
      </c>
      <c r="T62" s="93">
        <v>38483</v>
      </c>
      <c r="U62" s="93" t="s">
        <v>398</v>
      </c>
      <c r="V62" s="93" t="s">
        <v>292</v>
      </c>
      <c r="W62" s="93" t="s">
        <v>292</v>
      </c>
      <c r="X62" s="93" t="s">
        <v>292</v>
      </c>
      <c r="Y62" s="93" t="s">
        <v>292</v>
      </c>
      <c r="Z62" s="93" t="s">
        <v>292</v>
      </c>
      <c r="AA62" s="93" t="s">
        <v>292</v>
      </c>
      <c r="AB62" s="93" t="s">
        <v>292</v>
      </c>
      <c r="AC62" s="93" t="s">
        <v>292</v>
      </c>
      <c r="AD62" s="93" t="s">
        <v>292</v>
      </c>
      <c r="AE62" s="93" t="s">
        <v>292</v>
      </c>
      <c r="AF62" s="93" t="s">
        <v>292</v>
      </c>
      <c r="AG62" s="93" t="s">
        <v>292</v>
      </c>
      <c r="AH62" s="93" t="s">
        <v>292</v>
      </c>
      <c r="AI62" s="93" t="s">
        <v>292</v>
      </c>
      <c r="AJ62" s="93" t="s">
        <v>292</v>
      </c>
      <c r="AK62" s="93" t="s">
        <v>292</v>
      </c>
      <c r="AL62" s="93" t="s">
        <v>292</v>
      </c>
      <c r="AM62" s="93" t="s">
        <v>292</v>
      </c>
      <c r="AN62" s="93" t="s">
        <v>292</v>
      </c>
      <c r="AO62" s="93" t="s">
        <v>292</v>
      </c>
      <c r="AP62" s="93">
        <v>51.42</v>
      </c>
      <c r="AQ62" s="93">
        <v>6457</v>
      </c>
      <c r="AR62" s="93">
        <v>35549</v>
      </c>
      <c r="AS62" s="93" t="s">
        <v>393</v>
      </c>
      <c r="AT62" s="93" t="s">
        <v>292</v>
      </c>
      <c r="AU62" s="93" t="s">
        <v>292</v>
      </c>
      <c r="AV62" s="93" t="s">
        <v>292</v>
      </c>
      <c r="AW62" s="93" t="s">
        <v>292</v>
      </c>
    </row>
    <row r="63" spans="1:49">
      <c r="A63" s="93" t="s">
        <v>641</v>
      </c>
      <c r="B63" s="93">
        <v>61.68</v>
      </c>
      <c r="C63" s="93">
        <v>6744</v>
      </c>
      <c r="D63" s="93">
        <v>46563</v>
      </c>
      <c r="E63" s="93" t="s">
        <v>430</v>
      </c>
      <c r="F63" s="93">
        <v>71.02</v>
      </c>
      <c r="G63" s="93">
        <v>7883</v>
      </c>
      <c r="H63" s="93">
        <v>46691</v>
      </c>
      <c r="I63" s="93" t="s">
        <v>605</v>
      </c>
      <c r="J63" s="93">
        <v>64.34</v>
      </c>
      <c r="K63" s="93">
        <v>6900</v>
      </c>
      <c r="L63" s="93">
        <v>46794</v>
      </c>
      <c r="M63" s="93" t="s">
        <v>406</v>
      </c>
      <c r="N63" s="93" t="s">
        <v>292</v>
      </c>
      <c r="O63" s="93" t="s">
        <v>292</v>
      </c>
      <c r="P63" s="93" t="s">
        <v>292</v>
      </c>
      <c r="Q63" s="93" t="s">
        <v>292</v>
      </c>
      <c r="R63" s="93">
        <v>58.54</v>
      </c>
      <c r="S63" s="93">
        <v>6071</v>
      </c>
      <c r="T63" s="93">
        <v>43191</v>
      </c>
      <c r="U63" s="93" t="s">
        <v>293</v>
      </c>
      <c r="V63" s="93">
        <v>54.01</v>
      </c>
      <c r="W63" s="93">
        <v>6150</v>
      </c>
      <c r="X63" s="93">
        <v>42191</v>
      </c>
      <c r="Y63" s="93" t="s">
        <v>446</v>
      </c>
      <c r="Z63" s="93">
        <v>54.44</v>
      </c>
      <c r="AA63" s="93">
        <v>6288</v>
      </c>
      <c r="AB63" s="93">
        <v>42609</v>
      </c>
      <c r="AC63" s="93" t="s">
        <v>531</v>
      </c>
      <c r="AD63" s="93" t="s">
        <v>292</v>
      </c>
      <c r="AE63" s="93" t="s">
        <v>292</v>
      </c>
      <c r="AF63" s="93" t="s">
        <v>292</v>
      </c>
      <c r="AG63" s="93" t="s">
        <v>292</v>
      </c>
      <c r="AH63" s="93">
        <v>57.49</v>
      </c>
      <c r="AI63" s="93">
        <v>6414</v>
      </c>
      <c r="AJ63" s="93">
        <v>42065</v>
      </c>
      <c r="AK63" s="93" t="s">
        <v>341</v>
      </c>
      <c r="AL63" s="93">
        <v>61.34</v>
      </c>
      <c r="AM63" s="93">
        <v>6836</v>
      </c>
      <c r="AN63" s="93">
        <v>44818</v>
      </c>
      <c r="AO63" s="93" t="s">
        <v>453</v>
      </c>
      <c r="AP63" s="93">
        <v>65.48</v>
      </c>
      <c r="AQ63" s="93">
        <v>7727</v>
      </c>
      <c r="AR63" s="93">
        <v>42595</v>
      </c>
      <c r="AS63" s="93" t="s">
        <v>571</v>
      </c>
      <c r="AT63" s="93" t="s">
        <v>292</v>
      </c>
      <c r="AU63" s="93" t="s">
        <v>292</v>
      </c>
      <c r="AV63" s="93" t="s">
        <v>292</v>
      </c>
      <c r="AW63" s="93" t="s">
        <v>292</v>
      </c>
    </row>
    <row r="64" spans="1:49">
      <c r="A64" s="93" t="s">
        <v>642</v>
      </c>
      <c r="B64" s="93">
        <v>61.74</v>
      </c>
      <c r="C64" s="93">
        <v>7450</v>
      </c>
      <c r="D64" s="93">
        <v>39234</v>
      </c>
      <c r="E64" s="93" t="s">
        <v>449</v>
      </c>
      <c r="F64" s="93">
        <v>59.71</v>
      </c>
      <c r="G64" s="93">
        <v>6967</v>
      </c>
      <c r="H64" s="93">
        <v>38766</v>
      </c>
      <c r="I64" s="93" t="s">
        <v>574</v>
      </c>
      <c r="J64" s="93">
        <v>55.84</v>
      </c>
      <c r="K64" s="93">
        <v>6829</v>
      </c>
      <c r="L64" s="93">
        <v>38766</v>
      </c>
      <c r="M64" s="93" t="s">
        <v>454</v>
      </c>
      <c r="N64" s="93">
        <v>54.96</v>
      </c>
      <c r="O64" s="93">
        <v>6780</v>
      </c>
      <c r="P64" s="93">
        <v>38390</v>
      </c>
      <c r="Q64" s="93" t="s">
        <v>643</v>
      </c>
      <c r="R64" s="93">
        <v>54.32</v>
      </c>
      <c r="S64" s="93">
        <v>6544</v>
      </c>
      <c r="T64" s="93">
        <v>37119</v>
      </c>
      <c r="U64" s="93" t="s">
        <v>644</v>
      </c>
      <c r="V64" s="93">
        <v>52.96</v>
      </c>
      <c r="W64" s="93">
        <v>6673</v>
      </c>
      <c r="X64" s="93">
        <v>37397</v>
      </c>
      <c r="Y64" s="93" t="s">
        <v>490</v>
      </c>
      <c r="Z64" s="93">
        <v>52.06</v>
      </c>
      <c r="AA64" s="93">
        <v>6271</v>
      </c>
      <c r="AB64" s="93">
        <v>37216</v>
      </c>
      <c r="AC64" s="93" t="s">
        <v>301</v>
      </c>
      <c r="AD64" s="93">
        <v>52.19</v>
      </c>
      <c r="AE64" s="93">
        <v>6222</v>
      </c>
      <c r="AF64" s="93">
        <v>36449</v>
      </c>
      <c r="AG64" s="93" t="s">
        <v>643</v>
      </c>
      <c r="AH64" s="93">
        <v>57.03</v>
      </c>
      <c r="AI64" s="93">
        <v>6464</v>
      </c>
      <c r="AJ64" s="93">
        <v>36511</v>
      </c>
      <c r="AK64" s="93" t="s">
        <v>395</v>
      </c>
      <c r="AL64" s="93">
        <v>53.25</v>
      </c>
      <c r="AM64" s="93">
        <v>6207</v>
      </c>
      <c r="AN64" s="93">
        <v>38717</v>
      </c>
      <c r="AO64" s="93" t="s">
        <v>406</v>
      </c>
      <c r="AP64" s="93">
        <v>52.31</v>
      </c>
      <c r="AQ64" s="93">
        <v>6252</v>
      </c>
      <c r="AR64" s="93">
        <v>38502</v>
      </c>
      <c r="AS64" s="93" t="s">
        <v>405</v>
      </c>
      <c r="AT64" s="93">
        <v>53.82</v>
      </c>
      <c r="AU64" s="93">
        <v>6279</v>
      </c>
      <c r="AV64" s="93">
        <v>38092</v>
      </c>
      <c r="AW64" s="93" t="s">
        <v>577</v>
      </c>
    </row>
    <row r="65" spans="1:49">
      <c r="A65" s="93" t="s">
        <v>645</v>
      </c>
      <c r="B65" s="93">
        <v>61.9</v>
      </c>
      <c r="C65" s="93">
        <v>6175</v>
      </c>
      <c r="D65" s="93">
        <v>50884</v>
      </c>
      <c r="E65" s="93" t="s">
        <v>369</v>
      </c>
      <c r="F65" s="93">
        <v>60.54</v>
      </c>
      <c r="G65" s="93">
        <v>6520</v>
      </c>
      <c r="H65" s="93">
        <v>55140</v>
      </c>
      <c r="I65" s="93" t="s">
        <v>325</v>
      </c>
      <c r="J65" s="93">
        <v>59.24</v>
      </c>
      <c r="K65" s="93">
        <v>6568</v>
      </c>
      <c r="L65" s="93">
        <v>56905</v>
      </c>
      <c r="M65" s="93" t="s">
        <v>509</v>
      </c>
      <c r="N65" s="93">
        <v>57.54</v>
      </c>
      <c r="O65" s="93">
        <v>7304</v>
      </c>
      <c r="P65" s="93">
        <v>47208</v>
      </c>
      <c r="Q65" s="93" t="s">
        <v>352</v>
      </c>
      <c r="R65" s="93">
        <v>56.58</v>
      </c>
      <c r="S65" s="93">
        <v>7229</v>
      </c>
      <c r="T65" s="93">
        <v>49470</v>
      </c>
      <c r="U65" s="93" t="s">
        <v>646</v>
      </c>
      <c r="V65" s="93">
        <v>54.36</v>
      </c>
      <c r="W65" s="93">
        <v>6139</v>
      </c>
      <c r="X65" s="93">
        <v>46034</v>
      </c>
      <c r="Y65" s="93" t="s">
        <v>647</v>
      </c>
      <c r="Z65" s="93">
        <v>78.37</v>
      </c>
      <c r="AA65" s="93">
        <v>10303</v>
      </c>
      <c r="AB65" s="93">
        <v>45182</v>
      </c>
      <c r="AC65" s="93" t="s">
        <v>648</v>
      </c>
      <c r="AD65" s="93">
        <v>57.01</v>
      </c>
      <c r="AE65" s="93">
        <v>7104</v>
      </c>
      <c r="AF65" s="93">
        <v>48386</v>
      </c>
      <c r="AG65" s="93" t="s">
        <v>532</v>
      </c>
      <c r="AH65" s="93">
        <v>56.26</v>
      </c>
      <c r="AI65" s="93">
        <v>7161</v>
      </c>
      <c r="AJ65" s="93">
        <v>46597</v>
      </c>
      <c r="AK65" s="93" t="s">
        <v>376</v>
      </c>
      <c r="AL65" s="93">
        <v>58.88</v>
      </c>
      <c r="AM65" s="93">
        <v>7579</v>
      </c>
      <c r="AN65" s="93">
        <v>47907</v>
      </c>
      <c r="AO65" s="93" t="s">
        <v>526</v>
      </c>
      <c r="AP65" s="93">
        <v>57.74</v>
      </c>
      <c r="AQ65" s="93">
        <v>6521</v>
      </c>
      <c r="AR65" s="93">
        <v>47233</v>
      </c>
      <c r="AS65" s="93" t="s">
        <v>370</v>
      </c>
      <c r="AT65" s="93">
        <v>56.55</v>
      </c>
      <c r="AU65" s="93">
        <v>6378</v>
      </c>
      <c r="AV65" s="93">
        <v>47672</v>
      </c>
      <c r="AW65" s="93" t="s">
        <v>312</v>
      </c>
    </row>
    <row r="66" spans="1:49">
      <c r="A66" s="93" t="s">
        <v>649</v>
      </c>
      <c r="B66" s="93">
        <v>61.91</v>
      </c>
      <c r="C66" s="93">
        <v>9729</v>
      </c>
      <c r="D66" s="93">
        <v>35237</v>
      </c>
      <c r="E66" s="93" t="s">
        <v>650</v>
      </c>
      <c r="F66" s="93" t="s">
        <v>292</v>
      </c>
      <c r="G66" s="93" t="s">
        <v>292</v>
      </c>
      <c r="H66" s="93" t="s">
        <v>292</v>
      </c>
      <c r="I66" s="93" t="s">
        <v>292</v>
      </c>
      <c r="J66" s="93">
        <v>72.92</v>
      </c>
      <c r="K66" s="93">
        <v>14633</v>
      </c>
      <c r="L66" s="93">
        <v>35827</v>
      </c>
      <c r="M66" s="93" t="s">
        <v>651</v>
      </c>
      <c r="N66" s="93">
        <v>56.5</v>
      </c>
      <c r="O66" s="93">
        <v>9075</v>
      </c>
      <c r="P66" s="93">
        <v>35602</v>
      </c>
      <c r="Q66" s="93" t="s">
        <v>652</v>
      </c>
      <c r="R66" s="93">
        <v>50.84</v>
      </c>
      <c r="S66" s="93">
        <v>10188</v>
      </c>
      <c r="T66" s="93">
        <v>35563</v>
      </c>
      <c r="U66" s="93" t="s">
        <v>455</v>
      </c>
      <c r="V66" s="93">
        <v>52.03</v>
      </c>
      <c r="W66" s="93">
        <v>12833</v>
      </c>
      <c r="X66" s="93">
        <v>35046</v>
      </c>
      <c r="Y66" s="93" t="s">
        <v>653</v>
      </c>
      <c r="Z66" s="93">
        <v>62.8</v>
      </c>
      <c r="AA66" s="93">
        <v>8586</v>
      </c>
      <c r="AB66" s="93">
        <v>34666</v>
      </c>
      <c r="AC66" s="93" t="s">
        <v>654</v>
      </c>
      <c r="AD66" s="93">
        <v>46.08</v>
      </c>
      <c r="AE66" s="93">
        <v>9940</v>
      </c>
      <c r="AF66" s="93">
        <v>34023</v>
      </c>
      <c r="AG66" s="93" t="s">
        <v>655</v>
      </c>
      <c r="AH66" s="93">
        <v>55.96</v>
      </c>
      <c r="AI66" s="93">
        <v>12500</v>
      </c>
      <c r="AJ66" s="93">
        <v>34713</v>
      </c>
      <c r="AK66" s="93" t="s">
        <v>656</v>
      </c>
      <c r="AL66" s="93" t="s">
        <v>292</v>
      </c>
      <c r="AM66" s="93" t="s">
        <v>292</v>
      </c>
      <c r="AN66" s="93" t="s">
        <v>292</v>
      </c>
      <c r="AO66" s="93" t="s">
        <v>292</v>
      </c>
      <c r="AP66" s="93">
        <v>43.2</v>
      </c>
      <c r="AQ66" s="93">
        <v>9331</v>
      </c>
      <c r="AR66" s="93">
        <v>36275</v>
      </c>
      <c r="AS66" s="93" t="s">
        <v>657</v>
      </c>
      <c r="AT66" s="93">
        <v>41.42</v>
      </c>
      <c r="AU66" s="93">
        <v>6489</v>
      </c>
      <c r="AV66" s="93">
        <v>36267</v>
      </c>
      <c r="AW66" s="93" t="s">
        <v>440</v>
      </c>
    </row>
    <row r="67" spans="1:49">
      <c r="A67" s="93" t="s">
        <v>658</v>
      </c>
      <c r="B67" s="93">
        <v>62.33</v>
      </c>
      <c r="C67" s="93">
        <v>7657</v>
      </c>
      <c r="D67" s="93">
        <v>42464</v>
      </c>
      <c r="E67" s="93" t="s">
        <v>396</v>
      </c>
      <c r="F67" s="93">
        <v>62.15</v>
      </c>
      <c r="G67" s="93">
        <v>7209</v>
      </c>
      <c r="H67" s="93">
        <v>42310</v>
      </c>
      <c r="I67" s="93" t="s">
        <v>456</v>
      </c>
      <c r="J67" s="93">
        <v>61.45</v>
      </c>
      <c r="K67" s="93">
        <v>7200</v>
      </c>
      <c r="L67" s="93">
        <v>41819</v>
      </c>
      <c r="M67" s="93" t="s">
        <v>456</v>
      </c>
      <c r="N67" s="93" t="s">
        <v>292</v>
      </c>
      <c r="O67" s="93" t="s">
        <v>292</v>
      </c>
      <c r="P67" s="93" t="s">
        <v>292</v>
      </c>
      <c r="Q67" s="93" t="s">
        <v>292</v>
      </c>
      <c r="R67" s="93" t="s">
        <v>292</v>
      </c>
      <c r="S67" s="93" t="s">
        <v>292</v>
      </c>
      <c r="T67" s="93" t="s">
        <v>292</v>
      </c>
      <c r="U67" s="93" t="s">
        <v>292</v>
      </c>
      <c r="V67" s="93" t="s">
        <v>292</v>
      </c>
      <c r="W67" s="93" t="s">
        <v>292</v>
      </c>
      <c r="X67" s="93" t="s">
        <v>292</v>
      </c>
      <c r="Y67" s="93" t="s">
        <v>292</v>
      </c>
      <c r="Z67" s="93">
        <v>47.6</v>
      </c>
      <c r="AA67" s="93">
        <v>5185</v>
      </c>
      <c r="AB67" s="93">
        <v>37763</v>
      </c>
      <c r="AC67" s="93" t="s">
        <v>538</v>
      </c>
      <c r="AD67" s="93">
        <v>53.96</v>
      </c>
      <c r="AE67" s="93">
        <v>6300</v>
      </c>
      <c r="AF67" s="93">
        <v>39503</v>
      </c>
      <c r="AG67" s="93" t="s">
        <v>443</v>
      </c>
      <c r="AH67" s="93">
        <v>46.59</v>
      </c>
      <c r="AI67" s="93">
        <v>5375</v>
      </c>
      <c r="AJ67" s="93">
        <v>40669</v>
      </c>
      <c r="AK67" s="93" t="s">
        <v>447</v>
      </c>
      <c r="AL67" s="93">
        <v>57.01</v>
      </c>
      <c r="AM67" s="93">
        <v>6322</v>
      </c>
      <c r="AN67" s="93">
        <v>42204</v>
      </c>
      <c r="AO67" s="93" t="s">
        <v>450</v>
      </c>
      <c r="AP67" s="93">
        <v>61.74</v>
      </c>
      <c r="AQ67" s="93">
        <v>7033</v>
      </c>
      <c r="AR67" s="93">
        <v>41135</v>
      </c>
      <c r="AS67" s="93" t="s">
        <v>561</v>
      </c>
      <c r="AT67" s="93">
        <v>56.51</v>
      </c>
      <c r="AU67" s="93">
        <v>6725</v>
      </c>
      <c r="AV67" s="93">
        <v>40845</v>
      </c>
      <c r="AW67" s="93" t="s">
        <v>498</v>
      </c>
    </row>
    <row r="68" spans="1:49">
      <c r="A68" s="93" t="s">
        <v>659</v>
      </c>
      <c r="B68" s="93">
        <v>63.6</v>
      </c>
      <c r="C68" s="93">
        <v>7152</v>
      </c>
      <c r="D68" s="93">
        <v>46658</v>
      </c>
      <c r="E68" s="93" t="s">
        <v>489</v>
      </c>
      <c r="F68" s="93">
        <v>65.959999999999994</v>
      </c>
      <c r="G68" s="93">
        <v>6671</v>
      </c>
      <c r="H68" s="93">
        <v>46261</v>
      </c>
      <c r="I68" s="93" t="s">
        <v>391</v>
      </c>
      <c r="J68" s="93">
        <v>64.069999999999993</v>
      </c>
      <c r="K68" s="93">
        <v>7414</v>
      </c>
      <c r="L68" s="93">
        <v>46333</v>
      </c>
      <c r="M68" s="93" t="s">
        <v>313</v>
      </c>
      <c r="N68" s="93" t="s">
        <v>292</v>
      </c>
      <c r="O68" s="93" t="s">
        <v>292</v>
      </c>
      <c r="P68" s="93" t="s">
        <v>292</v>
      </c>
      <c r="Q68" s="93" t="s">
        <v>292</v>
      </c>
      <c r="R68" s="93">
        <v>57</v>
      </c>
      <c r="S68" s="93">
        <v>6140</v>
      </c>
      <c r="T68" s="93">
        <v>44448</v>
      </c>
      <c r="U68" s="93" t="s">
        <v>467</v>
      </c>
      <c r="V68" s="93">
        <v>55.65</v>
      </c>
      <c r="W68" s="93">
        <v>6613</v>
      </c>
      <c r="X68" s="93">
        <v>43709</v>
      </c>
      <c r="Y68" s="93" t="s">
        <v>311</v>
      </c>
      <c r="Z68" s="93">
        <v>58.56</v>
      </c>
      <c r="AA68" s="93">
        <v>6500</v>
      </c>
      <c r="AB68" s="93">
        <v>43538</v>
      </c>
      <c r="AC68" s="93" t="s">
        <v>660</v>
      </c>
      <c r="AD68" s="93">
        <v>59.3</v>
      </c>
      <c r="AE68" s="93">
        <v>5975</v>
      </c>
      <c r="AF68" s="93">
        <v>43493</v>
      </c>
      <c r="AG68" s="93" t="s">
        <v>489</v>
      </c>
      <c r="AH68" s="93">
        <v>55.48</v>
      </c>
      <c r="AI68" s="93">
        <v>6073</v>
      </c>
      <c r="AJ68" s="93">
        <v>50056</v>
      </c>
      <c r="AK68" s="93" t="s">
        <v>387</v>
      </c>
      <c r="AL68" s="93">
        <v>58.96</v>
      </c>
      <c r="AM68" s="93">
        <v>6087</v>
      </c>
      <c r="AN68" s="93">
        <v>50216</v>
      </c>
      <c r="AO68" s="93" t="s">
        <v>410</v>
      </c>
      <c r="AP68" s="93">
        <v>64.25</v>
      </c>
      <c r="AQ68" s="93">
        <v>6815</v>
      </c>
      <c r="AR68" s="93">
        <v>46796</v>
      </c>
      <c r="AS68" s="93" t="s">
        <v>320</v>
      </c>
      <c r="AT68" s="93">
        <v>62.77</v>
      </c>
      <c r="AU68" s="93">
        <v>6637</v>
      </c>
      <c r="AV68" s="93">
        <v>46176</v>
      </c>
      <c r="AW68" s="93" t="s">
        <v>568</v>
      </c>
    </row>
    <row r="69" spans="1:49">
      <c r="A69" s="93" t="s">
        <v>661</v>
      </c>
      <c r="B69" s="93">
        <v>64.099999999999994</v>
      </c>
      <c r="C69" s="93">
        <v>3940</v>
      </c>
      <c r="D69" s="93" t="s">
        <v>292</v>
      </c>
      <c r="E69" s="93" t="s">
        <v>292</v>
      </c>
      <c r="F69" s="93">
        <v>71.64</v>
      </c>
      <c r="G69" s="93">
        <v>4265</v>
      </c>
      <c r="H69" s="93" t="s">
        <v>292</v>
      </c>
      <c r="I69" s="93" t="s">
        <v>292</v>
      </c>
      <c r="J69" s="93">
        <v>60.98</v>
      </c>
      <c r="K69" s="93">
        <v>3335</v>
      </c>
      <c r="L69" s="93" t="s">
        <v>292</v>
      </c>
      <c r="M69" s="93" t="s">
        <v>292</v>
      </c>
      <c r="N69" s="93">
        <v>66.23</v>
      </c>
      <c r="O69" s="93">
        <v>3904</v>
      </c>
      <c r="P69" s="93" t="s">
        <v>292</v>
      </c>
      <c r="Q69" s="93" t="s">
        <v>292</v>
      </c>
      <c r="R69" s="93">
        <v>73.2</v>
      </c>
      <c r="S69" s="93">
        <v>4388</v>
      </c>
      <c r="T69" s="93" t="s">
        <v>292</v>
      </c>
      <c r="U69" s="93" t="s">
        <v>292</v>
      </c>
      <c r="V69" s="93">
        <v>69.849999999999994</v>
      </c>
      <c r="W69" s="93">
        <v>4133</v>
      </c>
      <c r="X69" s="93" t="s">
        <v>292</v>
      </c>
      <c r="Y69" s="93" t="s">
        <v>292</v>
      </c>
      <c r="Z69" s="93">
        <v>66.75</v>
      </c>
      <c r="AA69" s="93">
        <v>3666</v>
      </c>
      <c r="AB69" s="93" t="s">
        <v>292</v>
      </c>
      <c r="AC69" s="93" t="s">
        <v>292</v>
      </c>
      <c r="AD69" s="93">
        <v>75.150000000000006</v>
      </c>
      <c r="AE69" s="93">
        <v>4193</v>
      </c>
      <c r="AF69" s="93" t="s">
        <v>292</v>
      </c>
      <c r="AG69" s="93" t="s">
        <v>292</v>
      </c>
      <c r="AH69" s="93">
        <v>77.739999999999995</v>
      </c>
      <c r="AI69" s="93">
        <v>4392</v>
      </c>
      <c r="AJ69" s="93" t="s">
        <v>292</v>
      </c>
      <c r="AK69" s="93" t="s">
        <v>292</v>
      </c>
      <c r="AL69" s="93">
        <v>70.510000000000005</v>
      </c>
      <c r="AM69" s="93">
        <v>4277</v>
      </c>
      <c r="AN69" s="93" t="s">
        <v>292</v>
      </c>
      <c r="AO69" s="93" t="s">
        <v>292</v>
      </c>
      <c r="AP69" s="93">
        <v>69.44</v>
      </c>
      <c r="AQ69" s="93">
        <v>3990</v>
      </c>
      <c r="AR69" s="93" t="s">
        <v>292</v>
      </c>
      <c r="AS69" s="93" t="s">
        <v>292</v>
      </c>
      <c r="AT69" s="93">
        <v>73.39</v>
      </c>
      <c r="AU69" s="93">
        <v>4063</v>
      </c>
      <c r="AV69" s="93" t="s">
        <v>292</v>
      </c>
      <c r="AW69" s="93" t="s">
        <v>292</v>
      </c>
    </row>
    <row r="70" spans="1:49">
      <c r="A70" s="93" t="s">
        <v>662</v>
      </c>
      <c r="B70" s="93">
        <v>64.34</v>
      </c>
      <c r="C70" s="93">
        <v>19483</v>
      </c>
      <c r="D70" s="93">
        <v>43177</v>
      </c>
      <c r="E70" s="93" t="s">
        <v>663</v>
      </c>
      <c r="F70" s="93">
        <v>60.46</v>
      </c>
      <c r="G70" s="93">
        <v>20845</v>
      </c>
      <c r="H70" s="93">
        <v>43393</v>
      </c>
      <c r="I70" s="93" t="s">
        <v>480</v>
      </c>
      <c r="J70" s="93">
        <v>62.15</v>
      </c>
      <c r="K70" s="93">
        <v>21611</v>
      </c>
      <c r="L70" s="93">
        <v>43430</v>
      </c>
      <c r="M70" s="93" t="s">
        <v>643</v>
      </c>
      <c r="N70" s="93">
        <v>61.03</v>
      </c>
      <c r="O70" s="93">
        <v>21148</v>
      </c>
      <c r="P70" s="93">
        <v>42025</v>
      </c>
      <c r="Q70" s="93" t="s">
        <v>562</v>
      </c>
      <c r="R70" s="93">
        <v>58.5</v>
      </c>
      <c r="S70" s="93">
        <v>19827</v>
      </c>
      <c r="T70" s="93">
        <v>43065</v>
      </c>
      <c r="U70" s="93" t="s">
        <v>405</v>
      </c>
      <c r="V70" s="93">
        <v>54.29</v>
      </c>
      <c r="W70" s="93">
        <v>19618</v>
      </c>
      <c r="X70" s="93">
        <v>42242</v>
      </c>
      <c r="Y70" s="93" t="s">
        <v>442</v>
      </c>
      <c r="Z70" s="93">
        <v>56.25</v>
      </c>
      <c r="AA70" s="93">
        <v>19733</v>
      </c>
      <c r="AB70" s="93">
        <v>41242</v>
      </c>
      <c r="AC70" s="93" t="s">
        <v>489</v>
      </c>
      <c r="AD70" s="93">
        <v>56.54</v>
      </c>
      <c r="AE70" s="93">
        <v>19692</v>
      </c>
      <c r="AF70" s="93">
        <v>40526</v>
      </c>
      <c r="AG70" s="93" t="s">
        <v>297</v>
      </c>
      <c r="AH70" s="93">
        <v>53.8</v>
      </c>
      <c r="AI70" s="93">
        <v>18163</v>
      </c>
      <c r="AJ70" s="93">
        <v>40890</v>
      </c>
      <c r="AK70" s="93" t="s">
        <v>296</v>
      </c>
      <c r="AL70" s="93">
        <v>59.03</v>
      </c>
      <c r="AM70" s="93">
        <v>19013</v>
      </c>
      <c r="AN70" s="93">
        <v>39149</v>
      </c>
      <c r="AO70" s="93" t="s">
        <v>316</v>
      </c>
      <c r="AP70" s="93">
        <v>59.32</v>
      </c>
      <c r="AQ70" s="93">
        <v>19347</v>
      </c>
      <c r="AR70" s="93">
        <v>39244</v>
      </c>
      <c r="AS70" s="93" t="s">
        <v>345</v>
      </c>
      <c r="AT70" s="93">
        <v>57.46</v>
      </c>
      <c r="AU70" s="93">
        <v>19741</v>
      </c>
      <c r="AV70" s="93">
        <v>39207</v>
      </c>
      <c r="AW70" s="93" t="s">
        <v>420</v>
      </c>
    </row>
    <row r="71" spans="1:49">
      <c r="A71" s="93" t="s">
        <v>664</v>
      </c>
      <c r="B71" s="93">
        <v>65.69</v>
      </c>
      <c r="C71" s="93">
        <v>7563</v>
      </c>
      <c r="D71" s="93">
        <v>39854</v>
      </c>
      <c r="E71" s="93" t="s">
        <v>665</v>
      </c>
      <c r="F71" s="93" t="s">
        <v>292</v>
      </c>
      <c r="G71" s="93" t="s">
        <v>292</v>
      </c>
      <c r="H71" s="93" t="s">
        <v>292</v>
      </c>
      <c r="I71" s="93" t="s">
        <v>292</v>
      </c>
      <c r="J71" s="93">
        <v>55.93</v>
      </c>
      <c r="K71" s="93">
        <v>6376</v>
      </c>
      <c r="L71" s="93">
        <v>39654</v>
      </c>
      <c r="M71" s="93" t="s">
        <v>340</v>
      </c>
      <c r="N71" s="93">
        <v>55.96</v>
      </c>
      <c r="O71" s="93">
        <v>6389</v>
      </c>
      <c r="P71" s="93">
        <v>39074</v>
      </c>
      <c r="Q71" s="93" t="s">
        <v>643</v>
      </c>
      <c r="R71" s="93">
        <v>54.84</v>
      </c>
      <c r="S71" s="93">
        <v>6435</v>
      </c>
      <c r="T71" s="93">
        <v>38210</v>
      </c>
      <c r="U71" s="93" t="s">
        <v>595</v>
      </c>
      <c r="V71" s="93">
        <v>52.49</v>
      </c>
      <c r="W71" s="93">
        <v>6149</v>
      </c>
      <c r="X71" s="93">
        <v>36718</v>
      </c>
      <c r="Y71" s="93" t="s">
        <v>455</v>
      </c>
      <c r="Z71" s="93">
        <v>52.46</v>
      </c>
      <c r="AA71" s="93">
        <v>6002</v>
      </c>
      <c r="AB71" s="93">
        <v>37022</v>
      </c>
      <c r="AC71" s="93" t="s">
        <v>452</v>
      </c>
      <c r="AD71" s="93">
        <v>53.09</v>
      </c>
      <c r="AE71" s="93">
        <v>6268</v>
      </c>
      <c r="AF71" s="93">
        <v>37127</v>
      </c>
      <c r="AG71" s="93" t="s">
        <v>455</v>
      </c>
      <c r="AH71" s="93">
        <v>53.59</v>
      </c>
      <c r="AI71" s="93">
        <v>6299</v>
      </c>
      <c r="AJ71" s="93">
        <v>36766</v>
      </c>
      <c r="AK71" s="93" t="s">
        <v>666</v>
      </c>
      <c r="AL71" s="93">
        <v>53.62</v>
      </c>
      <c r="AM71" s="93">
        <v>6230</v>
      </c>
      <c r="AN71" s="93">
        <v>36684</v>
      </c>
      <c r="AO71" s="93" t="s">
        <v>517</v>
      </c>
      <c r="AP71" s="93">
        <v>52.8</v>
      </c>
      <c r="AQ71" s="93">
        <v>6109</v>
      </c>
      <c r="AR71" s="93">
        <v>36967</v>
      </c>
      <c r="AS71" s="93" t="s">
        <v>294</v>
      </c>
      <c r="AT71" s="93">
        <v>54.4</v>
      </c>
      <c r="AU71" s="93">
        <v>6052</v>
      </c>
      <c r="AV71" s="93">
        <v>38334</v>
      </c>
      <c r="AW71" s="93" t="s">
        <v>578</v>
      </c>
    </row>
    <row r="72" spans="1:49">
      <c r="A72" s="93" t="s">
        <v>667</v>
      </c>
      <c r="B72" s="93">
        <v>65.7</v>
      </c>
      <c r="C72" s="93">
        <v>3884</v>
      </c>
      <c r="D72" s="93">
        <v>43955</v>
      </c>
      <c r="E72" s="93" t="s">
        <v>390</v>
      </c>
      <c r="F72" s="93">
        <v>60.2</v>
      </c>
      <c r="G72" s="93">
        <v>3431</v>
      </c>
      <c r="H72" s="93">
        <v>43580</v>
      </c>
      <c r="I72" s="93" t="s">
        <v>313</v>
      </c>
      <c r="J72" s="93">
        <v>62.91</v>
      </c>
      <c r="K72" s="93">
        <v>3392</v>
      </c>
      <c r="L72" s="93">
        <v>44191</v>
      </c>
      <c r="M72" s="93" t="s">
        <v>542</v>
      </c>
      <c r="N72" s="93">
        <v>52.43</v>
      </c>
      <c r="O72" s="93">
        <v>3722</v>
      </c>
      <c r="P72" s="93">
        <v>43813</v>
      </c>
      <c r="Q72" s="93" t="s">
        <v>308</v>
      </c>
      <c r="R72" s="93">
        <v>53.21</v>
      </c>
      <c r="S72" s="93">
        <v>3527</v>
      </c>
      <c r="T72" s="93">
        <v>43441</v>
      </c>
      <c r="U72" s="93" t="s">
        <v>373</v>
      </c>
      <c r="V72" s="93">
        <v>50.83</v>
      </c>
      <c r="W72" s="93">
        <v>3509</v>
      </c>
      <c r="X72" s="93">
        <v>41906</v>
      </c>
      <c r="Y72" s="93" t="s">
        <v>348</v>
      </c>
      <c r="Z72" s="93">
        <v>50.64</v>
      </c>
      <c r="AA72" s="93">
        <v>3157</v>
      </c>
      <c r="AB72" s="93">
        <v>42015</v>
      </c>
      <c r="AC72" s="93" t="s">
        <v>668</v>
      </c>
      <c r="AD72" s="93">
        <v>51.06</v>
      </c>
      <c r="AE72" s="93">
        <v>3331</v>
      </c>
      <c r="AF72" s="93">
        <v>40676</v>
      </c>
      <c r="AG72" s="93" t="s">
        <v>533</v>
      </c>
      <c r="AH72" s="93">
        <v>53.8</v>
      </c>
      <c r="AI72" s="93">
        <v>3873</v>
      </c>
      <c r="AJ72" s="93">
        <v>40675</v>
      </c>
      <c r="AK72" s="93" t="s">
        <v>470</v>
      </c>
      <c r="AL72" s="93">
        <v>49.2</v>
      </c>
      <c r="AM72" s="93">
        <v>3987</v>
      </c>
      <c r="AN72" s="93">
        <v>40661</v>
      </c>
      <c r="AO72" s="93" t="s">
        <v>471</v>
      </c>
      <c r="AP72" s="93">
        <v>51.34</v>
      </c>
      <c r="AQ72" s="93">
        <v>3763</v>
      </c>
      <c r="AR72" s="93">
        <v>40825</v>
      </c>
      <c r="AS72" s="93" t="s">
        <v>445</v>
      </c>
      <c r="AT72" s="93">
        <v>49.93</v>
      </c>
      <c r="AU72" s="93">
        <v>4056</v>
      </c>
      <c r="AV72" s="93">
        <v>41206</v>
      </c>
      <c r="AW72" s="93" t="s">
        <v>368</v>
      </c>
    </row>
    <row r="73" spans="1:49">
      <c r="A73" s="93" t="s">
        <v>669</v>
      </c>
      <c r="B73" s="93">
        <v>65.8</v>
      </c>
      <c r="C73" s="93">
        <v>7888</v>
      </c>
      <c r="D73" s="93">
        <v>43091</v>
      </c>
      <c r="E73" s="93" t="s">
        <v>604</v>
      </c>
      <c r="F73" s="93">
        <v>61.74</v>
      </c>
      <c r="G73" s="93">
        <v>7138</v>
      </c>
      <c r="H73" s="93">
        <v>42808</v>
      </c>
      <c r="I73" s="93" t="s">
        <v>670</v>
      </c>
      <c r="J73" s="93" t="s">
        <v>292</v>
      </c>
      <c r="K73" s="93" t="s">
        <v>292</v>
      </c>
      <c r="L73" s="93" t="s">
        <v>292</v>
      </c>
      <c r="M73" s="93" t="s">
        <v>292</v>
      </c>
      <c r="N73" s="93">
        <v>61.32</v>
      </c>
      <c r="O73" s="93">
        <v>6500</v>
      </c>
      <c r="P73" s="93">
        <v>42879</v>
      </c>
      <c r="Q73" s="93" t="s">
        <v>455</v>
      </c>
      <c r="R73" s="93">
        <v>58.09</v>
      </c>
      <c r="S73" s="93">
        <v>6073</v>
      </c>
      <c r="T73" s="93">
        <v>41685</v>
      </c>
      <c r="U73" s="93" t="s">
        <v>480</v>
      </c>
      <c r="V73" s="93">
        <v>58.65</v>
      </c>
      <c r="W73" s="93">
        <v>6873</v>
      </c>
      <c r="X73" s="93">
        <v>40794</v>
      </c>
      <c r="Y73" s="93" t="s">
        <v>637</v>
      </c>
      <c r="Z73" s="93">
        <v>52.69</v>
      </c>
      <c r="AA73" s="93">
        <v>5576</v>
      </c>
      <c r="AB73" s="93">
        <v>41134</v>
      </c>
      <c r="AC73" s="93" t="s">
        <v>356</v>
      </c>
      <c r="AD73" s="93">
        <v>58.14</v>
      </c>
      <c r="AE73" s="93">
        <v>6322</v>
      </c>
      <c r="AF73" s="93">
        <v>41181</v>
      </c>
      <c r="AG73" s="93" t="s">
        <v>340</v>
      </c>
      <c r="AH73" s="93">
        <v>57.01</v>
      </c>
      <c r="AI73" s="93">
        <v>6655</v>
      </c>
      <c r="AJ73" s="93">
        <v>42149</v>
      </c>
      <c r="AK73" s="93" t="s">
        <v>564</v>
      </c>
      <c r="AL73" s="93">
        <v>56.98</v>
      </c>
      <c r="AM73" s="93">
        <v>6423</v>
      </c>
      <c r="AN73" s="93">
        <v>42560</v>
      </c>
      <c r="AO73" s="93" t="s">
        <v>403</v>
      </c>
      <c r="AP73" s="93">
        <v>59.64</v>
      </c>
      <c r="AQ73" s="93">
        <v>6839</v>
      </c>
      <c r="AR73" s="93">
        <v>41592</v>
      </c>
      <c r="AS73" s="93" t="s">
        <v>372</v>
      </c>
      <c r="AT73" s="93">
        <v>61.95</v>
      </c>
      <c r="AU73" s="93">
        <v>6710</v>
      </c>
      <c r="AV73" s="93">
        <v>42033</v>
      </c>
      <c r="AW73" s="93" t="s">
        <v>609</v>
      </c>
    </row>
    <row r="74" spans="1:49">
      <c r="A74" s="93" t="s">
        <v>671</v>
      </c>
      <c r="B74" s="93">
        <v>66.930000000000007</v>
      </c>
      <c r="C74" s="93">
        <v>6850</v>
      </c>
      <c r="D74" s="93">
        <v>43452</v>
      </c>
      <c r="E74" s="93" t="s">
        <v>574</v>
      </c>
      <c r="F74" s="93">
        <v>68.34</v>
      </c>
      <c r="G74" s="93">
        <v>7392</v>
      </c>
      <c r="H74" s="93">
        <v>43350</v>
      </c>
      <c r="I74" s="93" t="s">
        <v>672</v>
      </c>
      <c r="J74" s="93">
        <v>70.41</v>
      </c>
      <c r="K74" s="93">
        <v>7217</v>
      </c>
      <c r="L74" s="93">
        <v>43266</v>
      </c>
      <c r="M74" s="93" t="s">
        <v>461</v>
      </c>
      <c r="N74" s="93">
        <v>61.8</v>
      </c>
      <c r="O74" s="93">
        <v>6633</v>
      </c>
      <c r="P74" s="93">
        <v>44844</v>
      </c>
      <c r="Q74" s="93" t="s">
        <v>291</v>
      </c>
      <c r="R74" s="93">
        <v>60.65</v>
      </c>
      <c r="S74" s="93">
        <v>6762</v>
      </c>
      <c r="T74" s="93">
        <v>40186</v>
      </c>
      <c r="U74" s="93" t="s">
        <v>516</v>
      </c>
      <c r="V74" s="93">
        <v>54.89</v>
      </c>
      <c r="W74" s="93">
        <v>6387</v>
      </c>
      <c r="X74" s="93">
        <v>39815</v>
      </c>
      <c r="Y74" s="93" t="s">
        <v>291</v>
      </c>
      <c r="Z74" s="93">
        <v>53.54</v>
      </c>
      <c r="AA74" s="93">
        <v>6281</v>
      </c>
      <c r="AB74" s="93">
        <v>40347</v>
      </c>
      <c r="AC74" s="93" t="s">
        <v>550</v>
      </c>
      <c r="AD74" s="93" t="s">
        <v>292</v>
      </c>
      <c r="AE74" s="93" t="s">
        <v>292</v>
      </c>
      <c r="AF74" s="93" t="s">
        <v>292</v>
      </c>
      <c r="AG74" s="93" t="s">
        <v>292</v>
      </c>
      <c r="AH74" s="93">
        <v>52.8</v>
      </c>
      <c r="AI74" s="93">
        <v>6250</v>
      </c>
      <c r="AJ74" s="93">
        <v>41661</v>
      </c>
      <c r="AK74" s="93" t="s">
        <v>349</v>
      </c>
      <c r="AL74" s="93">
        <v>57.13</v>
      </c>
      <c r="AM74" s="93">
        <v>6550</v>
      </c>
      <c r="AN74" s="93">
        <v>41367</v>
      </c>
      <c r="AO74" s="93" t="s">
        <v>479</v>
      </c>
      <c r="AP74" s="93">
        <v>61.12</v>
      </c>
      <c r="AQ74" s="93">
        <v>6319</v>
      </c>
      <c r="AR74" s="93">
        <v>42442</v>
      </c>
      <c r="AS74" s="93" t="s">
        <v>454</v>
      </c>
      <c r="AT74" s="93">
        <v>60.41</v>
      </c>
      <c r="AU74" s="93">
        <v>7193</v>
      </c>
      <c r="AV74" s="93">
        <v>42186</v>
      </c>
      <c r="AW74" s="93" t="s">
        <v>643</v>
      </c>
    </row>
    <row r="75" spans="1:49">
      <c r="A75" s="93" t="s">
        <v>673</v>
      </c>
      <c r="B75" s="93">
        <v>66.930000000000007</v>
      </c>
      <c r="C75" s="93">
        <v>6071</v>
      </c>
      <c r="D75" s="93">
        <v>40695</v>
      </c>
      <c r="E75" s="93" t="s">
        <v>674</v>
      </c>
      <c r="F75" s="93" t="s">
        <v>292</v>
      </c>
      <c r="G75" s="93" t="s">
        <v>292</v>
      </c>
      <c r="H75" s="93" t="s">
        <v>292</v>
      </c>
      <c r="I75" s="93" t="s">
        <v>292</v>
      </c>
      <c r="J75" s="93">
        <v>63.12</v>
      </c>
      <c r="K75" s="93">
        <v>6170</v>
      </c>
      <c r="L75" s="93">
        <v>36924</v>
      </c>
      <c r="M75" s="93" t="s">
        <v>675</v>
      </c>
      <c r="N75" s="93">
        <v>64.55</v>
      </c>
      <c r="O75" s="93">
        <v>5497</v>
      </c>
      <c r="P75" s="93">
        <v>41351</v>
      </c>
      <c r="Q75" s="93" t="s">
        <v>395</v>
      </c>
      <c r="R75" s="93">
        <v>64.91</v>
      </c>
      <c r="S75" s="93">
        <v>5486</v>
      </c>
      <c r="T75" s="93">
        <v>42739</v>
      </c>
      <c r="U75" s="93" t="s">
        <v>518</v>
      </c>
      <c r="V75" s="93">
        <v>65.78</v>
      </c>
      <c r="W75" s="93">
        <v>5632</v>
      </c>
      <c r="X75" s="93">
        <v>39636</v>
      </c>
      <c r="Y75" s="93" t="s">
        <v>676</v>
      </c>
      <c r="Z75" s="93">
        <v>60.71</v>
      </c>
      <c r="AA75" s="93">
        <v>5441</v>
      </c>
      <c r="AB75" s="93">
        <v>40880</v>
      </c>
      <c r="AC75" s="93" t="s">
        <v>653</v>
      </c>
      <c r="AD75" s="93">
        <v>64.06</v>
      </c>
      <c r="AE75" s="93">
        <v>5827</v>
      </c>
      <c r="AF75" s="93">
        <v>42588</v>
      </c>
      <c r="AG75" s="93" t="s">
        <v>677</v>
      </c>
      <c r="AH75" s="93">
        <v>65.319999999999993</v>
      </c>
      <c r="AI75" s="93">
        <v>5576</v>
      </c>
      <c r="AJ75" s="93">
        <v>43577</v>
      </c>
      <c r="AK75" s="93" t="s">
        <v>488</v>
      </c>
      <c r="AL75" s="93">
        <v>62.84</v>
      </c>
      <c r="AM75" s="93">
        <v>5638</v>
      </c>
      <c r="AN75" s="93">
        <v>44215</v>
      </c>
      <c r="AO75" s="93" t="s">
        <v>392</v>
      </c>
      <c r="AP75" s="93">
        <v>65.709999999999994</v>
      </c>
      <c r="AQ75" s="93">
        <v>5863</v>
      </c>
      <c r="AR75" s="93">
        <v>43412</v>
      </c>
      <c r="AS75" s="93" t="s">
        <v>572</v>
      </c>
      <c r="AT75" s="93">
        <v>64.23</v>
      </c>
      <c r="AU75" s="93">
        <v>6011</v>
      </c>
      <c r="AV75" s="93">
        <v>42448</v>
      </c>
      <c r="AW75" s="93" t="s">
        <v>572</v>
      </c>
    </row>
    <row r="76" spans="1:49">
      <c r="A76" s="93" t="s">
        <v>678</v>
      </c>
      <c r="B76" s="93">
        <v>67.47</v>
      </c>
      <c r="C76" s="93">
        <v>6223</v>
      </c>
      <c r="D76" s="93">
        <v>28550</v>
      </c>
      <c r="E76" s="93" t="s">
        <v>679</v>
      </c>
      <c r="F76" s="93">
        <v>68.459999999999994</v>
      </c>
      <c r="G76" s="93">
        <v>6541</v>
      </c>
      <c r="H76" s="93">
        <v>28372</v>
      </c>
      <c r="I76" s="93" t="s">
        <v>680</v>
      </c>
      <c r="J76" s="93">
        <v>64.59</v>
      </c>
      <c r="K76" s="93">
        <v>5695</v>
      </c>
      <c r="L76" s="93">
        <v>28290</v>
      </c>
      <c r="M76" s="93" t="s">
        <v>681</v>
      </c>
      <c r="N76" s="93">
        <v>63.89</v>
      </c>
      <c r="O76" s="93">
        <v>5546</v>
      </c>
      <c r="P76" s="93">
        <v>27980</v>
      </c>
      <c r="Q76" s="93" t="s">
        <v>681</v>
      </c>
      <c r="R76" s="93">
        <v>61.98</v>
      </c>
      <c r="S76" s="93">
        <v>5287</v>
      </c>
      <c r="T76" s="93">
        <v>27703</v>
      </c>
      <c r="U76" s="93" t="s">
        <v>555</v>
      </c>
      <c r="V76" s="93">
        <v>61.74</v>
      </c>
      <c r="W76" s="93">
        <v>5138</v>
      </c>
      <c r="X76" s="93">
        <v>27429</v>
      </c>
      <c r="Y76" s="93" t="s">
        <v>554</v>
      </c>
      <c r="Z76" s="93">
        <v>58.37</v>
      </c>
      <c r="AA76" s="93">
        <v>5099</v>
      </c>
      <c r="AB76" s="93">
        <v>29116</v>
      </c>
      <c r="AC76" s="93" t="s">
        <v>682</v>
      </c>
      <c r="AD76" s="93">
        <v>61.11</v>
      </c>
      <c r="AE76" s="93">
        <v>5191</v>
      </c>
      <c r="AF76" s="93">
        <v>28828</v>
      </c>
      <c r="AG76" s="93" t="s">
        <v>683</v>
      </c>
      <c r="AH76" s="93">
        <v>61.07</v>
      </c>
      <c r="AI76" s="93">
        <v>5193</v>
      </c>
      <c r="AJ76" s="93">
        <v>28543</v>
      </c>
      <c r="AK76" s="93" t="s">
        <v>684</v>
      </c>
      <c r="AL76" s="93">
        <v>60.72</v>
      </c>
      <c r="AM76" s="93">
        <v>5278</v>
      </c>
      <c r="AN76" s="93">
        <v>40933</v>
      </c>
      <c r="AO76" s="93" t="s">
        <v>299</v>
      </c>
      <c r="AP76" s="93">
        <v>62.5</v>
      </c>
      <c r="AQ76" s="93">
        <v>5248</v>
      </c>
      <c r="AR76" s="93">
        <v>39955</v>
      </c>
      <c r="AS76" s="93" t="s">
        <v>397</v>
      </c>
      <c r="AT76" s="93">
        <v>61.39</v>
      </c>
      <c r="AU76" s="93">
        <v>5204</v>
      </c>
      <c r="AV76" s="93">
        <v>47890</v>
      </c>
      <c r="AW76" s="93" t="s">
        <v>356</v>
      </c>
    </row>
    <row r="77" spans="1:49">
      <c r="A77" s="93" t="s">
        <v>685</v>
      </c>
      <c r="B77" s="93">
        <v>69.260000000000005</v>
      </c>
      <c r="C77" s="93">
        <v>10739</v>
      </c>
      <c r="D77" s="93">
        <v>43426</v>
      </c>
      <c r="E77" s="93" t="s">
        <v>686</v>
      </c>
      <c r="F77" s="93">
        <v>73.19</v>
      </c>
      <c r="G77" s="93">
        <v>7989</v>
      </c>
      <c r="H77" s="93">
        <v>43277</v>
      </c>
      <c r="I77" s="93" t="s">
        <v>687</v>
      </c>
      <c r="J77" s="93">
        <v>70.290000000000006</v>
      </c>
      <c r="K77" s="93">
        <v>7608</v>
      </c>
      <c r="L77" s="93">
        <v>42043</v>
      </c>
      <c r="M77" s="93" t="s">
        <v>688</v>
      </c>
      <c r="N77" s="93">
        <v>64.47</v>
      </c>
      <c r="O77" s="93">
        <v>6844</v>
      </c>
      <c r="P77" s="93">
        <v>41654</v>
      </c>
      <c r="Q77" s="93" t="s">
        <v>589</v>
      </c>
      <c r="R77" s="93">
        <v>65.27</v>
      </c>
      <c r="S77" s="93">
        <v>6686</v>
      </c>
      <c r="T77" s="93">
        <v>40348</v>
      </c>
      <c r="U77" s="93" t="s">
        <v>689</v>
      </c>
      <c r="V77" s="93">
        <v>64.11</v>
      </c>
      <c r="W77" s="93">
        <v>7647</v>
      </c>
      <c r="X77" s="93">
        <v>40022</v>
      </c>
      <c r="Y77" s="93" t="s">
        <v>690</v>
      </c>
      <c r="Z77" s="93">
        <v>59.27</v>
      </c>
      <c r="AA77" s="93">
        <v>6229</v>
      </c>
      <c r="AB77" s="93">
        <v>39998</v>
      </c>
      <c r="AC77" s="93" t="s">
        <v>299</v>
      </c>
      <c r="AD77" s="93">
        <v>63.54</v>
      </c>
      <c r="AE77" s="93">
        <v>6045</v>
      </c>
      <c r="AF77" s="93">
        <v>40005</v>
      </c>
      <c r="AG77" s="93" t="s">
        <v>459</v>
      </c>
      <c r="AH77" s="93">
        <v>63.88</v>
      </c>
      <c r="AI77" s="93">
        <v>5993</v>
      </c>
      <c r="AJ77" s="93">
        <v>40329</v>
      </c>
      <c r="AK77" s="93" t="s">
        <v>300</v>
      </c>
      <c r="AL77" s="93">
        <v>56.89</v>
      </c>
      <c r="AM77" s="93">
        <v>6394</v>
      </c>
      <c r="AN77" s="93">
        <v>42267</v>
      </c>
      <c r="AO77" s="93" t="s">
        <v>484</v>
      </c>
      <c r="AP77" s="93">
        <v>55.39</v>
      </c>
      <c r="AQ77" s="93">
        <v>7114</v>
      </c>
      <c r="AR77" s="93">
        <v>41777</v>
      </c>
      <c r="AS77" s="93" t="s">
        <v>430</v>
      </c>
      <c r="AT77" s="93">
        <v>54.2</v>
      </c>
      <c r="AU77" s="93">
        <v>6484</v>
      </c>
      <c r="AV77" s="93">
        <v>41162</v>
      </c>
      <c r="AW77" s="93" t="s">
        <v>298</v>
      </c>
    </row>
    <row r="78" spans="1:49">
      <c r="A78" s="93" t="s">
        <v>691</v>
      </c>
      <c r="B78" s="93">
        <v>69.67</v>
      </c>
      <c r="C78" s="93">
        <v>6967</v>
      </c>
      <c r="D78" s="93">
        <v>34644</v>
      </c>
      <c r="E78" s="93" t="s">
        <v>560</v>
      </c>
      <c r="F78" s="93">
        <v>62.92</v>
      </c>
      <c r="G78" s="93">
        <v>6477</v>
      </c>
      <c r="H78" s="93">
        <v>34317</v>
      </c>
      <c r="I78" s="93" t="s">
        <v>692</v>
      </c>
      <c r="J78" s="93">
        <v>61.95</v>
      </c>
      <c r="K78" s="93">
        <v>5954</v>
      </c>
      <c r="L78" s="93">
        <v>33779</v>
      </c>
      <c r="M78" s="93" t="s">
        <v>692</v>
      </c>
      <c r="N78" s="93">
        <v>60.63</v>
      </c>
      <c r="O78" s="93">
        <v>5783</v>
      </c>
      <c r="P78" s="93">
        <v>34311</v>
      </c>
      <c r="Q78" s="93" t="s">
        <v>693</v>
      </c>
      <c r="R78" s="93">
        <v>59.66</v>
      </c>
      <c r="S78" s="93">
        <v>5836</v>
      </c>
      <c r="T78" s="93">
        <v>34199</v>
      </c>
      <c r="U78" s="93" t="s">
        <v>694</v>
      </c>
      <c r="V78" s="93">
        <v>57.93</v>
      </c>
      <c r="W78" s="93">
        <v>5533</v>
      </c>
      <c r="X78" s="93">
        <v>34379</v>
      </c>
      <c r="Y78" s="93" t="s">
        <v>695</v>
      </c>
      <c r="Z78" s="93">
        <v>58.4</v>
      </c>
      <c r="AA78" s="93">
        <v>5353</v>
      </c>
      <c r="AB78" s="93">
        <v>34387</v>
      </c>
      <c r="AC78" s="93" t="s">
        <v>696</v>
      </c>
      <c r="AD78" s="93">
        <v>59.6</v>
      </c>
      <c r="AE78" s="93">
        <v>5781</v>
      </c>
      <c r="AF78" s="93">
        <v>34609</v>
      </c>
      <c r="AG78" s="93" t="s">
        <v>697</v>
      </c>
      <c r="AH78" s="93">
        <v>59.18</v>
      </c>
      <c r="AI78" s="93">
        <v>5829</v>
      </c>
      <c r="AJ78" s="93">
        <v>33952</v>
      </c>
      <c r="AK78" s="93" t="s">
        <v>694</v>
      </c>
      <c r="AL78" s="93">
        <v>59.85</v>
      </c>
      <c r="AM78" s="93">
        <v>5944</v>
      </c>
      <c r="AN78" s="93">
        <v>34723</v>
      </c>
      <c r="AO78" s="93" t="s">
        <v>697</v>
      </c>
      <c r="AP78" s="93">
        <v>61.31</v>
      </c>
      <c r="AQ78" s="93">
        <v>6151</v>
      </c>
      <c r="AR78" s="93">
        <v>34154</v>
      </c>
      <c r="AS78" s="93" t="s">
        <v>698</v>
      </c>
      <c r="AT78" s="93">
        <v>60.3</v>
      </c>
      <c r="AU78" s="93">
        <v>5812</v>
      </c>
      <c r="AV78" s="93">
        <v>32860</v>
      </c>
      <c r="AW78" s="93" t="s">
        <v>699</v>
      </c>
    </row>
    <row r="79" spans="1:49">
      <c r="A79" s="93" t="s">
        <v>700</v>
      </c>
      <c r="B79" s="93">
        <v>70.180000000000007</v>
      </c>
      <c r="C79" s="93">
        <v>5178</v>
      </c>
      <c r="D79" s="93">
        <v>47018</v>
      </c>
      <c r="E79" s="93" t="s">
        <v>390</v>
      </c>
      <c r="F79" s="93">
        <v>77.14</v>
      </c>
      <c r="G79" s="93">
        <v>5350</v>
      </c>
      <c r="H79" s="93">
        <v>46770</v>
      </c>
      <c r="I79" s="93" t="s">
        <v>665</v>
      </c>
      <c r="J79" s="93">
        <v>64.12</v>
      </c>
      <c r="K79" s="93">
        <v>4851</v>
      </c>
      <c r="L79" s="93">
        <v>46360</v>
      </c>
      <c r="M79" s="93" t="s">
        <v>313</v>
      </c>
      <c r="N79" s="93">
        <v>60.18</v>
      </c>
      <c r="O79" s="93">
        <v>4487</v>
      </c>
      <c r="P79" s="93">
        <v>45764</v>
      </c>
      <c r="Q79" s="93" t="s">
        <v>296</v>
      </c>
      <c r="R79" s="93">
        <v>60.57</v>
      </c>
      <c r="S79" s="93">
        <v>4611</v>
      </c>
      <c r="T79" s="93">
        <v>46080</v>
      </c>
      <c r="U79" s="93" t="s">
        <v>296</v>
      </c>
      <c r="V79" s="93">
        <v>67.709999999999994</v>
      </c>
      <c r="W79" s="93">
        <v>4958</v>
      </c>
      <c r="X79" s="93">
        <v>48046</v>
      </c>
      <c r="Y79" s="93" t="s">
        <v>541</v>
      </c>
      <c r="Z79" s="93">
        <v>63.1</v>
      </c>
      <c r="AA79" s="93">
        <v>4652</v>
      </c>
      <c r="AB79" s="93">
        <v>47864</v>
      </c>
      <c r="AC79" s="93" t="s">
        <v>475</v>
      </c>
      <c r="AD79" s="93">
        <v>60.03</v>
      </c>
      <c r="AE79" s="93">
        <v>4460</v>
      </c>
      <c r="AF79" s="93">
        <v>52103</v>
      </c>
      <c r="AG79" s="93" t="s">
        <v>304</v>
      </c>
      <c r="AH79" s="93">
        <v>64.17</v>
      </c>
      <c r="AI79" s="93">
        <v>4832</v>
      </c>
      <c r="AJ79" s="93">
        <v>52281</v>
      </c>
      <c r="AK79" s="93" t="s">
        <v>354</v>
      </c>
      <c r="AL79" s="93">
        <v>59.93</v>
      </c>
      <c r="AM79" s="93">
        <v>4513</v>
      </c>
      <c r="AN79" s="93">
        <v>58468</v>
      </c>
      <c r="AO79" s="93" t="s">
        <v>633</v>
      </c>
      <c r="AP79" s="93">
        <v>61.47</v>
      </c>
      <c r="AQ79" s="93">
        <v>4635</v>
      </c>
      <c r="AR79" s="93">
        <v>51406</v>
      </c>
      <c r="AS79" s="93" t="s">
        <v>359</v>
      </c>
      <c r="AT79" s="93">
        <v>62.35</v>
      </c>
      <c r="AU79" s="93">
        <v>4596</v>
      </c>
      <c r="AV79" s="93">
        <v>51697</v>
      </c>
      <c r="AW79" s="93" t="s">
        <v>668</v>
      </c>
    </row>
    <row r="80" spans="1:49">
      <c r="A80" s="93" t="s">
        <v>701</v>
      </c>
      <c r="B80" s="93">
        <v>70.45</v>
      </c>
      <c r="C80" s="93">
        <v>5220</v>
      </c>
      <c r="D80" s="93">
        <v>52566</v>
      </c>
      <c r="E80" s="93" t="s">
        <v>403</v>
      </c>
      <c r="F80" s="93" t="s">
        <v>292</v>
      </c>
      <c r="G80" s="93" t="s">
        <v>292</v>
      </c>
      <c r="H80" s="93" t="s">
        <v>292</v>
      </c>
      <c r="I80" s="93" t="s">
        <v>292</v>
      </c>
      <c r="J80" s="93">
        <v>63.42</v>
      </c>
      <c r="K80" s="93">
        <v>4865</v>
      </c>
      <c r="L80" s="93">
        <v>51807</v>
      </c>
      <c r="M80" s="93" t="s">
        <v>373</v>
      </c>
      <c r="N80" s="93">
        <v>61.78</v>
      </c>
      <c r="O80" s="93">
        <v>4689</v>
      </c>
      <c r="P80" s="93">
        <v>45656</v>
      </c>
      <c r="Q80" s="93" t="s">
        <v>564</v>
      </c>
      <c r="R80" s="93">
        <v>60.24</v>
      </c>
      <c r="S80" s="93">
        <v>4871</v>
      </c>
      <c r="T80" s="93">
        <v>46574</v>
      </c>
      <c r="U80" s="93" t="s">
        <v>351</v>
      </c>
      <c r="V80" s="93">
        <v>55.67</v>
      </c>
      <c r="W80" s="93">
        <v>4672</v>
      </c>
      <c r="X80" s="93">
        <v>46113</v>
      </c>
      <c r="Y80" s="93" t="s">
        <v>376</v>
      </c>
      <c r="Z80" s="93">
        <v>54.74</v>
      </c>
      <c r="AA80" s="93">
        <v>4456</v>
      </c>
      <c r="AB80" s="93">
        <v>45656</v>
      </c>
      <c r="AC80" s="93" t="s">
        <v>377</v>
      </c>
      <c r="AD80" s="93">
        <v>60.96</v>
      </c>
      <c r="AE80" s="93">
        <v>4504</v>
      </c>
      <c r="AF80" s="93">
        <v>36403</v>
      </c>
      <c r="AG80" s="93" t="s">
        <v>627</v>
      </c>
      <c r="AH80" s="93">
        <v>57.08</v>
      </c>
      <c r="AI80" s="93">
        <v>4277</v>
      </c>
      <c r="AJ80" s="93">
        <v>39338</v>
      </c>
      <c r="AK80" s="93" t="s">
        <v>702</v>
      </c>
      <c r="AL80" s="93">
        <v>63.3</v>
      </c>
      <c r="AM80" s="93">
        <v>4741</v>
      </c>
      <c r="AN80" s="93">
        <v>43888</v>
      </c>
      <c r="AO80" s="93" t="s">
        <v>670</v>
      </c>
      <c r="AP80" s="93">
        <v>64.78</v>
      </c>
      <c r="AQ80" s="93">
        <v>4821</v>
      </c>
      <c r="AR80" s="93">
        <v>46150</v>
      </c>
      <c r="AS80" s="93" t="s">
        <v>339</v>
      </c>
      <c r="AT80" s="93">
        <v>63.84</v>
      </c>
      <c r="AU80" s="93">
        <v>4290</v>
      </c>
      <c r="AV80" s="93">
        <v>45693</v>
      </c>
      <c r="AW80" s="93" t="s">
        <v>544</v>
      </c>
    </row>
    <row r="81" spans="1:49">
      <c r="A81" s="93" t="s">
        <v>703</v>
      </c>
      <c r="B81" s="93">
        <v>70.790000000000006</v>
      </c>
      <c r="C81" s="93">
        <v>8335</v>
      </c>
      <c r="D81" s="93">
        <v>53397</v>
      </c>
      <c r="E81" s="93" t="s">
        <v>430</v>
      </c>
      <c r="F81" s="93">
        <v>73.510000000000005</v>
      </c>
      <c r="G81" s="93">
        <v>9216</v>
      </c>
      <c r="H81" s="93">
        <v>51935</v>
      </c>
      <c r="I81" s="93" t="s">
        <v>490</v>
      </c>
      <c r="J81" s="93">
        <v>66.56</v>
      </c>
      <c r="K81" s="93">
        <v>9200</v>
      </c>
      <c r="L81" s="93">
        <v>51505</v>
      </c>
      <c r="M81" s="93" t="s">
        <v>351</v>
      </c>
      <c r="N81" s="93">
        <v>60.71</v>
      </c>
      <c r="O81" s="93">
        <v>8298</v>
      </c>
      <c r="P81" s="93">
        <v>50966</v>
      </c>
      <c r="Q81" s="93" t="s">
        <v>657</v>
      </c>
      <c r="R81" s="93">
        <v>68.42</v>
      </c>
      <c r="S81" s="93">
        <v>9164</v>
      </c>
      <c r="T81" s="93">
        <v>48701</v>
      </c>
      <c r="U81" s="93" t="s">
        <v>543</v>
      </c>
      <c r="V81" s="93">
        <v>55.82</v>
      </c>
      <c r="W81" s="93">
        <v>6951</v>
      </c>
      <c r="X81" s="93">
        <v>47805</v>
      </c>
      <c r="Y81" s="93" t="s">
        <v>704</v>
      </c>
      <c r="Z81" s="93">
        <v>57.61</v>
      </c>
      <c r="AA81" s="93">
        <v>7354</v>
      </c>
      <c r="AB81" s="93">
        <v>45277</v>
      </c>
      <c r="AC81" s="93" t="s">
        <v>311</v>
      </c>
      <c r="AD81" s="93">
        <v>57.7</v>
      </c>
      <c r="AE81" s="93">
        <v>7664</v>
      </c>
      <c r="AF81" s="93">
        <v>48156</v>
      </c>
      <c r="AG81" s="93" t="s">
        <v>377</v>
      </c>
      <c r="AH81" s="93">
        <v>62.69</v>
      </c>
      <c r="AI81" s="93">
        <v>8200</v>
      </c>
      <c r="AJ81" s="93">
        <v>48881</v>
      </c>
      <c r="AK81" s="93" t="s">
        <v>467</v>
      </c>
      <c r="AL81" s="93">
        <v>61.5</v>
      </c>
      <c r="AM81" s="93">
        <v>8352</v>
      </c>
      <c r="AN81" s="93">
        <v>47104</v>
      </c>
      <c r="AO81" s="93" t="s">
        <v>434</v>
      </c>
      <c r="AP81" s="93">
        <v>58.79</v>
      </c>
      <c r="AQ81" s="93">
        <v>8036</v>
      </c>
      <c r="AR81" s="93">
        <v>48020</v>
      </c>
      <c r="AS81" s="93" t="s">
        <v>373</v>
      </c>
      <c r="AT81" s="93">
        <v>56.66</v>
      </c>
      <c r="AU81" s="93">
        <v>7920</v>
      </c>
      <c r="AV81" s="93">
        <v>49342</v>
      </c>
      <c r="AW81" s="93" t="s">
        <v>333</v>
      </c>
    </row>
    <row r="82" spans="1:49">
      <c r="A82" s="93" t="s">
        <v>705</v>
      </c>
      <c r="B82" s="93">
        <v>70.83</v>
      </c>
      <c r="C82" s="93">
        <v>8713</v>
      </c>
      <c r="D82" s="93">
        <v>38730</v>
      </c>
      <c r="E82" s="93" t="s">
        <v>706</v>
      </c>
      <c r="F82" s="93">
        <v>63.6</v>
      </c>
      <c r="G82" s="93">
        <v>7270</v>
      </c>
      <c r="H82" s="93">
        <v>38807</v>
      </c>
      <c r="I82" s="93" t="s">
        <v>588</v>
      </c>
      <c r="J82" s="93">
        <v>59.58</v>
      </c>
      <c r="K82" s="93">
        <v>7329</v>
      </c>
      <c r="L82" s="93">
        <v>38802</v>
      </c>
      <c r="M82" s="93" t="s">
        <v>573</v>
      </c>
      <c r="N82" s="93">
        <v>54.68</v>
      </c>
      <c r="O82" s="93">
        <v>6582</v>
      </c>
      <c r="P82" s="93">
        <v>39828</v>
      </c>
      <c r="Q82" s="93" t="s">
        <v>320</v>
      </c>
      <c r="R82" s="93">
        <v>59.24</v>
      </c>
      <c r="S82" s="93">
        <v>6767</v>
      </c>
      <c r="T82" s="93">
        <v>39464</v>
      </c>
      <c r="U82" s="93" t="s">
        <v>561</v>
      </c>
      <c r="V82" s="93">
        <v>55.28</v>
      </c>
      <c r="W82" s="93">
        <v>6230</v>
      </c>
      <c r="X82" s="93">
        <v>38466</v>
      </c>
      <c r="Y82" s="93" t="s">
        <v>637</v>
      </c>
      <c r="Z82" s="93">
        <v>57.65</v>
      </c>
      <c r="AA82" s="93">
        <v>6511</v>
      </c>
      <c r="AB82" s="93">
        <v>38998</v>
      </c>
      <c r="AC82" s="93" t="s">
        <v>482</v>
      </c>
      <c r="AD82" s="93">
        <v>55.88</v>
      </c>
      <c r="AE82" s="93">
        <v>6155</v>
      </c>
      <c r="AF82" s="93">
        <v>38552</v>
      </c>
      <c r="AG82" s="93" t="s">
        <v>702</v>
      </c>
      <c r="AH82" s="93">
        <v>57.44</v>
      </c>
      <c r="AI82" s="93">
        <v>6565</v>
      </c>
      <c r="AJ82" s="93">
        <v>39227</v>
      </c>
      <c r="AK82" s="93" t="s">
        <v>420</v>
      </c>
      <c r="AL82" s="93">
        <v>58.42</v>
      </c>
      <c r="AM82" s="93">
        <v>6521</v>
      </c>
      <c r="AN82" s="93">
        <v>38983</v>
      </c>
      <c r="AO82" s="93" t="s">
        <v>488</v>
      </c>
      <c r="AP82" s="93">
        <v>60.39</v>
      </c>
      <c r="AQ82" s="93">
        <v>6789</v>
      </c>
      <c r="AR82" s="93">
        <v>39703</v>
      </c>
      <c r="AS82" s="93" t="s">
        <v>605</v>
      </c>
      <c r="AT82" s="93">
        <v>63.42</v>
      </c>
      <c r="AU82" s="93">
        <v>7068</v>
      </c>
      <c r="AV82" s="93">
        <v>39816</v>
      </c>
      <c r="AW82" s="93" t="s">
        <v>707</v>
      </c>
    </row>
    <row r="83" spans="1:49">
      <c r="A83" s="93" t="s">
        <v>708</v>
      </c>
      <c r="B83" s="93">
        <v>72.48</v>
      </c>
      <c r="C83" s="93">
        <v>5877</v>
      </c>
      <c r="D83" s="93">
        <v>51618</v>
      </c>
      <c r="E83" s="93" t="s">
        <v>339</v>
      </c>
      <c r="F83" s="93">
        <v>74.38</v>
      </c>
      <c r="G83" s="93">
        <v>5746</v>
      </c>
      <c r="H83" s="93">
        <v>51836</v>
      </c>
      <c r="I83" s="93" t="s">
        <v>595</v>
      </c>
      <c r="J83" s="93">
        <v>61.85</v>
      </c>
      <c r="K83" s="93">
        <v>4444</v>
      </c>
      <c r="L83" s="93">
        <v>50860</v>
      </c>
      <c r="M83" s="93" t="s">
        <v>369</v>
      </c>
      <c r="N83" s="93">
        <v>61.61</v>
      </c>
      <c r="O83" s="93">
        <v>4574</v>
      </c>
      <c r="P83" s="93">
        <v>47839</v>
      </c>
      <c r="Q83" s="93" t="s">
        <v>431</v>
      </c>
      <c r="R83" s="93">
        <v>61.41</v>
      </c>
      <c r="S83" s="93">
        <v>4656</v>
      </c>
      <c r="T83" s="93">
        <v>49020</v>
      </c>
      <c r="U83" s="93" t="s">
        <v>580</v>
      </c>
      <c r="V83" s="93">
        <v>63.41</v>
      </c>
      <c r="W83" s="93">
        <v>5137</v>
      </c>
      <c r="X83" s="93">
        <v>48440</v>
      </c>
      <c r="Y83" s="93" t="s">
        <v>444</v>
      </c>
      <c r="Z83" s="93">
        <v>61.97</v>
      </c>
      <c r="AA83" s="93">
        <v>4673</v>
      </c>
      <c r="AB83" s="93">
        <v>47997</v>
      </c>
      <c r="AC83" s="93" t="s">
        <v>493</v>
      </c>
      <c r="AD83" s="93">
        <v>62.95</v>
      </c>
      <c r="AE83" s="93">
        <v>4710</v>
      </c>
      <c r="AF83" s="93">
        <v>47877</v>
      </c>
      <c r="AG83" s="93" t="s">
        <v>296</v>
      </c>
      <c r="AH83" s="93">
        <v>64.17</v>
      </c>
      <c r="AI83" s="93">
        <v>4907</v>
      </c>
      <c r="AJ83" s="93">
        <v>48695</v>
      </c>
      <c r="AK83" s="93" t="s">
        <v>475</v>
      </c>
      <c r="AL83" s="93">
        <v>63.12</v>
      </c>
      <c r="AM83" s="93">
        <v>5035</v>
      </c>
      <c r="AN83" s="93">
        <v>47544</v>
      </c>
      <c r="AO83" s="93" t="s">
        <v>550</v>
      </c>
      <c r="AP83" s="93">
        <v>63.52</v>
      </c>
      <c r="AQ83" s="93">
        <v>5035</v>
      </c>
      <c r="AR83" s="93">
        <v>47954</v>
      </c>
      <c r="AS83" s="93" t="s">
        <v>430</v>
      </c>
      <c r="AT83" s="93">
        <v>66.19</v>
      </c>
      <c r="AU83" s="93">
        <v>4955</v>
      </c>
      <c r="AV83" s="93">
        <v>48205</v>
      </c>
      <c r="AW83" s="93" t="s">
        <v>320</v>
      </c>
    </row>
    <row r="84" spans="1:49">
      <c r="A84" s="93" t="s">
        <v>709</v>
      </c>
      <c r="B84" s="93">
        <v>72.569999999999993</v>
      </c>
      <c r="C84" s="93">
        <v>8046</v>
      </c>
      <c r="D84" s="93">
        <v>41713</v>
      </c>
      <c r="E84" s="93" t="s">
        <v>624</v>
      </c>
      <c r="F84" s="93">
        <v>62.42</v>
      </c>
      <c r="G84" s="93">
        <v>7038</v>
      </c>
      <c r="H84" s="93">
        <v>41435</v>
      </c>
      <c r="I84" s="93" t="s">
        <v>316</v>
      </c>
      <c r="J84" s="93">
        <v>58.42</v>
      </c>
      <c r="K84" s="93">
        <v>6313</v>
      </c>
      <c r="L84" s="93">
        <v>41387</v>
      </c>
      <c r="M84" s="93" t="s">
        <v>340</v>
      </c>
      <c r="N84" s="93">
        <v>57.66</v>
      </c>
      <c r="O84" s="93">
        <v>6229</v>
      </c>
      <c r="P84" s="93">
        <v>39779</v>
      </c>
      <c r="Q84" s="93" t="s">
        <v>702</v>
      </c>
      <c r="R84" s="93">
        <v>55.73</v>
      </c>
      <c r="S84" s="93">
        <v>6082</v>
      </c>
      <c r="T84" s="93">
        <v>38489</v>
      </c>
      <c r="U84" s="93" t="s">
        <v>460</v>
      </c>
      <c r="V84" s="93">
        <v>55.78</v>
      </c>
      <c r="W84" s="93">
        <v>6164</v>
      </c>
      <c r="X84" s="93">
        <v>37769</v>
      </c>
      <c r="Y84" s="93" t="s">
        <v>321</v>
      </c>
      <c r="Z84" s="93">
        <v>54</v>
      </c>
      <c r="AA84" s="93">
        <v>6009</v>
      </c>
      <c r="AB84" s="93">
        <v>37784</v>
      </c>
      <c r="AC84" s="93" t="s">
        <v>455</v>
      </c>
      <c r="AD84" s="93">
        <v>53.38</v>
      </c>
      <c r="AE84" s="93">
        <v>5930</v>
      </c>
      <c r="AF84" s="93">
        <v>37862</v>
      </c>
      <c r="AG84" s="93" t="s">
        <v>541</v>
      </c>
      <c r="AH84" s="93">
        <v>52.39</v>
      </c>
      <c r="AI84" s="93">
        <v>5829</v>
      </c>
      <c r="AJ84" s="93">
        <v>37878</v>
      </c>
      <c r="AK84" s="93" t="s">
        <v>313</v>
      </c>
      <c r="AL84" s="93">
        <v>52.71</v>
      </c>
      <c r="AM84" s="93">
        <v>5933</v>
      </c>
      <c r="AN84" s="93">
        <v>39397</v>
      </c>
      <c r="AO84" s="93" t="s">
        <v>593</v>
      </c>
      <c r="AP84" s="93">
        <v>52.79</v>
      </c>
      <c r="AQ84" s="93">
        <v>6043</v>
      </c>
      <c r="AR84" s="93">
        <v>38483</v>
      </c>
      <c r="AS84" s="93" t="s">
        <v>320</v>
      </c>
      <c r="AT84" s="93">
        <v>52.39</v>
      </c>
      <c r="AU84" s="93">
        <v>5859</v>
      </c>
      <c r="AV84" s="93">
        <v>39253</v>
      </c>
      <c r="AW84" s="93" t="s">
        <v>468</v>
      </c>
    </row>
    <row r="85" spans="1:49">
      <c r="A85" s="93" t="s">
        <v>710</v>
      </c>
      <c r="B85" s="93">
        <v>72.83</v>
      </c>
      <c r="C85" s="93">
        <v>6773</v>
      </c>
      <c r="D85" s="93">
        <v>52595</v>
      </c>
      <c r="E85" s="93" t="s">
        <v>498</v>
      </c>
      <c r="F85" s="93">
        <v>67.69</v>
      </c>
      <c r="G85" s="93">
        <v>6408</v>
      </c>
      <c r="H85" s="93">
        <v>51987</v>
      </c>
      <c r="I85" s="93" t="s">
        <v>401</v>
      </c>
      <c r="J85" s="93">
        <v>60.49</v>
      </c>
      <c r="K85" s="93">
        <v>5015</v>
      </c>
      <c r="L85" s="93">
        <v>52042</v>
      </c>
      <c r="M85" s="93" t="s">
        <v>305</v>
      </c>
      <c r="N85" s="93">
        <v>59.53</v>
      </c>
      <c r="O85" s="93">
        <v>4940</v>
      </c>
      <c r="P85" s="93">
        <v>55188</v>
      </c>
      <c r="Q85" s="93" t="s">
        <v>711</v>
      </c>
      <c r="R85" s="93">
        <v>60.75</v>
      </c>
      <c r="S85" s="93">
        <v>5128</v>
      </c>
      <c r="T85" s="93">
        <v>52513</v>
      </c>
      <c r="U85" s="93" t="s">
        <v>616</v>
      </c>
      <c r="V85" s="93">
        <v>60.61</v>
      </c>
      <c r="W85" s="93">
        <v>5310</v>
      </c>
      <c r="X85" s="93">
        <v>51305</v>
      </c>
      <c r="Y85" s="93" t="s">
        <v>647</v>
      </c>
      <c r="Z85" s="93">
        <v>58.38</v>
      </c>
      <c r="AA85" s="93">
        <v>5219</v>
      </c>
      <c r="AB85" s="93">
        <v>51359</v>
      </c>
      <c r="AC85" s="93" t="s">
        <v>712</v>
      </c>
      <c r="AD85" s="93">
        <v>60.56</v>
      </c>
      <c r="AE85" s="93">
        <v>5202</v>
      </c>
      <c r="AF85" s="93">
        <v>51819</v>
      </c>
      <c r="AG85" s="93" t="s">
        <v>618</v>
      </c>
      <c r="AH85" s="93">
        <v>58.85</v>
      </c>
      <c r="AI85" s="93">
        <v>5012</v>
      </c>
      <c r="AJ85" s="93">
        <v>54123</v>
      </c>
      <c r="AK85" s="93" t="s">
        <v>713</v>
      </c>
      <c r="AL85" s="93">
        <v>59</v>
      </c>
      <c r="AM85" s="93">
        <v>5168</v>
      </c>
      <c r="AN85" s="93">
        <v>55513</v>
      </c>
      <c r="AO85" s="93" t="s">
        <v>714</v>
      </c>
      <c r="AP85" s="93">
        <v>58.1</v>
      </c>
      <c r="AQ85" s="93">
        <v>5202</v>
      </c>
      <c r="AR85" s="93">
        <v>54535</v>
      </c>
      <c r="AS85" s="93" t="s">
        <v>715</v>
      </c>
      <c r="AT85" s="93">
        <v>59.36</v>
      </c>
      <c r="AU85" s="93">
        <v>5337</v>
      </c>
      <c r="AV85" s="93">
        <v>52887</v>
      </c>
      <c r="AW85" s="93" t="s">
        <v>716</v>
      </c>
    </row>
    <row r="86" spans="1:49">
      <c r="A86" s="93" t="s">
        <v>717</v>
      </c>
      <c r="B86" s="93">
        <v>74.88</v>
      </c>
      <c r="C86" s="93">
        <v>8050</v>
      </c>
      <c r="D86" s="93">
        <v>50216</v>
      </c>
      <c r="E86" s="93" t="s">
        <v>718</v>
      </c>
      <c r="F86" s="93">
        <v>73.02</v>
      </c>
      <c r="G86" s="93">
        <v>7713</v>
      </c>
      <c r="H86" s="93">
        <v>50040</v>
      </c>
      <c r="I86" s="93" t="s">
        <v>319</v>
      </c>
      <c r="J86" s="93">
        <v>59.04</v>
      </c>
      <c r="K86" s="93">
        <v>5444</v>
      </c>
      <c r="L86" s="93">
        <v>49772</v>
      </c>
      <c r="M86" s="93" t="s">
        <v>312</v>
      </c>
      <c r="N86" s="93">
        <v>59.45</v>
      </c>
      <c r="O86" s="93">
        <v>5474</v>
      </c>
      <c r="P86" s="93">
        <v>46444</v>
      </c>
      <c r="Q86" s="93" t="s">
        <v>446</v>
      </c>
      <c r="R86" s="93">
        <v>59.74</v>
      </c>
      <c r="S86" s="93">
        <v>5920</v>
      </c>
      <c r="T86" s="93">
        <v>41551</v>
      </c>
      <c r="U86" s="93" t="s">
        <v>637</v>
      </c>
      <c r="V86" s="93">
        <v>61.49</v>
      </c>
      <c r="W86" s="93">
        <v>6337</v>
      </c>
      <c r="X86" s="93">
        <v>41140</v>
      </c>
      <c r="Y86" s="93" t="s">
        <v>390</v>
      </c>
      <c r="Z86" s="93">
        <v>60.01</v>
      </c>
      <c r="AA86" s="93">
        <v>6210</v>
      </c>
      <c r="AB86" s="93">
        <v>40733</v>
      </c>
      <c r="AC86" s="93" t="s">
        <v>609</v>
      </c>
      <c r="AD86" s="93">
        <v>60.66</v>
      </c>
      <c r="AE86" s="93">
        <v>6121</v>
      </c>
      <c r="AF86" s="93">
        <v>44485</v>
      </c>
      <c r="AG86" s="93" t="s">
        <v>489</v>
      </c>
      <c r="AH86" s="93">
        <v>57.61</v>
      </c>
      <c r="AI86" s="93">
        <v>6042</v>
      </c>
      <c r="AJ86" s="93">
        <v>44045</v>
      </c>
      <c r="AK86" s="93" t="s">
        <v>473</v>
      </c>
      <c r="AL86" s="93">
        <v>57.2</v>
      </c>
      <c r="AM86" s="93">
        <v>6158</v>
      </c>
      <c r="AN86" s="93">
        <v>53527</v>
      </c>
      <c r="AO86" s="93" t="s">
        <v>719</v>
      </c>
      <c r="AP86" s="93">
        <v>56.68</v>
      </c>
      <c r="AQ86" s="93">
        <v>5738</v>
      </c>
      <c r="AR86" s="93">
        <v>49674</v>
      </c>
      <c r="AS86" s="93" t="s">
        <v>332</v>
      </c>
      <c r="AT86" s="93">
        <v>62.4</v>
      </c>
      <c r="AU86" s="93">
        <v>6252</v>
      </c>
      <c r="AV86" s="93">
        <v>55172</v>
      </c>
      <c r="AW86" s="93" t="s">
        <v>720</v>
      </c>
    </row>
    <row r="87" spans="1:49">
      <c r="A87" s="93" t="s">
        <v>721</v>
      </c>
      <c r="B87" s="93">
        <v>77.19</v>
      </c>
      <c r="C87" s="93">
        <v>7050</v>
      </c>
      <c r="D87" s="93">
        <v>70067</v>
      </c>
      <c r="E87" s="93" t="s">
        <v>380</v>
      </c>
      <c r="F87" s="93">
        <v>80.61</v>
      </c>
      <c r="G87" s="93">
        <v>7186</v>
      </c>
      <c r="H87" s="93">
        <v>66487</v>
      </c>
      <c r="I87" s="93" t="s">
        <v>348</v>
      </c>
      <c r="J87" s="93">
        <v>71.59</v>
      </c>
      <c r="K87" s="93">
        <v>5459</v>
      </c>
      <c r="L87" s="93">
        <v>65046</v>
      </c>
      <c r="M87" s="93" t="s">
        <v>722</v>
      </c>
      <c r="N87" s="93">
        <v>70.650000000000006</v>
      </c>
      <c r="O87" s="93">
        <v>5313</v>
      </c>
      <c r="P87" s="93">
        <v>62824</v>
      </c>
      <c r="Q87" s="93" t="s">
        <v>383</v>
      </c>
      <c r="R87" s="93">
        <v>73.83</v>
      </c>
      <c r="S87" s="93">
        <v>5559</v>
      </c>
      <c r="T87" s="93">
        <v>58402</v>
      </c>
      <c r="U87" s="93" t="s">
        <v>476</v>
      </c>
      <c r="V87" s="93">
        <v>75.2</v>
      </c>
      <c r="W87" s="93">
        <v>6833</v>
      </c>
      <c r="X87" s="93">
        <v>56720</v>
      </c>
      <c r="Y87" s="93" t="s">
        <v>430</v>
      </c>
      <c r="Z87" s="93">
        <v>74.73</v>
      </c>
      <c r="AA87" s="93">
        <v>5869</v>
      </c>
      <c r="AB87" s="93">
        <v>58500</v>
      </c>
      <c r="AC87" s="93" t="s">
        <v>531</v>
      </c>
      <c r="AD87" s="93">
        <v>73.42</v>
      </c>
      <c r="AE87" s="93">
        <v>5842</v>
      </c>
      <c r="AF87" s="93">
        <v>55872</v>
      </c>
      <c r="AG87" s="93" t="s">
        <v>296</v>
      </c>
      <c r="AH87" s="93">
        <v>72.3</v>
      </c>
      <c r="AI87" s="93">
        <v>5878</v>
      </c>
      <c r="AJ87" s="93">
        <v>55475</v>
      </c>
      <c r="AK87" s="93" t="s">
        <v>530</v>
      </c>
      <c r="AL87" s="93">
        <v>70.459999999999994</v>
      </c>
      <c r="AM87" s="93">
        <v>5859</v>
      </c>
      <c r="AN87" s="93">
        <v>57547</v>
      </c>
      <c r="AO87" s="93" t="s">
        <v>373</v>
      </c>
      <c r="AP87" s="93">
        <v>67.959999999999994</v>
      </c>
      <c r="AQ87" s="93">
        <v>5657</v>
      </c>
      <c r="AR87" s="93">
        <v>57447</v>
      </c>
      <c r="AS87" s="93" t="s">
        <v>314</v>
      </c>
      <c r="AT87" s="93">
        <v>71.98</v>
      </c>
      <c r="AU87" s="93">
        <v>6050</v>
      </c>
      <c r="AV87" s="93">
        <v>56932</v>
      </c>
      <c r="AW87" s="93" t="s">
        <v>596</v>
      </c>
    </row>
    <row r="88" spans="1:49">
      <c r="A88" s="93" t="s">
        <v>723</v>
      </c>
      <c r="B88" s="93">
        <v>77.19</v>
      </c>
      <c r="C88" s="93">
        <v>8658</v>
      </c>
      <c r="D88" s="93">
        <v>54777</v>
      </c>
      <c r="E88" s="93" t="s">
        <v>541</v>
      </c>
      <c r="F88" s="93">
        <v>71.260000000000005</v>
      </c>
      <c r="G88" s="93">
        <v>8539</v>
      </c>
      <c r="H88" s="93">
        <v>54314</v>
      </c>
      <c r="I88" s="93" t="s">
        <v>404</v>
      </c>
      <c r="J88" s="93">
        <v>67.59</v>
      </c>
      <c r="K88" s="93">
        <v>4631</v>
      </c>
      <c r="L88" s="93">
        <v>54131</v>
      </c>
      <c r="M88" s="93" t="s">
        <v>419</v>
      </c>
      <c r="N88" s="93">
        <v>64.75</v>
      </c>
      <c r="O88" s="93">
        <v>4727</v>
      </c>
      <c r="P88" s="93">
        <v>53451</v>
      </c>
      <c r="Q88" s="93" t="s">
        <v>368</v>
      </c>
      <c r="R88" s="93">
        <v>69.52</v>
      </c>
      <c r="S88" s="93">
        <v>7835</v>
      </c>
      <c r="T88" s="93">
        <v>52177</v>
      </c>
      <c r="U88" s="93" t="s">
        <v>428</v>
      </c>
      <c r="V88" s="93">
        <v>61.77</v>
      </c>
      <c r="W88" s="93">
        <v>6971</v>
      </c>
      <c r="X88" s="93">
        <v>51240</v>
      </c>
      <c r="Y88" s="93" t="s">
        <v>668</v>
      </c>
      <c r="Z88" s="93">
        <v>55.07</v>
      </c>
      <c r="AA88" s="93">
        <v>5601</v>
      </c>
      <c r="AB88" s="93">
        <v>50480</v>
      </c>
      <c r="AC88" s="93" t="s">
        <v>411</v>
      </c>
      <c r="AD88" s="93">
        <v>63.64</v>
      </c>
      <c r="AE88" s="93">
        <v>7300</v>
      </c>
      <c r="AF88" s="93">
        <v>51045</v>
      </c>
      <c r="AG88" s="93" t="s">
        <v>353</v>
      </c>
      <c r="AH88" s="93">
        <v>61.37</v>
      </c>
      <c r="AI88" s="93">
        <v>7167</v>
      </c>
      <c r="AJ88" s="93">
        <v>51104</v>
      </c>
      <c r="AK88" s="93" t="s">
        <v>565</v>
      </c>
      <c r="AL88" s="93">
        <v>64.489999999999995</v>
      </c>
      <c r="AM88" s="93">
        <v>7054</v>
      </c>
      <c r="AN88" s="93">
        <v>52451</v>
      </c>
      <c r="AO88" s="93" t="s">
        <v>526</v>
      </c>
      <c r="AP88" s="93">
        <v>67.95</v>
      </c>
      <c r="AQ88" s="93">
        <v>6788</v>
      </c>
      <c r="AR88" s="93">
        <v>49881</v>
      </c>
      <c r="AS88" s="93" t="s">
        <v>422</v>
      </c>
      <c r="AT88" s="93" t="s">
        <v>292</v>
      </c>
      <c r="AU88" s="93" t="s">
        <v>292</v>
      </c>
      <c r="AV88" s="93" t="s">
        <v>292</v>
      </c>
      <c r="AW88" s="93" t="s">
        <v>292</v>
      </c>
    </row>
    <row r="89" spans="1:49">
      <c r="A89" s="93" t="s">
        <v>724</v>
      </c>
      <c r="B89" s="93">
        <v>78.319999999999993</v>
      </c>
      <c r="C89" s="93">
        <v>6692</v>
      </c>
      <c r="D89" s="93">
        <v>48801</v>
      </c>
      <c r="E89" s="93" t="s">
        <v>725</v>
      </c>
      <c r="F89" s="93">
        <v>71.540000000000006</v>
      </c>
      <c r="G89" s="93">
        <v>5663</v>
      </c>
      <c r="H89" s="93">
        <v>48235</v>
      </c>
      <c r="I89" s="93" t="s">
        <v>299</v>
      </c>
      <c r="J89" s="93">
        <v>67.52</v>
      </c>
      <c r="K89" s="93">
        <v>4985</v>
      </c>
      <c r="L89" s="93">
        <v>48303</v>
      </c>
      <c r="M89" s="93" t="s">
        <v>544</v>
      </c>
      <c r="N89" s="93">
        <v>67.64</v>
      </c>
      <c r="O89" s="93">
        <v>5023</v>
      </c>
      <c r="P89" s="93">
        <v>47129</v>
      </c>
      <c r="Q89" s="93" t="s">
        <v>595</v>
      </c>
      <c r="R89" s="93">
        <v>67.17</v>
      </c>
      <c r="S89" s="93">
        <v>5125</v>
      </c>
      <c r="T89" s="93">
        <v>45638</v>
      </c>
      <c r="U89" s="93" t="s">
        <v>389</v>
      </c>
      <c r="V89" s="93">
        <v>69.94</v>
      </c>
      <c r="W89" s="93">
        <v>5695</v>
      </c>
      <c r="X89" s="93">
        <v>45169</v>
      </c>
      <c r="Y89" s="93" t="s">
        <v>640</v>
      </c>
      <c r="Z89" s="93">
        <v>68.650000000000006</v>
      </c>
      <c r="AA89" s="93">
        <v>5396</v>
      </c>
      <c r="AB89" s="93">
        <v>44836</v>
      </c>
      <c r="AC89" s="93" t="s">
        <v>576</v>
      </c>
      <c r="AD89" s="93">
        <v>67.099999999999994</v>
      </c>
      <c r="AE89" s="93">
        <v>5262</v>
      </c>
      <c r="AF89" s="93">
        <v>45798</v>
      </c>
      <c r="AG89" s="93" t="s">
        <v>420</v>
      </c>
      <c r="AH89" s="93">
        <v>68.84</v>
      </c>
      <c r="AI89" s="93">
        <v>5322</v>
      </c>
      <c r="AJ89" s="93">
        <v>45562</v>
      </c>
      <c r="AK89" s="93" t="s">
        <v>345</v>
      </c>
      <c r="AL89" s="93">
        <v>67.7</v>
      </c>
      <c r="AM89" s="93">
        <v>5412</v>
      </c>
      <c r="AN89" s="93">
        <v>45430</v>
      </c>
      <c r="AO89" s="93" t="s">
        <v>663</v>
      </c>
      <c r="AP89" s="93">
        <v>67.53</v>
      </c>
      <c r="AQ89" s="93">
        <v>5574</v>
      </c>
      <c r="AR89" s="93">
        <v>44838</v>
      </c>
      <c r="AS89" s="93" t="s">
        <v>316</v>
      </c>
      <c r="AT89" s="93">
        <v>68.7</v>
      </c>
      <c r="AU89" s="93">
        <v>5732</v>
      </c>
      <c r="AV89" s="93">
        <v>44966</v>
      </c>
      <c r="AW89" s="93" t="s">
        <v>604</v>
      </c>
    </row>
    <row r="90" spans="1:49">
      <c r="A90" s="93" t="s">
        <v>726</v>
      </c>
      <c r="B90" s="93">
        <v>79.209999999999994</v>
      </c>
      <c r="C90" s="93">
        <v>6469</v>
      </c>
      <c r="D90" s="93">
        <v>61836</v>
      </c>
      <c r="E90" s="93" t="s">
        <v>356</v>
      </c>
      <c r="F90" s="93">
        <v>77.92</v>
      </c>
      <c r="G90" s="93">
        <v>7456</v>
      </c>
      <c r="H90" s="93">
        <v>62247</v>
      </c>
      <c r="I90" s="93" t="s">
        <v>580</v>
      </c>
      <c r="J90" s="93">
        <v>71.680000000000007</v>
      </c>
      <c r="K90" s="93">
        <v>6238</v>
      </c>
      <c r="L90" s="93">
        <v>60655</v>
      </c>
      <c r="M90" s="93" t="s">
        <v>647</v>
      </c>
      <c r="N90" s="93">
        <v>70.41</v>
      </c>
      <c r="O90" s="93">
        <v>6229</v>
      </c>
      <c r="P90" s="93">
        <v>57346</v>
      </c>
      <c r="Q90" s="93" t="s">
        <v>354</v>
      </c>
      <c r="R90" s="93">
        <v>67.73</v>
      </c>
      <c r="S90" s="93">
        <v>6090</v>
      </c>
      <c r="T90" s="93">
        <v>56110</v>
      </c>
      <c r="U90" s="93" t="s">
        <v>376</v>
      </c>
      <c r="V90" s="93">
        <v>69.55</v>
      </c>
      <c r="W90" s="93">
        <v>6227</v>
      </c>
      <c r="X90" s="93">
        <v>53177</v>
      </c>
      <c r="Y90" s="93" t="s">
        <v>473</v>
      </c>
      <c r="Z90" s="93">
        <v>66.3</v>
      </c>
      <c r="AA90" s="93">
        <v>5926</v>
      </c>
      <c r="AB90" s="93">
        <v>54137</v>
      </c>
      <c r="AC90" s="93" t="s">
        <v>373</v>
      </c>
      <c r="AD90" s="93">
        <v>68.680000000000007</v>
      </c>
      <c r="AE90" s="93">
        <v>6159</v>
      </c>
      <c r="AF90" s="93">
        <v>52590</v>
      </c>
      <c r="AG90" s="93" t="s">
        <v>434</v>
      </c>
      <c r="AH90" s="93">
        <v>66.040000000000006</v>
      </c>
      <c r="AI90" s="93">
        <v>6163</v>
      </c>
      <c r="AJ90" s="93">
        <v>54431</v>
      </c>
      <c r="AK90" s="93" t="s">
        <v>348</v>
      </c>
      <c r="AL90" s="93">
        <v>65.72</v>
      </c>
      <c r="AM90" s="93">
        <v>6062</v>
      </c>
      <c r="AN90" s="93">
        <v>54274</v>
      </c>
      <c r="AO90" s="93" t="s">
        <v>368</v>
      </c>
      <c r="AP90" s="93">
        <v>68.27</v>
      </c>
      <c r="AQ90" s="93">
        <v>6240</v>
      </c>
      <c r="AR90" s="93">
        <v>54504</v>
      </c>
      <c r="AS90" s="93" t="s">
        <v>580</v>
      </c>
      <c r="AT90" s="93">
        <v>67.95</v>
      </c>
      <c r="AU90" s="93">
        <v>5945</v>
      </c>
      <c r="AV90" s="93">
        <v>54277</v>
      </c>
      <c r="AW90" s="93" t="s">
        <v>580</v>
      </c>
    </row>
    <row r="91" spans="1:49">
      <c r="A91" s="93" t="s">
        <v>727</v>
      </c>
      <c r="B91" s="93">
        <v>81.11</v>
      </c>
      <c r="C91" s="93">
        <v>6504</v>
      </c>
      <c r="D91" s="93">
        <v>62874</v>
      </c>
      <c r="E91" s="93" t="s">
        <v>728</v>
      </c>
      <c r="F91" s="93">
        <v>79.23</v>
      </c>
      <c r="G91" s="93">
        <v>5933</v>
      </c>
      <c r="H91" s="93">
        <v>59332</v>
      </c>
      <c r="I91" s="93" t="s">
        <v>432</v>
      </c>
      <c r="J91" s="93">
        <v>72.38</v>
      </c>
      <c r="K91" s="93">
        <v>4596</v>
      </c>
      <c r="L91" s="93">
        <v>57327</v>
      </c>
      <c r="M91" s="93" t="s">
        <v>566</v>
      </c>
      <c r="N91" s="93">
        <v>69.91</v>
      </c>
      <c r="O91" s="93">
        <v>5086</v>
      </c>
      <c r="P91" s="93">
        <v>56684</v>
      </c>
      <c r="Q91" s="93" t="s">
        <v>451</v>
      </c>
      <c r="R91" s="93">
        <v>69.959999999999994</v>
      </c>
      <c r="S91" s="93">
        <v>5278</v>
      </c>
      <c r="T91" s="93">
        <v>51198</v>
      </c>
      <c r="U91" s="93" t="s">
        <v>341</v>
      </c>
      <c r="V91" s="93">
        <v>70.930000000000007</v>
      </c>
      <c r="W91" s="93">
        <v>5328</v>
      </c>
      <c r="X91" s="93">
        <v>56684</v>
      </c>
      <c r="Y91" s="93" t="s">
        <v>350</v>
      </c>
      <c r="Z91" s="93">
        <v>68.61</v>
      </c>
      <c r="AA91" s="93">
        <v>5419</v>
      </c>
      <c r="AB91" s="93">
        <v>56684</v>
      </c>
      <c r="AC91" s="93" t="s">
        <v>471</v>
      </c>
      <c r="AD91" s="93">
        <v>68.819999999999993</v>
      </c>
      <c r="AE91" s="93">
        <v>5514</v>
      </c>
      <c r="AF91" s="93">
        <v>54125</v>
      </c>
      <c r="AG91" s="93" t="s">
        <v>295</v>
      </c>
      <c r="AH91" s="93">
        <v>69.97</v>
      </c>
      <c r="AI91" s="93">
        <v>5400</v>
      </c>
      <c r="AJ91" s="93">
        <v>56585</v>
      </c>
      <c r="AK91" s="93" t="s">
        <v>466</v>
      </c>
      <c r="AL91" s="93">
        <v>70.209999999999994</v>
      </c>
      <c r="AM91" s="93">
        <v>5375</v>
      </c>
      <c r="AN91" s="93">
        <v>55320</v>
      </c>
      <c r="AO91" s="93" t="s">
        <v>436</v>
      </c>
      <c r="AP91" s="93">
        <v>75.28</v>
      </c>
      <c r="AQ91" s="93">
        <v>4732</v>
      </c>
      <c r="AR91" s="93">
        <v>52733</v>
      </c>
      <c r="AS91" s="93" t="s">
        <v>294</v>
      </c>
      <c r="AT91" s="93">
        <v>74.67</v>
      </c>
      <c r="AU91" s="93">
        <v>4854</v>
      </c>
      <c r="AV91" s="93">
        <v>57809</v>
      </c>
      <c r="AW91" s="93" t="s">
        <v>493</v>
      </c>
    </row>
    <row r="92" spans="1:49">
      <c r="A92" s="93" t="s">
        <v>729</v>
      </c>
      <c r="B92" s="93">
        <v>82.34</v>
      </c>
      <c r="C92" s="93">
        <v>8275</v>
      </c>
      <c r="D92" s="93">
        <v>46774</v>
      </c>
      <c r="E92" s="93" t="s">
        <v>621</v>
      </c>
      <c r="F92" s="93" t="s">
        <v>292</v>
      </c>
      <c r="G92" s="93" t="s">
        <v>292</v>
      </c>
      <c r="H92" s="93" t="s">
        <v>292</v>
      </c>
      <c r="I92" s="93" t="s">
        <v>292</v>
      </c>
      <c r="J92" s="93">
        <v>72.58</v>
      </c>
      <c r="K92" s="93">
        <v>4993</v>
      </c>
      <c r="L92" s="93">
        <v>46052</v>
      </c>
      <c r="M92" s="93" t="s">
        <v>672</v>
      </c>
      <c r="N92" s="93">
        <v>70.150000000000006</v>
      </c>
      <c r="O92" s="93">
        <v>5084</v>
      </c>
      <c r="P92" s="93">
        <v>47211</v>
      </c>
      <c r="Q92" s="93" t="s">
        <v>653</v>
      </c>
      <c r="R92" s="93">
        <v>68.8</v>
      </c>
      <c r="S92" s="93">
        <v>4814</v>
      </c>
      <c r="T92" s="93">
        <v>43438</v>
      </c>
      <c r="U92" s="93" t="s">
        <v>300</v>
      </c>
      <c r="V92" s="93">
        <v>68.349999999999994</v>
      </c>
      <c r="W92" s="93">
        <v>5559</v>
      </c>
      <c r="X92" s="93">
        <v>40998</v>
      </c>
      <c r="Y92" s="93" t="s">
        <v>586</v>
      </c>
      <c r="Z92" s="93">
        <v>65.180000000000007</v>
      </c>
      <c r="AA92" s="93">
        <v>5243</v>
      </c>
      <c r="AB92" s="93">
        <v>41703</v>
      </c>
      <c r="AC92" s="93" t="s">
        <v>397</v>
      </c>
      <c r="AD92" s="93">
        <v>66.959999999999994</v>
      </c>
      <c r="AE92" s="93">
        <v>5337</v>
      </c>
      <c r="AF92" s="93">
        <v>46261</v>
      </c>
      <c r="AG92" s="93" t="s">
        <v>460</v>
      </c>
      <c r="AH92" s="93">
        <v>64.849999999999994</v>
      </c>
      <c r="AI92" s="93">
        <v>5807</v>
      </c>
      <c r="AJ92" s="93">
        <v>46810</v>
      </c>
      <c r="AK92" s="93" t="s">
        <v>344</v>
      </c>
      <c r="AL92" s="93">
        <v>70.12</v>
      </c>
      <c r="AM92" s="93">
        <v>6004</v>
      </c>
      <c r="AN92" s="93">
        <v>47882</v>
      </c>
      <c r="AO92" s="93" t="s">
        <v>420</v>
      </c>
      <c r="AP92" s="93">
        <v>68.52</v>
      </c>
      <c r="AQ92" s="93">
        <v>5790</v>
      </c>
      <c r="AR92" s="93">
        <v>46547</v>
      </c>
      <c r="AS92" s="93" t="s">
        <v>389</v>
      </c>
      <c r="AT92" s="93">
        <v>68.02</v>
      </c>
      <c r="AU92" s="93">
        <v>5483</v>
      </c>
      <c r="AV92" s="93">
        <v>47416</v>
      </c>
      <c r="AW92" s="93" t="s">
        <v>372</v>
      </c>
    </row>
    <row r="93" spans="1:49">
      <c r="A93" s="93" t="s">
        <v>730</v>
      </c>
      <c r="B93" s="93">
        <v>82.58</v>
      </c>
      <c r="C93" s="93">
        <v>8413</v>
      </c>
      <c r="D93" s="93">
        <v>57022</v>
      </c>
      <c r="E93" s="93" t="s">
        <v>460</v>
      </c>
      <c r="F93" s="93">
        <v>78.900000000000006</v>
      </c>
      <c r="G93" s="93">
        <v>8185</v>
      </c>
      <c r="H93" s="93">
        <v>56707</v>
      </c>
      <c r="I93" s="93" t="s">
        <v>423</v>
      </c>
      <c r="J93" s="93">
        <v>73.459999999999994</v>
      </c>
      <c r="K93" s="93">
        <v>5005</v>
      </c>
      <c r="L93" s="93">
        <v>56714</v>
      </c>
      <c r="M93" s="93" t="s">
        <v>499</v>
      </c>
      <c r="N93" s="93">
        <v>72.06</v>
      </c>
      <c r="O93" s="93">
        <v>5220</v>
      </c>
      <c r="P93" s="93">
        <v>55150</v>
      </c>
      <c r="Q93" s="93" t="s">
        <v>434</v>
      </c>
      <c r="R93" s="93">
        <v>72.180000000000007</v>
      </c>
      <c r="S93" s="93">
        <v>5253</v>
      </c>
      <c r="T93" s="93">
        <v>54232</v>
      </c>
      <c r="U93" s="93" t="s">
        <v>486</v>
      </c>
      <c r="V93" s="93">
        <v>71.56</v>
      </c>
      <c r="W93" s="93">
        <v>5451</v>
      </c>
      <c r="X93" s="93">
        <v>52585</v>
      </c>
      <c r="Y93" s="93" t="s">
        <v>422</v>
      </c>
      <c r="Z93" s="93">
        <v>67.72</v>
      </c>
      <c r="AA93" s="93">
        <v>5344</v>
      </c>
      <c r="AB93" s="93">
        <v>52527</v>
      </c>
      <c r="AC93" s="93" t="s">
        <v>728</v>
      </c>
      <c r="AD93" s="93">
        <v>69.959999999999994</v>
      </c>
      <c r="AE93" s="93">
        <v>5354</v>
      </c>
      <c r="AF93" s="93">
        <v>52936</v>
      </c>
      <c r="AG93" s="93" t="s">
        <v>470</v>
      </c>
      <c r="AH93" s="93">
        <v>70.25</v>
      </c>
      <c r="AI93" s="93">
        <v>5769</v>
      </c>
      <c r="AJ93" s="93">
        <v>52171</v>
      </c>
      <c r="AK93" s="93" t="s">
        <v>484</v>
      </c>
      <c r="AL93" s="93">
        <v>71.81</v>
      </c>
      <c r="AM93" s="93">
        <v>5606</v>
      </c>
      <c r="AN93" s="93">
        <v>52623</v>
      </c>
      <c r="AO93" s="93" t="s">
        <v>443</v>
      </c>
      <c r="AP93" s="93">
        <v>72.05</v>
      </c>
      <c r="AQ93" s="93">
        <v>5774</v>
      </c>
      <c r="AR93" s="93">
        <v>52629</v>
      </c>
      <c r="AS93" s="93" t="s">
        <v>453</v>
      </c>
      <c r="AT93" s="93">
        <v>71.900000000000006</v>
      </c>
      <c r="AU93" s="93">
        <v>5698</v>
      </c>
      <c r="AV93" s="93">
        <v>52796</v>
      </c>
      <c r="AW93" s="93" t="s">
        <v>422</v>
      </c>
    </row>
    <row r="94" spans="1:49">
      <c r="A94" s="93" t="s">
        <v>731</v>
      </c>
      <c r="B94" s="93">
        <v>82.61</v>
      </c>
      <c r="C94" s="93">
        <v>5622</v>
      </c>
      <c r="D94" s="93">
        <v>44969</v>
      </c>
      <c r="E94" s="93" t="s">
        <v>699</v>
      </c>
      <c r="F94" s="93">
        <v>80.73</v>
      </c>
      <c r="G94" s="93">
        <v>5544</v>
      </c>
      <c r="H94" s="93">
        <v>44969</v>
      </c>
      <c r="I94" s="93" t="s">
        <v>698</v>
      </c>
      <c r="J94" s="93">
        <v>78.73</v>
      </c>
      <c r="K94" s="93">
        <v>5693</v>
      </c>
      <c r="L94" s="93">
        <v>44969</v>
      </c>
      <c r="M94" s="93" t="s">
        <v>628</v>
      </c>
      <c r="N94" s="93">
        <v>76.47</v>
      </c>
      <c r="O94" s="93">
        <v>5081</v>
      </c>
      <c r="P94" s="93">
        <v>44895</v>
      </c>
      <c r="Q94" s="93" t="s">
        <v>732</v>
      </c>
      <c r="R94" s="93">
        <v>72.44</v>
      </c>
      <c r="S94" s="93">
        <v>5264</v>
      </c>
      <c r="T94" s="93">
        <v>43281</v>
      </c>
      <c r="U94" s="93" t="s">
        <v>627</v>
      </c>
      <c r="V94" s="93">
        <v>72.56</v>
      </c>
      <c r="W94" s="93">
        <v>5154</v>
      </c>
      <c r="X94" s="93">
        <v>42856</v>
      </c>
      <c r="Y94" s="93" t="s">
        <v>733</v>
      </c>
      <c r="Z94" s="93">
        <v>68.95</v>
      </c>
      <c r="AA94" s="93">
        <v>5189</v>
      </c>
      <c r="AB94" s="93">
        <v>44287</v>
      </c>
      <c r="AC94" s="93" t="s">
        <v>635</v>
      </c>
      <c r="AD94" s="93">
        <v>70.73</v>
      </c>
      <c r="AE94" s="93">
        <v>5185</v>
      </c>
      <c r="AF94" s="93">
        <v>44569</v>
      </c>
      <c r="AG94" s="93" t="s">
        <v>652</v>
      </c>
      <c r="AH94" s="93">
        <v>71.489999999999995</v>
      </c>
      <c r="AI94" s="93">
        <v>5279</v>
      </c>
      <c r="AJ94" s="93">
        <v>43271</v>
      </c>
      <c r="AK94" s="93" t="s">
        <v>570</v>
      </c>
      <c r="AL94" s="93">
        <v>71.69</v>
      </c>
      <c r="AM94" s="93">
        <v>5079</v>
      </c>
      <c r="AN94" s="93">
        <v>46809</v>
      </c>
      <c r="AO94" s="93" t="s">
        <v>398</v>
      </c>
      <c r="AP94" s="93">
        <v>70.64</v>
      </c>
      <c r="AQ94" s="93">
        <v>5366</v>
      </c>
      <c r="AR94" s="93">
        <v>49328</v>
      </c>
      <c r="AS94" s="93" t="s">
        <v>643</v>
      </c>
      <c r="AT94" s="93">
        <v>72.33</v>
      </c>
      <c r="AU94" s="93">
        <v>5170</v>
      </c>
      <c r="AV94" s="93">
        <v>49416</v>
      </c>
      <c r="AW94" s="93" t="s">
        <v>644</v>
      </c>
    </row>
    <row r="95" spans="1:49">
      <c r="A95" s="93" t="s">
        <v>734</v>
      </c>
      <c r="B95" s="93">
        <v>86</v>
      </c>
      <c r="C95" s="93">
        <v>31333</v>
      </c>
      <c r="D95" s="93">
        <v>47940</v>
      </c>
      <c r="E95" s="93" t="s">
        <v>698</v>
      </c>
      <c r="F95" s="93" t="s">
        <v>292</v>
      </c>
      <c r="G95" s="93" t="s">
        <v>292</v>
      </c>
      <c r="H95" s="93" t="s">
        <v>292</v>
      </c>
      <c r="I95" s="93" t="s">
        <v>292</v>
      </c>
      <c r="J95" s="93">
        <v>70.02</v>
      </c>
      <c r="K95" s="93">
        <v>30118</v>
      </c>
      <c r="L95" s="93">
        <v>45181</v>
      </c>
      <c r="M95" s="93" t="s">
        <v>640</v>
      </c>
      <c r="N95" s="93">
        <v>68.91</v>
      </c>
      <c r="O95" s="93">
        <v>30199</v>
      </c>
      <c r="P95" s="93">
        <v>42816</v>
      </c>
      <c r="Q95" s="93" t="s">
        <v>735</v>
      </c>
      <c r="R95" s="93">
        <v>61.03</v>
      </c>
      <c r="S95" s="93">
        <v>27952</v>
      </c>
      <c r="T95" s="93">
        <v>46853</v>
      </c>
      <c r="U95" s="93" t="s">
        <v>530</v>
      </c>
      <c r="V95" s="93">
        <v>61.28</v>
      </c>
      <c r="W95" s="93">
        <v>28453</v>
      </c>
      <c r="X95" s="93">
        <v>40816</v>
      </c>
      <c r="Y95" s="93" t="s">
        <v>561</v>
      </c>
      <c r="Z95" s="93">
        <v>63.7</v>
      </c>
      <c r="AA95" s="93">
        <v>29399</v>
      </c>
      <c r="AB95" s="93">
        <v>40610</v>
      </c>
      <c r="AC95" s="93" t="s">
        <v>736</v>
      </c>
      <c r="AD95" s="93">
        <v>64.77</v>
      </c>
      <c r="AE95" s="93">
        <v>29624</v>
      </c>
      <c r="AF95" s="93">
        <v>40618</v>
      </c>
      <c r="AG95" s="93" t="s">
        <v>707</v>
      </c>
      <c r="AH95" s="93">
        <v>66.8</v>
      </c>
      <c r="AI95" s="93">
        <v>30577</v>
      </c>
      <c r="AJ95" s="93">
        <v>40058</v>
      </c>
      <c r="AK95" s="93" t="s">
        <v>586</v>
      </c>
      <c r="AL95" s="93">
        <v>66.13</v>
      </c>
      <c r="AM95" s="93">
        <v>30012</v>
      </c>
      <c r="AN95" s="93">
        <v>39503</v>
      </c>
      <c r="AO95" s="93" t="s">
        <v>627</v>
      </c>
      <c r="AP95" s="93">
        <v>58.14</v>
      </c>
      <c r="AQ95" s="93">
        <v>27103</v>
      </c>
      <c r="AR95" s="93">
        <v>40064</v>
      </c>
      <c r="AS95" s="93" t="s">
        <v>702</v>
      </c>
      <c r="AT95" s="93">
        <v>63.18</v>
      </c>
      <c r="AU95" s="93">
        <v>29430</v>
      </c>
      <c r="AV95" s="93">
        <v>39317</v>
      </c>
      <c r="AW95" s="93" t="s">
        <v>737</v>
      </c>
    </row>
    <row r="96" spans="1:49">
      <c r="A96" s="93" t="s">
        <v>738</v>
      </c>
      <c r="B96" s="93">
        <v>86.91</v>
      </c>
      <c r="C96" s="93">
        <v>6797</v>
      </c>
      <c r="D96" s="93">
        <v>53809</v>
      </c>
      <c r="E96" s="93" t="s">
        <v>739</v>
      </c>
      <c r="F96" s="93">
        <v>85.64</v>
      </c>
      <c r="G96" s="93">
        <v>6104</v>
      </c>
      <c r="H96" s="93">
        <v>53865</v>
      </c>
      <c r="I96" s="93" t="s">
        <v>590</v>
      </c>
      <c r="J96" s="93">
        <v>79.37</v>
      </c>
      <c r="K96" s="93">
        <v>4654</v>
      </c>
      <c r="L96" s="93">
        <v>53865</v>
      </c>
      <c r="M96" s="93" t="s">
        <v>609</v>
      </c>
      <c r="N96" s="93">
        <v>72.94</v>
      </c>
      <c r="O96" s="93">
        <v>5305</v>
      </c>
      <c r="P96" s="93">
        <v>45377</v>
      </c>
      <c r="Q96" s="93" t="s">
        <v>737</v>
      </c>
      <c r="R96" s="93">
        <v>71.56</v>
      </c>
      <c r="S96" s="93">
        <v>5226</v>
      </c>
      <c r="T96" s="93">
        <v>46305</v>
      </c>
      <c r="U96" s="93" t="s">
        <v>740</v>
      </c>
      <c r="V96" s="93">
        <v>71.400000000000006</v>
      </c>
      <c r="W96" s="93">
        <v>5066</v>
      </c>
      <c r="X96" s="93">
        <v>47469</v>
      </c>
      <c r="Y96" s="93" t="s">
        <v>677</v>
      </c>
      <c r="Z96" s="93">
        <v>70.56</v>
      </c>
      <c r="AA96" s="93">
        <v>4984</v>
      </c>
      <c r="AB96" s="93">
        <v>45723</v>
      </c>
      <c r="AC96" s="93" t="s">
        <v>741</v>
      </c>
      <c r="AD96" s="93">
        <v>70.680000000000007</v>
      </c>
      <c r="AE96" s="93">
        <v>5119</v>
      </c>
      <c r="AF96" s="93">
        <v>39712</v>
      </c>
      <c r="AG96" s="93" t="s">
        <v>742</v>
      </c>
      <c r="AH96" s="93">
        <v>72.099999999999994</v>
      </c>
      <c r="AI96" s="93">
        <v>5175</v>
      </c>
      <c r="AJ96" s="93">
        <v>50491</v>
      </c>
      <c r="AK96" s="93" t="s">
        <v>294</v>
      </c>
      <c r="AL96" s="93">
        <v>72.209999999999994</v>
      </c>
      <c r="AM96" s="93">
        <v>5515</v>
      </c>
      <c r="AN96" s="93">
        <v>49402</v>
      </c>
      <c r="AO96" s="93" t="s">
        <v>517</v>
      </c>
      <c r="AP96" s="93">
        <v>74.75</v>
      </c>
      <c r="AQ96" s="93">
        <v>5435</v>
      </c>
      <c r="AR96" s="93">
        <v>46617</v>
      </c>
      <c r="AS96" s="93" t="s">
        <v>725</v>
      </c>
      <c r="AT96" s="93">
        <v>74.400000000000006</v>
      </c>
      <c r="AU96" s="93">
        <v>5722</v>
      </c>
      <c r="AV96" s="93">
        <v>47207</v>
      </c>
      <c r="AW96" s="93" t="s">
        <v>672</v>
      </c>
    </row>
    <row r="97" spans="1:49">
      <c r="A97" s="93" t="s">
        <v>743</v>
      </c>
      <c r="B97" s="93">
        <v>88.19</v>
      </c>
      <c r="C97" s="93">
        <v>7103</v>
      </c>
      <c r="D97" s="93">
        <v>69380</v>
      </c>
      <c r="E97" s="93" t="s">
        <v>295</v>
      </c>
      <c r="F97" s="93">
        <v>91.47</v>
      </c>
      <c r="G97" s="93">
        <v>7352</v>
      </c>
      <c r="H97" s="93">
        <v>68126</v>
      </c>
      <c r="I97" s="93" t="s">
        <v>477</v>
      </c>
      <c r="J97" s="93">
        <v>79.510000000000005</v>
      </c>
      <c r="K97" s="93">
        <v>5795</v>
      </c>
      <c r="L97" s="93">
        <v>66403</v>
      </c>
      <c r="M97" s="93" t="s">
        <v>308</v>
      </c>
      <c r="N97" s="93">
        <v>77.569999999999993</v>
      </c>
      <c r="O97" s="93">
        <v>5805</v>
      </c>
      <c r="P97" s="93">
        <v>67355</v>
      </c>
      <c r="Q97" s="93" t="s">
        <v>619</v>
      </c>
      <c r="R97" s="93">
        <v>75.510000000000005</v>
      </c>
      <c r="S97" s="93">
        <v>6000</v>
      </c>
      <c r="T97" s="93">
        <v>64230</v>
      </c>
      <c r="U97" s="93" t="s">
        <v>744</v>
      </c>
      <c r="V97" s="93">
        <v>76.5</v>
      </c>
      <c r="W97" s="93">
        <v>6280</v>
      </c>
      <c r="X97" s="93">
        <v>60095</v>
      </c>
      <c r="Y97" s="93" t="s">
        <v>311</v>
      </c>
      <c r="Z97" s="93">
        <v>73.62</v>
      </c>
      <c r="AA97" s="93">
        <v>5832</v>
      </c>
      <c r="AB97" s="93">
        <v>60015</v>
      </c>
      <c r="AC97" s="93" t="s">
        <v>360</v>
      </c>
      <c r="AD97" s="93">
        <v>74.44</v>
      </c>
      <c r="AE97" s="93">
        <v>5881</v>
      </c>
      <c r="AF97" s="93">
        <v>59085</v>
      </c>
      <c r="AG97" s="93" t="s">
        <v>538</v>
      </c>
      <c r="AH97" s="93">
        <v>74.290000000000006</v>
      </c>
      <c r="AI97" s="93">
        <v>5726</v>
      </c>
      <c r="AJ97" s="93">
        <v>58851</v>
      </c>
      <c r="AK97" s="93" t="s">
        <v>566</v>
      </c>
      <c r="AL97" s="93">
        <v>72.55</v>
      </c>
      <c r="AM97" s="93">
        <v>5749</v>
      </c>
      <c r="AN97" s="93">
        <v>58887</v>
      </c>
      <c r="AO97" s="93" t="s">
        <v>413</v>
      </c>
      <c r="AP97" s="93">
        <v>72.56</v>
      </c>
      <c r="AQ97" s="93">
        <v>5940</v>
      </c>
      <c r="AR97" s="93">
        <v>58802</v>
      </c>
      <c r="AS97" s="93" t="s">
        <v>451</v>
      </c>
      <c r="AT97" s="93">
        <v>75.14</v>
      </c>
      <c r="AU97" s="93">
        <v>6031</v>
      </c>
      <c r="AV97" s="93">
        <v>58370</v>
      </c>
      <c r="AW97" s="93" t="s">
        <v>431</v>
      </c>
    </row>
    <row r="98" spans="1:49">
      <c r="A98" s="93" t="s">
        <v>745</v>
      </c>
      <c r="B98" s="93">
        <v>88.43</v>
      </c>
      <c r="C98" s="93">
        <v>8308</v>
      </c>
      <c r="D98" s="93">
        <v>61165</v>
      </c>
      <c r="E98" s="93" t="s">
        <v>393</v>
      </c>
      <c r="F98" s="93">
        <v>85.09</v>
      </c>
      <c r="G98" s="93">
        <v>8205</v>
      </c>
      <c r="H98" s="93">
        <v>59974</v>
      </c>
      <c r="I98" s="93" t="s">
        <v>578</v>
      </c>
      <c r="J98" s="93">
        <v>81.23</v>
      </c>
      <c r="K98" s="93">
        <v>7207</v>
      </c>
      <c r="L98" s="93">
        <v>58791</v>
      </c>
      <c r="M98" s="93" t="s">
        <v>313</v>
      </c>
      <c r="N98" s="93">
        <v>72.58</v>
      </c>
      <c r="O98" s="93">
        <v>6388</v>
      </c>
      <c r="P98" s="93">
        <v>56574</v>
      </c>
      <c r="Q98" s="93" t="s">
        <v>467</v>
      </c>
      <c r="R98" s="93">
        <v>72.569999999999993</v>
      </c>
      <c r="S98" s="93">
        <v>6318</v>
      </c>
      <c r="T98" s="93">
        <v>54878</v>
      </c>
      <c r="U98" s="93" t="s">
        <v>470</v>
      </c>
      <c r="V98" s="93">
        <v>70.19</v>
      </c>
      <c r="W98" s="93">
        <v>6257</v>
      </c>
      <c r="X98" s="93">
        <v>53752</v>
      </c>
      <c r="Y98" s="93" t="s">
        <v>434</v>
      </c>
      <c r="Z98" s="93">
        <v>70.08</v>
      </c>
      <c r="AA98" s="93">
        <v>6208</v>
      </c>
      <c r="AB98" s="93">
        <v>52971</v>
      </c>
      <c r="AC98" s="93" t="s">
        <v>494</v>
      </c>
      <c r="AD98" s="93">
        <v>72.040000000000006</v>
      </c>
      <c r="AE98" s="93">
        <v>6316</v>
      </c>
      <c r="AF98" s="93">
        <v>52112</v>
      </c>
      <c r="AG98" s="93" t="s">
        <v>313</v>
      </c>
      <c r="AH98" s="93">
        <v>72.459999999999994</v>
      </c>
      <c r="AI98" s="93">
        <v>6284</v>
      </c>
      <c r="AJ98" s="93">
        <v>51401</v>
      </c>
      <c r="AK98" s="93" t="s">
        <v>541</v>
      </c>
      <c r="AL98" s="93">
        <v>71.09</v>
      </c>
      <c r="AM98" s="93">
        <v>6396</v>
      </c>
      <c r="AN98" s="93">
        <v>53144</v>
      </c>
      <c r="AO98" s="93" t="s">
        <v>593</v>
      </c>
      <c r="AP98" s="93">
        <v>70.959999999999994</v>
      </c>
      <c r="AQ98" s="93">
        <v>6358</v>
      </c>
      <c r="AR98" s="93">
        <v>52517</v>
      </c>
      <c r="AS98" s="93" t="s">
        <v>450</v>
      </c>
      <c r="AT98" s="93">
        <v>70.989999999999995</v>
      </c>
      <c r="AU98" s="93">
        <v>6301</v>
      </c>
      <c r="AV98" s="93">
        <v>51899</v>
      </c>
      <c r="AW98" s="93" t="s">
        <v>341</v>
      </c>
    </row>
    <row r="99" spans="1:49">
      <c r="A99" s="93" t="s">
        <v>746</v>
      </c>
      <c r="B99" s="93">
        <v>88.94</v>
      </c>
      <c r="C99" s="93">
        <v>5078</v>
      </c>
      <c r="D99" s="93">
        <v>51590</v>
      </c>
      <c r="E99" s="93" t="s">
        <v>697</v>
      </c>
      <c r="F99" s="93">
        <v>79.17</v>
      </c>
      <c r="G99" s="93">
        <v>5225</v>
      </c>
      <c r="H99" s="93">
        <v>50801</v>
      </c>
      <c r="I99" s="93" t="s">
        <v>399</v>
      </c>
      <c r="J99" s="93" t="s">
        <v>292</v>
      </c>
      <c r="K99" s="93" t="s">
        <v>292</v>
      </c>
      <c r="L99" s="93" t="s">
        <v>292</v>
      </c>
      <c r="M99" s="93" t="s">
        <v>292</v>
      </c>
      <c r="N99" s="93">
        <v>76.16</v>
      </c>
      <c r="O99" s="93">
        <v>4486</v>
      </c>
      <c r="P99" s="93">
        <v>42042</v>
      </c>
      <c r="Q99" s="93" t="s">
        <v>654</v>
      </c>
      <c r="R99" s="93">
        <v>73.849999999999994</v>
      </c>
      <c r="S99" s="93">
        <v>4921</v>
      </c>
      <c r="T99" s="93">
        <v>38882</v>
      </c>
      <c r="U99" s="93" t="s">
        <v>747</v>
      </c>
      <c r="V99" s="93" t="s">
        <v>292</v>
      </c>
      <c r="W99" s="93" t="s">
        <v>292</v>
      </c>
      <c r="X99" s="93" t="s">
        <v>292</v>
      </c>
      <c r="Y99" s="93" t="s">
        <v>292</v>
      </c>
      <c r="Z99" s="93" t="s">
        <v>292</v>
      </c>
      <c r="AA99" s="93" t="s">
        <v>292</v>
      </c>
      <c r="AB99" s="93" t="s">
        <v>292</v>
      </c>
      <c r="AC99" s="93" t="s">
        <v>292</v>
      </c>
      <c r="AD99" s="93" t="s">
        <v>292</v>
      </c>
      <c r="AE99" s="93" t="s">
        <v>292</v>
      </c>
      <c r="AF99" s="93" t="s">
        <v>292</v>
      </c>
      <c r="AG99" s="93" t="s">
        <v>292</v>
      </c>
      <c r="AH99" s="93" t="s">
        <v>292</v>
      </c>
      <c r="AI99" s="93" t="s">
        <v>292</v>
      </c>
      <c r="AJ99" s="93" t="s">
        <v>292</v>
      </c>
      <c r="AK99" s="93" t="s">
        <v>292</v>
      </c>
      <c r="AL99" s="93" t="s">
        <v>292</v>
      </c>
      <c r="AM99" s="93" t="s">
        <v>292</v>
      </c>
      <c r="AN99" s="93" t="s">
        <v>292</v>
      </c>
      <c r="AO99" s="93" t="s">
        <v>292</v>
      </c>
      <c r="AP99" s="93" t="s">
        <v>292</v>
      </c>
      <c r="AQ99" s="93" t="s">
        <v>292</v>
      </c>
      <c r="AR99" s="93" t="s">
        <v>292</v>
      </c>
      <c r="AS99" s="93" t="s">
        <v>292</v>
      </c>
      <c r="AT99" s="93" t="s">
        <v>292</v>
      </c>
      <c r="AU99" s="93" t="s">
        <v>292</v>
      </c>
      <c r="AV99" s="93" t="s">
        <v>292</v>
      </c>
      <c r="AW99" s="93" t="s">
        <v>292</v>
      </c>
    </row>
    <row r="100" spans="1:49">
      <c r="A100" s="93" t="s">
        <v>748</v>
      </c>
      <c r="B100" s="93">
        <v>96.09</v>
      </c>
      <c r="C100" s="93">
        <v>5328</v>
      </c>
      <c r="D100" s="93">
        <v>34373</v>
      </c>
      <c r="E100" s="93" t="s">
        <v>749</v>
      </c>
      <c r="F100" s="93">
        <v>95.94</v>
      </c>
      <c r="G100" s="93">
        <v>5743</v>
      </c>
      <c r="H100" s="93">
        <v>32812</v>
      </c>
      <c r="I100" s="93" t="s">
        <v>750</v>
      </c>
      <c r="J100" s="93">
        <v>80.069999999999993</v>
      </c>
      <c r="K100" s="93">
        <v>4244</v>
      </c>
      <c r="L100" s="93">
        <v>32793</v>
      </c>
      <c r="M100" s="93" t="s">
        <v>751</v>
      </c>
      <c r="N100" s="93">
        <v>76.64</v>
      </c>
      <c r="O100" s="93">
        <v>4137</v>
      </c>
      <c r="P100" s="93">
        <v>32459</v>
      </c>
      <c r="Q100" s="93" t="s">
        <v>679</v>
      </c>
      <c r="R100" s="93">
        <v>80.03</v>
      </c>
      <c r="S100" s="93">
        <v>4416</v>
      </c>
      <c r="T100" s="93">
        <v>32069</v>
      </c>
      <c r="U100" s="93" t="s">
        <v>752</v>
      </c>
      <c r="V100" s="93">
        <v>76.099999999999994</v>
      </c>
      <c r="W100" s="93">
        <v>4463</v>
      </c>
      <c r="X100" s="93">
        <v>31909</v>
      </c>
      <c r="Y100" s="93" t="s">
        <v>753</v>
      </c>
      <c r="Z100" s="93">
        <v>76.900000000000006</v>
      </c>
      <c r="AA100" s="93">
        <v>4203</v>
      </c>
      <c r="AB100" s="93">
        <v>31832</v>
      </c>
      <c r="AC100" s="93" t="s">
        <v>754</v>
      </c>
      <c r="AD100" s="93">
        <v>77.02</v>
      </c>
      <c r="AE100" s="93">
        <v>4521</v>
      </c>
      <c r="AF100" s="93">
        <v>31919</v>
      </c>
      <c r="AG100" s="93" t="s">
        <v>680</v>
      </c>
      <c r="AH100" s="93">
        <v>81.650000000000006</v>
      </c>
      <c r="AI100" s="93">
        <v>4743</v>
      </c>
      <c r="AJ100" s="93">
        <v>32511</v>
      </c>
      <c r="AK100" s="93" t="s">
        <v>755</v>
      </c>
      <c r="AL100" s="93">
        <v>81.06</v>
      </c>
      <c r="AM100" s="93">
        <v>4625</v>
      </c>
      <c r="AN100" s="93">
        <v>33560</v>
      </c>
      <c r="AO100" s="93" t="s">
        <v>680</v>
      </c>
      <c r="AP100" s="93">
        <v>80.930000000000007</v>
      </c>
      <c r="AQ100" s="93">
        <v>4513</v>
      </c>
      <c r="AR100" s="93">
        <v>33844</v>
      </c>
      <c r="AS100" s="93" t="s">
        <v>756</v>
      </c>
      <c r="AT100" s="93">
        <v>80.069999999999993</v>
      </c>
      <c r="AU100" s="93">
        <v>4607</v>
      </c>
      <c r="AV100" s="93">
        <v>33777</v>
      </c>
      <c r="AW100" s="93" t="s">
        <v>757</v>
      </c>
    </row>
    <row r="101" spans="1:49">
      <c r="A101" s="93" t="s">
        <v>758</v>
      </c>
      <c r="B101" s="93">
        <v>99.78</v>
      </c>
      <c r="C101" s="93">
        <v>6414</v>
      </c>
      <c r="D101" s="93">
        <v>42849</v>
      </c>
      <c r="E101" s="93" t="s">
        <v>759</v>
      </c>
      <c r="F101" s="93">
        <v>98.03</v>
      </c>
      <c r="G101" s="93">
        <v>6483</v>
      </c>
      <c r="H101" s="93">
        <v>42699</v>
      </c>
      <c r="I101" s="93" t="s">
        <v>760</v>
      </c>
      <c r="J101" s="93">
        <v>79.87</v>
      </c>
      <c r="K101" s="93">
        <v>4540</v>
      </c>
      <c r="L101" s="93">
        <v>42470</v>
      </c>
      <c r="M101" s="93" t="s">
        <v>761</v>
      </c>
      <c r="N101" s="93">
        <v>79.680000000000007</v>
      </c>
      <c r="O101" s="93">
        <v>4671</v>
      </c>
      <c r="P101" s="93">
        <v>42051</v>
      </c>
      <c r="Q101" s="93" t="s">
        <v>762</v>
      </c>
      <c r="R101" s="93">
        <v>77.77</v>
      </c>
      <c r="S101" s="93">
        <v>4749</v>
      </c>
      <c r="T101" s="93">
        <v>40975</v>
      </c>
      <c r="U101" s="93" t="s">
        <v>747</v>
      </c>
      <c r="V101" s="93">
        <v>78.790000000000006</v>
      </c>
      <c r="W101" s="93">
        <v>4881</v>
      </c>
      <c r="X101" s="93">
        <v>40569</v>
      </c>
      <c r="Y101" s="93" t="s">
        <v>763</v>
      </c>
      <c r="Z101" s="93">
        <v>76.55</v>
      </c>
      <c r="AA101" s="93">
        <v>5125</v>
      </c>
      <c r="AB101" s="93">
        <v>42472</v>
      </c>
      <c r="AC101" s="93" t="s">
        <v>764</v>
      </c>
      <c r="AD101" s="93">
        <v>77.55</v>
      </c>
      <c r="AE101" s="93">
        <v>5187</v>
      </c>
      <c r="AF101" s="93">
        <v>42051</v>
      </c>
      <c r="AG101" s="93" t="s">
        <v>765</v>
      </c>
      <c r="AH101" s="93">
        <v>81.87</v>
      </c>
      <c r="AI101" s="93">
        <v>5267</v>
      </c>
      <c r="AJ101" s="93">
        <v>40027</v>
      </c>
      <c r="AK101" s="93" t="s">
        <v>766</v>
      </c>
      <c r="AL101" s="93">
        <v>79.11</v>
      </c>
      <c r="AM101" s="93">
        <v>5689</v>
      </c>
      <c r="AN101" s="93">
        <v>57001</v>
      </c>
      <c r="AO101" s="93" t="s">
        <v>481</v>
      </c>
      <c r="AP101" s="93">
        <v>82.14</v>
      </c>
      <c r="AQ101" s="93">
        <v>5263</v>
      </c>
      <c r="AR101" s="93">
        <v>55462</v>
      </c>
      <c r="AS101" s="93" t="s">
        <v>607</v>
      </c>
      <c r="AT101" s="93">
        <v>81.459999999999994</v>
      </c>
      <c r="AU101" s="93">
        <v>4972</v>
      </c>
      <c r="AV101" s="93">
        <v>57470</v>
      </c>
      <c r="AW101" s="93" t="s">
        <v>452</v>
      </c>
    </row>
    <row r="102" spans="1:49">
      <c r="A102" s="93" t="s">
        <v>767</v>
      </c>
      <c r="B102" s="93">
        <v>101.85</v>
      </c>
      <c r="C102" s="93">
        <v>9597</v>
      </c>
      <c r="D102" s="93">
        <v>75281</v>
      </c>
      <c r="E102" s="93" t="s">
        <v>564</v>
      </c>
      <c r="F102" s="93">
        <v>96.69</v>
      </c>
      <c r="G102" s="93">
        <v>8520</v>
      </c>
      <c r="H102" s="93">
        <v>72996</v>
      </c>
      <c r="I102" s="93" t="s">
        <v>430</v>
      </c>
      <c r="J102" s="93">
        <v>94.22</v>
      </c>
      <c r="K102" s="93">
        <v>8076</v>
      </c>
      <c r="L102" s="93">
        <v>74079</v>
      </c>
      <c r="M102" s="93" t="s">
        <v>295</v>
      </c>
      <c r="N102" s="93">
        <v>88.88</v>
      </c>
      <c r="O102" s="93">
        <v>8204</v>
      </c>
      <c r="P102" s="93">
        <v>72231</v>
      </c>
      <c r="Q102" s="93" t="s">
        <v>385</v>
      </c>
      <c r="R102" s="93">
        <v>92.69</v>
      </c>
      <c r="S102" s="93">
        <v>8329</v>
      </c>
      <c r="T102" s="93">
        <v>67284</v>
      </c>
      <c r="U102" s="93" t="s">
        <v>291</v>
      </c>
      <c r="V102" s="93">
        <v>90.36</v>
      </c>
      <c r="W102" s="93">
        <v>8122</v>
      </c>
      <c r="X102" s="93">
        <v>65231</v>
      </c>
      <c r="Y102" s="93" t="s">
        <v>344</v>
      </c>
      <c r="Z102" s="93">
        <v>69.78</v>
      </c>
      <c r="AA102" s="93">
        <v>6579</v>
      </c>
      <c r="AB102" s="93">
        <v>65489</v>
      </c>
      <c r="AC102" s="93" t="s">
        <v>715</v>
      </c>
      <c r="AD102" s="93">
        <v>88.93</v>
      </c>
      <c r="AE102" s="93">
        <v>7831</v>
      </c>
      <c r="AF102" s="93">
        <v>64817</v>
      </c>
      <c r="AG102" s="93" t="s">
        <v>320</v>
      </c>
      <c r="AH102" s="93">
        <v>80.099999999999994</v>
      </c>
      <c r="AI102" s="93">
        <v>7014</v>
      </c>
      <c r="AJ102" s="93">
        <v>64329</v>
      </c>
      <c r="AK102" s="93" t="s">
        <v>768</v>
      </c>
      <c r="AL102" s="93">
        <v>81.67</v>
      </c>
      <c r="AM102" s="93">
        <v>7622</v>
      </c>
      <c r="AN102" s="93">
        <v>65567</v>
      </c>
      <c r="AO102" s="93" t="s">
        <v>353</v>
      </c>
      <c r="AP102" s="93">
        <v>88.49</v>
      </c>
      <c r="AQ102" s="93">
        <v>7961</v>
      </c>
      <c r="AR102" s="93">
        <v>65531</v>
      </c>
      <c r="AS102" s="93" t="s">
        <v>450</v>
      </c>
      <c r="AT102" s="93">
        <v>86.4</v>
      </c>
      <c r="AU102" s="93">
        <v>7917</v>
      </c>
      <c r="AV102" s="93">
        <v>67534</v>
      </c>
      <c r="AW102" s="93" t="s">
        <v>446</v>
      </c>
    </row>
  </sheetData>
  <mergeCells count="13">
    <mergeCell ref="R1:U1"/>
    <mergeCell ref="A1:A2"/>
    <mergeCell ref="B1:E1"/>
    <mergeCell ref="F1:I1"/>
    <mergeCell ref="J1:M1"/>
    <mergeCell ref="N1:Q1"/>
    <mergeCell ref="AT1:AW1"/>
    <mergeCell ref="V1:Y1"/>
    <mergeCell ref="Z1:AC1"/>
    <mergeCell ref="AD1:AG1"/>
    <mergeCell ref="AH1:AK1"/>
    <mergeCell ref="AL1:AO1"/>
    <mergeCell ref="AP1:AS1"/>
  </mergeCells>
  <phoneticPr fontId="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G14"/>
  <sheetViews>
    <sheetView topLeftCell="A3" workbookViewId="0">
      <selection activeCell="E13" sqref="E13"/>
    </sheetView>
  </sheetViews>
  <sheetFormatPr defaultRowHeight="22.5" customHeight="1"/>
  <cols>
    <col min="1" max="1" width="7.375" customWidth="1"/>
    <col min="2" max="2" width="12.5" customWidth="1"/>
    <col min="3" max="3" width="8.25" customWidth="1"/>
    <col min="4" max="4" width="14.375" customWidth="1"/>
    <col min="5" max="5" width="12.25" customWidth="1"/>
    <col min="6" max="6" width="32.875" customWidth="1"/>
    <col min="7" max="7" width="14.875" customWidth="1"/>
  </cols>
  <sheetData>
    <row r="1" spans="1:7" ht="22.5" customHeight="1">
      <c r="A1" s="83" t="s">
        <v>62</v>
      </c>
      <c r="B1" s="72" t="s">
        <v>261</v>
      </c>
      <c r="C1" s="72" t="s">
        <v>262</v>
      </c>
      <c r="D1" s="72" t="s">
        <v>263</v>
      </c>
      <c r="E1" s="72" t="s">
        <v>191</v>
      </c>
      <c r="F1" s="83" t="s">
        <v>190</v>
      </c>
      <c r="G1" s="83" t="s">
        <v>264</v>
      </c>
    </row>
    <row r="2" spans="1:7" ht="22.5" customHeight="1">
      <c r="A2" s="342" t="s">
        <v>265</v>
      </c>
      <c r="B2" s="342" t="s">
        <v>266</v>
      </c>
      <c r="C2" s="342" t="s">
        <v>267</v>
      </c>
      <c r="D2" s="95" t="s">
        <v>268</v>
      </c>
      <c r="E2" s="74" t="s">
        <v>269</v>
      </c>
      <c r="F2" s="84" t="s">
        <v>270</v>
      </c>
      <c r="G2" s="342" t="s">
        <v>271</v>
      </c>
    </row>
    <row r="3" spans="1:7" ht="22.5" customHeight="1">
      <c r="A3" s="343"/>
      <c r="B3" s="343"/>
      <c r="C3" s="343"/>
      <c r="D3" s="74" t="s">
        <v>272</v>
      </c>
      <c r="E3" s="74" t="s">
        <v>269</v>
      </c>
      <c r="F3" s="84" t="s">
        <v>270</v>
      </c>
      <c r="G3" s="343"/>
    </row>
    <row r="4" spans="1:7" ht="22.5" customHeight="1">
      <c r="A4" s="343"/>
      <c r="B4" s="343"/>
      <c r="C4" s="343"/>
      <c r="D4" s="96" t="s">
        <v>273</v>
      </c>
      <c r="E4" s="74" t="s">
        <v>269</v>
      </c>
      <c r="F4" s="84" t="s">
        <v>270</v>
      </c>
      <c r="G4" s="343"/>
    </row>
    <row r="5" spans="1:7" ht="22.5" customHeight="1">
      <c r="A5" s="343"/>
      <c r="B5" s="343"/>
      <c r="C5" s="343"/>
      <c r="D5" s="74" t="s">
        <v>771</v>
      </c>
      <c r="E5" s="74" t="s">
        <v>269</v>
      </c>
      <c r="F5" s="84" t="s">
        <v>274</v>
      </c>
      <c r="G5" s="343"/>
    </row>
    <row r="6" spans="1:7" ht="22.5" customHeight="1">
      <c r="A6" s="343"/>
      <c r="B6" s="343"/>
      <c r="C6" s="343"/>
      <c r="D6" s="73" t="s">
        <v>772</v>
      </c>
      <c r="E6" s="74" t="s">
        <v>269</v>
      </c>
      <c r="F6" s="84" t="s">
        <v>275</v>
      </c>
      <c r="G6" s="343"/>
    </row>
    <row r="7" spans="1:7" ht="22.5" customHeight="1">
      <c r="A7" s="343"/>
      <c r="B7" s="343"/>
      <c r="C7" s="343"/>
      <c r="D7" s="74" t="s">
        <v>773</v>
      </c>
      <c r="E7" s="74" t="s">
        <v>269</v>
      </c>
      <c r="F7" s="84" t="s">
        <v>276</v>
      </c>
      <c r="G7" s="343"/>
    </row>
    <row r="8" spans="1:7" ht="22.5" customHeight="1">
      <c r="A8" s="343"/>
      <c r="B8" s="343"/>
      <c r="C8" s="343"/>
      <c r="D8" s="74" t="s">
        <v>774</v>
      </c>
      <c r="E8" s="74" t="s">
        <v>269</v>
      </c>
      <c r="F8" s="84" t="s">
        <v>275</v>
      </c>
      <c r="G8" s="343"/>
    </row>
    <row r="9" spans="1:7" ht="22.5" customHeight="1">
      <c r="A9" s="343"/>
      <c r="B9" s="343"/>
      <c r="C9" s="343"/>
      <c r="D9" s="96" t="s">
        <v>776</v>
      </c>
      <c r="E9" s="74" t="s">
        <v>269</v>
      </c>
      <c r="F9" s="84" t="s">
        <v>278</v>
      </c>
      <c r="G9" s="343"/>
    </row>
    <row r="10" spans="1:7" ht="22.5" customHeight="1">
      <c r="A10" s="343"/>
      <c r="B10" s="343"/>
      <c r="C10" s="343"/>
      <c r="D10" s="74" t="s">
        <v>777</v>
      </c>
      <c r="E10" s="74" t="s">
        <v>269</v>
      </c>
      <c r="F10" s="84" t="s">
        <v>278</v>
      </c>
      <c r="G10" s="343"/>
    </row>
    <row r="11" spans="1:7" ht="22.5" customHeight="1">
      <c r="A11" s="343"/>
      <c r="B11" s="343"/>
      <c r="C11" s="343"/>
      <c r="D11" s="74" t="s">
        <v>2035</v>
      </c>
      <c r="E11" s="74" t="s">
        <v>269</v>
      </c>
      <c r="F11" s="84" t="s">
        <v>279</v>
      </c>
      <c r="G11" s="343"/>
    </row>
    <row r="12" spans="1:7" ht="22.5" customHeight="1">
      <c r="A12" s="343"/>
      <c r="B12" s="343"/>
      <c r="C12" s="343"/>
      <c r="D12" s="96" t="s">
        <v>2034</v>
      </c>
      <c r="E12" s="74" t="s">
        <v>269</v>
      </c>
      <c r="F12" s="84" t="s">
        <v>281</v>
      </c>
      <c r="G12" s="343"/>
    </row>
    <row r="13" spans="1:7" ht="22.5" customHeight="1">
      <c r="A13" s="343"/>
      <c r="B13" s="343"/>
      <c r="C13" s="343"/>
      <c r="D13" s="74" t="s">
        <v>780</v>
      </c>
      <c r="E13" s="74" t="s">
        <v>269</v>
      </c>
      <c r="F13" s="84" t="s">
        <v>282</v>
      </c>
      <c r="G13" s="343"/>
    </row>
    <row r="14" spans="1:7" ht="22.5" customHeight="1">
      <c r="A14" s="344"/>
      <c r="B14" s="344"/>
      <c r="C14" s="344"/>
      <c r="D14" s="74" t="s">
        <v>283</v>
      </c>
      <c r="E14" s="74" t="s">
        <v>269</v>
      </c>
      <c r="F14" s="84" t="s">
        <v>284</v>
      </c>
      <c r="G14" s="344"/>
    </row>
  </sheetData>
  <mergeCells count="4">
    <mergeCell ref="A2:A14"/>
    <mergeCell ref="B2:B14"/>
    <mergeCell ref="C2:C14"/>
    <mergeCell ref="G2:G14"/>
  </mergeCells>
  <phoneticPr fontId="1" type="noConversion"/>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J315"/>
  <sheetViews>
    <sheetView topLeftCell="A52" workbookViewId="0">
      <selection activeCell="C35" sqref="C35"/>
    </sheetView>
  </sheetViews>
  <sheetFormatPr defaultColWidth="9" defaultRowHeight="13.5"/>
  <cols>
    <col min="1" max="1" width="9" style="5"/>
    <col min="2" max="2" width="14.875" style="5" customWidth="1"/>
    <col min="3" max="3" width="9" style="5"/>
    <col min="4" max="4" width="9" style="54"/>
    <col min="5" max="8" width="9" style="5"/>
    <col min="9" max="9" width="17.125" style="5" customWidth="1"/>
    <col min="10" max="10" width="9.875" style="5" customWidth="1"/>
    <col min="11" max="16384" width="9" style="5"/>
  </cols>
  <sheetData>
    <row r="1" spans="1:10">
      <c r="A1" s="5" t="s">
        <v>91</v>
      </c>
      <c r="B1" s="5" t="s">
        <v>95</v>
      </c>
      <c r="C1" s="5" t="s">
        <v>98</v>
      </c>
      <c r="D1" s="54" t="s">
        <v>96</v>
      </c>
      <c r="E1" s="5" t="s">
        <v>97</v>
      </c>
      <c r="I1" s="55" t="s">
        <v>163</v>
      </c>
      <c r="J1" s="55" t="s">
        <v>164</v>
      </c>
    </row>
    <row r="2" spans="1:10">
      <c r="A2" s="5" t="s">
        <v>92</v>
      </c>
      <c r="B2" s="5" t="s">
        <v>138</v>
      </c>
      <c r="C2" s="5">
        <v>90.187249974879705</v>
      </c>
      <c r="D2" s="54">
        <v>2020</v>
      </c>
      <c r="E2" s="5" t="s">
        <v>105</v>
      </c>
      <c r="F2" s="5">
        <f>AVERAGE(C2:C14)</f>
        <v>77.486628421159693</v>
      </c>
      <c r="I2" s="56" t="str">
        <f>B2</f>
        <v>建材城东二里</v>
      </c>
      <c r="J2" s="57">
        <f>F2</f>
        <v>77.486628421159693</v>
      </c>
    </row>
    <row r="3" spans="1:10">
      <c r="A3" s="5" t="s">
        <v>92</v>
      </c>
      <c r="B3" s="5" t="s">
        <v>138</v>
      </c>
      <c r="C3" s="5">
        <v>68.657085858160301</v>
      </c>
      <c r="D3" s="54">
        <v>2020</v>
      </c>
      <c r="E3" s="5" t="s">
        <v>106</v>
      </c>
      <c r="I3" s="56" t="str">
        <f>B15</f>
        <v>建材城东一里</v>
      </c>
      <c r="J3" s="57">
        <f>F15</f>
        <v>82.848205762815937</v>
      </c>
    </row>
    <row r="4" spans="1:10">
      <c r="A4" s="5" t="s">
        <v>92</v>
      </c>
      <c r="B4" s="5" t="s">
        <v>138</v>
      </c>
      <c r="C4" s="5">
        <v>80.342700458519204</v>
      </c>
      <c r="D4" s="54">
        <v>2020</v>
      </c>
      <c r="E4" s="5" t="s">
        <v>107</v>
      </c>
      <c r="I4" s="56" t="str">
        <f>B28</f>
        <v>润生园</v>
      </c>
      <c r="J4" s="57">
        <f>F28</f>
        <v>72.746440885651452</v>
      </c>
    </row>
    <row r="5" spans="1:10">
      <c r="A5" s="5" t="s">
        <v>92</v>
      </c>
      <c r="B5" s="5" t="s">
        <v>138</v>
      </c>
      <c r="C5" s="5">
        <v>79.188708116492805</v>
      </c>
      <c r="D5" s="54">
        <v>2020</v>
      </c>
      <c r="E5" s="5" t="s">
        <v>108</v>
      </c>
      <c r="I5" s="56" t="str">
        <f>B40</f>
        <v>知本时代</v>
      </c>
      <c r="J5" s="57">
        <f>F40</f>
        <v>83.369516564934031</v>
      </c>
    </row>
    <row r="6" spans="1:10">
      <c r="A6" s="5" t="s">
        <v>92</v>
      </c>
      <c r="B6" s="5" t="s">
        <v>138</v>
      </c>
      <c r="C6" s="5">
        <v>77.858660758692395</v>
      </c>
      <c r="D6" s="54">
        <v>2020</v>
      </c>
      <c r="E6" s="5" t="s">
        <v>99</v>
      </c>
      <c r="I6" s="56" t="str">
        <f>B52</f>
        <v>华鸿家园</v>
      </c>
      <c r="J6" s="57">
        <f>F52</f>
        <v>61.390186866949456</v>
      </c>
    </row>
    <row r="7" spans="1:10">
      <c r="A7" s="5" t="s">
        <v>92</v>
      </c>
      <c r="B7" s="5" t="s">
        <v>138</v>
      </c>
      <c r="C7" s="5">
        <v>94.755863016256299</v>
      </c>
      <c r="D7" s="54">
        <v>2020</v>
      </c>
      <c r="E7" s="5" t="s">
        <v>100</v>
      </c>
      <c r="I7" s="56" t="str">
        <f>B61</f>
        <v>领秀新硅谷1号院</v>
      </c>
      <c r="J7" s="57">
        <f>F61</f>
        <v>98.561977367321205</v>
      </c>
    </row>
    <row r="8" spans="1:10">
      <c r="A8" s="5" t="s">
        <v>92</v>
      </c>
      <c r="B8" s="5" t="s">
        <v>138</v>
      </c>
      <c r="C8" s="5">
        <v>76.339797084083401</v>
      </c>
      <c r="D8" s="54">
        <v>2020</v>
      </c>
      <c r="E8" s="5" t="s">
        <v>101</v>
      </c>
      <c r="I8" s="56" t="str">
        <f>B74</f>
        <v>领秀新硅谷2号院</v>
      </c>
      <c r="J8" s="57">
        <f>F74</f>
        <v>92.532428307434884</v>
      </c>
    </row>
    <row r="9" spans="1:10">
      <c r="A9" s="5" t="s">
        <v>92</v>
      </c>
      <c r="B9" s="5" t="s">
        <v>138</v>
      </c>
      <c r="C9" s="5">
        <v>69.646475672537406</v>
      </c>
      <c r="D9" s="54">
        <v>2021</v>
      </c>
      <c r="E9" s="5" t="s">
        <v>102</v>
      </c>
      <c r="F9" s="345"/>
      <c r="I9" s="58" t="str">
        <f>B86</f>
        <v>智学苑</v>
      </c>
      <c r="J9" s="59">
        <f>F86</f>
        <v>90.085120589694199</v>
      </c>
    </row>
    <row r="10" spans="1:10">
      <c r="A10" s="5" t="s">
        <v>92</v>
      </c>
      <c r="B10" s="5" t="s">
        <v>138</v>
      </c>
      <c r="C10" s="5">
        <v>66.192390968140998</v>
      </c>
      <c r="D10" s="54">
        <v>2021</v>
      </c>
      <c r="E10" s="5" t="s">
        <v>110</v>
      </c>
      <c r="F10" s="345"/>
      <c r="I10" s="58" t="str">
        <f>B99</f>
        <v>铭科苑</v>
      </c>
      <c r="J10" s="59">
        <f>F99</f>
        <v>100.79276041359708</v>
      </c>
    </row>
    <row r="11" spans="1:10">
      <c r="A11" s="5" t="s">
        <v>92</v>
      </c>
      <c r="B11" s="5" t="s">
        <v>138</v>
      </c>
      <c r="C11" s="5">
        <v>65.194491149605895</v>
      </c>
      <c r="D11" s="54">
        <v>2021</v>
      </c>
      <c r="E11" s="5" t="s">
        <v>109</v>
      </c>
      <c r="F11" s="345"/>
      <c r="I11" s="56" t="str">
        <f>B113</f>
        <v>当代城市家园</v>
      </c>
      <c r="J11" s="57">
        <f>F113</f>
        <v>103.2018076170814</v>
      </c>
    </row>
    <row r="12" spans="1:10">
      <c r="A12" s="5" t="s">
        <v>92</v>
      </c>
      <c r="B12" s="5" t="s">
        <v>138</v>
      </c>
      <c r="C12" s="5">
        <v>78.069319863910806</v>
      </c>
      <c r="D12" s="54">
        <v>2021</v>
      </c>
      <c r="E12" s="5" t="s">
        <v>103</v>
      </c>
      <c r="F12" s="345"/>
      <c r="I12" s="56" t="str">
        <f>B127</f>
        <v>安宁佳园</v>
      </c>
      <c r="J12" s="57">
        <f>F127</f>
        <v>111.08854325929553</v>
      </c>
    </row>
    <row r="13" spans="1:10">
      <c r="A13" s="5" t="s">
        <v>92</v>
      </c>
      <c r="B13" s="5" t="s">
        <v>138</v>
      </c>
      <c r="C13" s="5">
        <v>77.237474528590198</v>
      </c>
      <c r="D13" s="54">
        <v>2021</v>
      </c>
      <c r="E13" s="5" t="s">
        <v>104</v>
      </c>
      <c r="F13" s="345"/>
      <c r="I13" s="56" t="str">
        <f>B141</f>
        <v>上林溪</v>
      </c>
      <c r="J13" s="57">
        <f>F141</f>
        <v>94.745991627252906</v>
      </c>
    </row>
    <row r="14" spans="1:10">
      <c r="A14" s="5" t="s">
        <v>92</v>
      </c>
      <c r="B14" s="5" t="s">
        <v>138</v>
      </c>
      <c r="C14" s="5">
        <v>83.655952025206602</v>
      </c>
      <c r="D14" s="54">
        <v>2021</v>
      </c>
      <c r="E14" s="5" t="s">
        <v>105</v>
      </c>
      <c r="F14" s="345"/>
      <c r="I14" s="60" t="str">
        <f>B156</f>
        <v>博雅德园</v>
      </c>
      <c r="J14" s="61">
        <f>F156</f>
        <v>86.127581369295754</v>
      </c>
    </row>
    <row r="15" spans="1:10">
      <c r="A15" s="5" t="s">
        <v>92</v>
      </c>
      <c r="B15" s="5" t="s">
        <v>139</v>
      </c>
      <c r="C15" s="5">
        <v>87.597853073288903</v>
      </c>
      <c r="D15" s="54">
        <v>2020</v>
      </c>
      <c r="E15" s="5" t="s">
        <v>105</v>
      </c>
      <c r="F15" s="5">
        <f>AVERAGE(C15:C27)</f>
        <v>82.848205762815937</v>
      </c>
      <c r="I15" s="56" t="str">
        <f>B168</f>
        <v>金隅美和园</v>
      </c>
      <c r="J15" s="57">
        <f>F168</f>
        <v>94.318204118784593</v>
      </c>
    </row>
    <row r="16" spans="1:10">
      <c r="A16" s="5" t="s">
        <v>92</v>
      </c>
      <c r="B16" s="5" t="s">
        <v>139</v>
      </c>
      <c r="C16" s="5">
        <v>83.126119622469901</v>
      </c>
      <c r="D16" s="54">
        <v>2020</v>
      </c>
      <c r="E16" s="5" t="s">
        <v>106</v>
      </c>
      <c r="I16" s="58" t="str">
        <f>B182</f>
        <v>怡美家园</v>
      </c>
      <c r="J16" s="59">
        <f>F182</f>
        <v>83.923520499946392</v>
      </c>
    </row>
    <row r="17" spans="1:10">
      <c r="A17" s="5" t="s">
        <v>92</v>
      </c>
      <c r="B17" s="5" t="s">
        <v>139</v>
      </c>
      <c r="C17" s="5">
        <v>86.237809981850901</v>
      </c>
      <c r="D17" s="54">
        <v>2020</v>
      </c>
      <c r="E17" s="5" t="s">
        <v>107</v>
      </c>
      <c r="I17" s="56" t="str">
        <f>B195</f>
        <v>清上园</v>
      </c>
      <c r="J17" s="57">
        <f>F195</f>
        <v>86.358151629673884</v>
      </c>
    </row>
    <row r="18" spans="1:10">
      <c r="A18" s="5" t="s">
        <v>92</v>
      </c>
      <c r="B18" s="5" t="s">
        <v>139</v>
      </c>
      <c r="C18" s="5">
        <v>85.962850252791</v>
      </c>
      <c r="D18" s="54">
        <v>2020</v>
      </c>
      <c r="E18" s="5" t="s">
        <v>108</v>
      </c>
      <c r="I18" s="56" t="str">
        <f>B208</f>
        <v>橡树湾</v>
      </c>
      <c r="J18" s="57">
        <f>F208</f>
        <v>107.29278511265757</v>
      </c>
    </row>
    <row r="19" spans="1:10">
      <c r="A19" s="5" t="s">
        <v>92</v>
      </c>
      <c r="B19" s="5" t="s">
        <v>139</v>
      </c>
      <c r="C19" s="5">
        <v>75.420711524819794</v>
      </c>
      <c r="D19" s="54">
        <v>2020</v>
      </c>
      <c r="E19" s="5" t="s">
        <v>99</v>
      </c>
      <c r="I19" s="56" t="str">
        <f>B222</f>
        <v>上地佳园</v>
      </c>
      <c r="J19" s="57">
        <f>F222</f>
        <v>93.515496657248534</v>
      </c>
    </row>
    <row r="20" spans="1:10">
      <c r="A20" s="5" t="s">
        <v>92</v>
      </c>
      <c r="B20" s="5" t="s">
        <v>139</v>
      </c>
      <c r="C20" s="5">
        <v>78.588110993716199</v>
      </c>
      <c r="D20" s="54">
        <v>2020</v>
      </c>
      <c r="E20" s="5" t="s">
        <v>100</v>
      </c>
      <c r="I20" s="56" t="str">
        <f>B235</f>
        <v>上地东里</v>
      </c>
      <c r="J20" s="57">
        <f>F235</f>
        <v>113.29551564059356</v>
      </c>
    </row>
    <row r="21" spans="1:10">
      <c r="A21" s="5" t="s">
        <v>92</v>
      </c>
      <c r="B21" s="5" t="s">
        <v>139</v>
      </c>
      <c r="C21" s="5">
        <v>83.213404159158401</v>
      </c>
      <c r="D21" s="54">
        <v>2020</v>
      </c>
      <c r="E21" s="5" t="s">
        <v>101</v>
      </c>
      <c r="I21" s="56" t="str">
        <f>B249</f>
        <v>燕清源</v>
      </c>
      <c r="J21" s="57">
        <f>F249</f>
        <v>91.6657393150264</v>
      </c>
    </row>
    <row r="22" spans="1:10">
      <c r="A22" s="5" t="s">
        <v>92</v>
      </c>
      <c r="B22" s="5" t="s">
        <v>139</v>
      </c>
      <c r="C22" s="5">
        <v>78.320280716339695</v>
      </c>
      <c r="D22" s="54">
        <v>2021</v>
      </c>
      <c r="E22" s="5" t="s">
        <v>102</v>
      </c>
      <c r="I22" s="56" t="str">
        <f>B262</f>
        <v>国瑞熙墅</v>
      </c>
      <c r="J22" s="57">
        <f>F262</f>
        <v>46.244445816816402</v>
      </c>
    </row>
    <row r="23" spans="1:10">
      <c r="A23" s="5" t="s">
        <v>92</v>
      </c>
      <c r="B23" s="5" t="s">
        <v>139</v>
      </c>
      <c r="C23" s="5">
        <v>93.677375147200394</v>
      </c>
      <c r="D23" s="54">
        <v>2021</v>
      </c>
      <c r="E23" s="5" t="s">
        <v>110</v>
      </c>
      <c r="I23" s="56" t="str">
        <f>B276</f>
        <v>金色漫香苑</v>
      </c>
      <c r="J23" s="57">
        <f>F276</f>
        <v>51.411855623958793</v>
      </c>
    </row>
    <row r="24" spans="1:10">
      <c r="A24" s="5" t="s">
        <v>92</v>
      </c>
      <c r="B24" s="5" t="s">
        <v>139</v>
      </c>
      <c r="C24" s="5">
        <v>78.894041431840805</v>
      </c>
      <c r="D24" s="54">
        <v>2021</v>
      </c>
      <c r="E24" s="5" t="s">
        <v>109</v>
      </c>
      <c r="I24" s="56" t="str">
        <f>B289</f>
        <v>望都新地</v>
      </c>
      <c r="J24" s="57">
        <f>F289</f>
        <v>45.771046188130342</v>
      </c>
    </row>
    <row r="25" spans="1:10">
      <c r="A25" s="5" t="s">
        <v>92</v>
      </c>
      <c r="B25" s="5" t="s">
        <v>139</v>
      </c>
      <c r="C25" s="5">
        <v>76.3392137535442</v>
      </c>
      <c r="D25" s="54">
        <v>2021</v>
      </c>
      <c r="E25" s="5" t="s">
        <v>103</v>
      </c>
      <c r="I25" s="56" t="str">
        <f>B302</f>
        <v>名佳花园四区</v>
      </c>
      <c r="J25" s="57">
        <f>F302</f>
        <v>52.674245626984252</v>
      </c>
    </row>
    <row r="26" spans="1:10">
      <c r="A26" s="5" t="s">
        <v>92</v>
      </c>
      <c r="B26" s="5" t="s">
        <v>139</v>
      </c>
      <c r="C26" s="5">
        <v>78.701242350928695</v>
      </c>
      <c r="D26" s="54">
        <v>2021</v>
      </c>
      <c r="E26" s="5" t="s">
        <v>104</v>
      </c>
    </row>
    <row r="27" spans="1:10">
      <c r="A27" s="5" t="s">
        <v>92</v>
      </c>
      <c r="B27" s="5" t="s">
        <v>139</v>
      </c>
      <c r="C27" s="5">
        <v>90.947661908658304</v>
      </c>
      <c r="D27" s="54">
        <v>2021</v>
      </c>
      <c r="E27" s="5" t="s">
        <v>105</v>
      </c>
    </row>
    <row r="28" spans="1:10">
      <c r="A28" s="5" t="s">
        <v>92</v>
      </c>
      <c r="B28" s="5" t="s">
        <v>140</v>
      </c>
      <c r="C28" s="5">
        <v>68.098292138070093</v>
      </c>
      <c r="D28" s="54">
        <v>2020</v>
      </c>
      <c r="E28" s="5" t="s">
        <v>105</v>
      </c>
      <c r="F28" s="5">
        <f>AVERAGE(C28:C39)</f>
        <v>72.746440885651452</v>
      </c>
    </row>
    <row r="29" spans="1:10">
      <c r="A29" s="5" t="s">
        <v>92</v>
      </c>
      <c r="B29" s="5" t="s">
        <v>140</v>
      </c>
      <c r="C29" s="5">
        <v>74.970406418519005</v>
      </c>
      <c r="D29" s="54">
        <v>2020</v>
      </c>
      <c r="E29" s="5" t="s">
        <v>106</v>
      </c>
    </row>
    <row r="30" spans="1:10">
      <c r="A30" s="5" t="s">
        <v>92</v>
      </c>
      <c r="B30" s="5" t="s">
        <v>140</v>
      </c>
      <c r="C30" s="5">
        <v>84.434654919236394</v>
      </c>
      <c r="D30" s="54">
        <v>2020</v>
      </c>
      <c r="E30" s="5" t="s">
        <v>107</v>
      </c>
    </row>
    <row r="31" spans="1:10">
      <c r="A31" s="5" t="s">
        <v>92</v>
      </c>
      <c r="B31" s="5" t="s">
        <v>140</v>
      </c>
      <c r="C31" s="5">
        <v>66.588568962328097</v>
      </c>
      <c r="D31" s="54">
        <v>2020</v>
      </c>
      <c r="E31" s="5" t="s">
        <v>108</v>
      </c>
    </row>
    <row r="32" spans="1:10">
      <c r="A32" s="5" t="s">
        <v>92</v>
      </c>
      <c r="B32" s="5" t="s">
        <v>140</v>
      </c>
      <c r="C32" s="5">
        <v>86.572438162544103</v>
      </c>
      <c r="D32" s="54">
        <v>2020</v>
      </c>
      <c r="E32" s="5" t="s">
        <v>100</v>
      </c>
    </row>
    <row r="33" spans="1:6">
      <c r="A33" s="5" t="s">
        <v>92</v>
      </c>
      <c r="B33" s="5" t="s">
        <v>140</v>
      </c>
      <c r="C33" s="5">
        <v>77.387686378198097</v>
      </c>
      <c r="D33" s="54">
        <v>2020</v>
      </c>
      <c r="E33" s="5" t="s">
        <v>101</v>
      </c>
    </row>
    <row r="34" spans="1:6">
      <c r="A34" s="5" t="s">
        <v>92</v>
      </c>
      <c r="B34" s="5" t="s">
        <v>140</v>
      </c>
      <c r="C34" s="5">
        <v>62.959076600209798</v>
      </c>
      <c r="D34" s="54">
        <v>2021</v>
      </c>
      <c r="E34" s="5" t="s">
        <v>102</v>
      </c>
    </row>
    <row r="35" spans="1:6">
      <c r="A35" s="5" t="s">
        <v>92</v>
      </c>
      <c r="B35" s="5" t="s">
        <v>140</v>
      </c>
      <c r="C35" s="5">
        <v>65.465187923598194</v>
      </c>
      <c r="D35" s="54">
        <v>2021</v>
      </c>
      <c r="E35" s="5" t="s">
        <v>110</v>
      </c>
    </row>
    <row r="36" spans="1:6">
      <c r="A36" s="5" t="s">
        <v>92</v>
      </c>
      <c r="B36" s="5" t="s">
        <v>140</v>
      </c>
      <c r="C36" s="5">
        <v>73.275862068965495</v>
      </c>
      <c r="D36" s="54">
        <v>2021</v>
      </c>
      <c r="E36" s="5" t="s">
        <v>109</v>
      </c>
    </row>
    <row r="37" spans="1:6">
      <c r="A37" s="5" t="s">
        <v>92</v>
      </c>
      <c r="B37" s="5" t="s">
        <v>140</v>
      </c>
      <c r="C37" s="5">
        <v>70.801210110276102</v>
      </c>
      <c r="D37" s="54">
        <v>2021</v>
      </c>
      <c r="E37" s="5" t="s">
        <v>103</v>
      </c>
    </row>
    <row r="38" spans="1:6">
      <c r="A38" s="5" t="s">
        <v>92</v>
      </c>
      <c r="B38" s="5" t="s">
        <v>140</v>
      </c>
      <c r="C38" s="5">
        <v>71.404453095517098</v>
      </c>
      <c r="D38" s="54">
        <v>2021</v>
      </c>
      <c r="E38" s="5" t="s">
        <v>104</v>
      </c>
    </row>
    <row r="39" spans="1:6">
      <c r="A39" s="5" t="s">
        <v>92</v>
      </c>
      <c r="B39" s="5" t="s">
        <v>140</v>
      </c>
      <c r="C39" s="5">
        <v>70.999453850354996</v>
      </c>
      <c r="D39" s="54">
        <v>2021</v>
      </c>
      <c r="E39" s="5" t="s">
        <v>105</v>
      </c>
    </row>
    <row r="40" spans="1:6">
      <c r="A40" s="5" t="s">
        <v>92</v>
      </c>
      <c r="B40" s="5" t="s">
        <v>141</v>
      </c>
      <c r="C40" s="5">
        <v>85.995181763583005</v>
      </c>
      <c r="D40" s="54">
        <v>2020</v>
      </c>
      <c r="E40" s="5" t="s">
        <v>105</v>
      </c>
      <c r="F40" s="5">
        <f>AVERAGE(C40:C51)</f>
        <v>83.369516564934031</v>
      </c>
    </row>
    <row r="41" spans="1:6">
      <c r="A41" s="5" t="s">
        <v>92</v>
      </c>
      <c r="B41" s="5" t="s">
        <v>141</v>
      </c>
      <c r="C41" s="5">
        <v>82.5839281752326</v>
      </c>
      <c r="D41" s="54">
        <v>2020</v>
      </c>
      <c r="E41" s="5" t="s">
        <v>106</v>
      </c>
    </row>
    <row r="42" spans="1:6">
      <c r="A42" s="5" t="s">
        <v>92</v>
      </c>
      <c r="B42" s="5" t="s">
        <v>141</v>
      </c>
      <c r="C42" s="5">
        <v>85.423539708992195</v>
      </c>
      <c r="D42" s="54">
        <v>2020</v>
      </c>
      <c r="E42" s="5" t="s">
        <v>107</v>
      </c>
    </row>
    <row r="43" spans="1:6">
      <c r="A43" s="5" t="s">
        <v>92</v>
      </c>
      <c r="B43" s="5" t="s">
        <v>141</v>
      </c>
      <c r="C43" s="5">
        <v>82.808550488599295</v>
      </c>
      <c r="D43" s="54">
        <v>2020</v>
      </c>
      <c r="E43" s="5" t="s">
        <v>108</v>
      </c>
    </row>
    <row r="44" spans="1:6">
      <c r="A44" s="5" t="s">
        <v>92</v>
      </c>
      <c r="B44" s="5" t="s">
        <v>141</v>
      </c>
      <c r="C44" s="5">
        <v>92.465396834511395</v>
      </c>
      <c r="D44" s="54">
        <v>2020</v>
      </c>
      <c r="E44" s="5" t="s">
        <v>99</v>
      </c>
    </row>
    <row r="45" spans="1:6">
      <c r="A45" s="5" t="s">
        <v>92</v>
      </c>
      <c r="B45" s="5" t="s">
        <v>141</v>
      </c>
      <c r="C45" s="5">
        <v>66.096987283217899</v>
      </c>
      <c r="D45" s="54">
        <v>2020</v>
      </c>
      <c r="E45" s="5" t="s">
        <v>100</v>
      </c>
    </row>
    <row r="46" spans="1:6">
      <c r="A46" s="5" t="s">
        <v>92</v>
      </c>
      <c r="B46" s="5" t="s">
        <v>141</v>
      </c>
      <c r="C46" s="5">
        <v>79.274113968402702</v>
      </c>
      <c r="D46" s="54">
        <v>2020</v>
      </c>
      <c r="E46" s="5" t="s">
        <v>101</v>
      </c>
    </row>
    <row r="47" spans="1:6">
      <c r="A47" s="5" t="s">
        <v>92</v>
      </c>
      <c r="B47" s="5" t="s">
        <v>141</v>
      </c>
      <c r="C47" s="5">
        <v>77.926289216759002</v>
      </c>
      <c r="D47" s="54">
        <v>2021</v>
      </c>
      <c r="E47" s="5" t="s">
        <v>102</v>
      </c>
    </row>
    <row r="48" spans="1:6">
      <c r="A48" s="5" t="s">
        <v>92</v>
      </c>
      <c r="B48" s="5" t="s">
        <v>141</v>
      </c>
      <c r="C48" s="5">
        <v>117.67274315031101</v>
      </c>
      <c r="D48" s="54">
        <v>2021</v>
      </c>
      <c r="E48" s="5" t="s">
        <v>110</v>
      </c>
    </row>
    <row r="49" spans="1:6">
      <c r="A49" s="5" t="s">
        <v>92</v>
      </c>
      <c r="B49" s="5" t="s">
        <v>141</v>
      </c>
      <c r="C49" s="5">
        <v>81.854424822953604</v>
      </c>
      <c r="D49" s="54">
        <v>2021</v>
      </c>
      <c r="E49" s="5" t="s">
        <v>109</v>
      </c>
    </row>
    <row r="50" spans="1:6">
      <c r="A50" s="5" t="s">
        <v>92</v>
      </c>
      <c r="B50" s="5" t="s">
        <v>141</v>
      </c>
      <c r="C50" s="5">
        <v>70.842017626673993</v>
      </c>
      <c r="D50" s="54">
        <v>2021</v>
      </c>
      <c r="E50" s="5" t="s">
        <v>103</v>
      </c>
    </row>
    <row r="51" spans="1:6">
      <c r="A51" s="5" t="s">
        <v>92</v>
      </c>
      <c r="B51" s="5" t="s">
        <v>141</v>
      </c>
      <c r="C51" s="5">
        <v>77.491025739971604</v>
      </c>
      <c r="D51" s="54">
        <v>2021</v>
      </c>
      <c r="E51" s="5" t="s">
        <v>104</v>
      </c>
    </row>
    <row r="52" spans="1:6">
      <c r="A52" s="5" t="s">
        <v>92</v>
      </c>
      <c r="B52" s="5" t="s">
        <v>142</v>
      </c>
      <c r="C52" s="5">
        <v>62.8403851825652</v>
      </c>
      <c r="D52" s="54">
        <v>2020</v>
      </c>
      <c r="E52" s="5" t="s">
        <v>105</v>
      </c>
      <c r="F52" s="5">
        <f>AVERAGE(C52:C60)</f>
        <v>61.390186866949456</v>
      </c>
    </row>
    <row r="53" spans="1:6">
      <c r="A53" s="5" t="s">
        <v>92</v>
      </c>
      <c r="B53" s="5" t="s">
        <v>142</v>
      </c>
      <c r="C53" s="5">
        <v>64.340509774808197</v>
      </c>
      <c r="D53" s="54">
        <v>2020</v>
      </c>
      <c r="E53" s="5" t="s">
        <v>106</v>
      </c>
    </row>
    <row r="54" spans="1:6">
      <c r="A54" s="5" t="s">
        <v>92</v>
      </c>
      <c r="B54" s="5" t="s">
        <v>142</v>
      </c>
      <c r="C54" s="5">
        <v>65.485168426344899</v>
      </c>
      <c r="D54" s="54">
        <v>2020</v>
      </c>
      <c r="E54" s="5" t="s">
        <v>107</v>
      </c>
    </row>
    <row r="55" spans="1:6">
      <c r="A55" s="5" t="s">
        <v>92</v>
      </c>
      <c r="B55" s="5" t="s">
        <v>142</v>
      </c>
      <c r="C55" s="5">
        <v>65.035614741405993</v>
      </c>
      <c r="D55" s="54">
        <v>2020</v>
      </c>
      <c r="E55" s="5" t="s">
        <v>99</v>
      </c>
    </row>
    <row r="56" spans="1:6">
      <c r="A56" s="5" t="s">
        <v>92</v>
      </c>
      <c r="B56" s="5" t="s">
        <v>142</v>
      </c>
      <c r="C56" s="5">
        <v>56.636889131297004</v>
      </c>
      <c r="D56" s="54">
        <v>2021</v>
      </c>
      <c r="E56" s="5" t="s">
        <v>102</v>
      </c>
    </row>
    <row r="57" spans="1:6">
      <c r="A57" s="5" t="s">
        <v>92</v>
      </c>
      <c r="B57" s="5" t="s">
        <v>142</v>
      </c>
      <c r="C57" s="5">
        <v>64.790302354744298</v>
      </c>
      <c r="D57" s="54">
        <v>2021</v>
      </c>
      <c r="E57" s="5" t="s">
        <v>109</v>
      </c>
    </row>
    <row r="58" spans="1:6">
      <c r="A58" s="5" t="s">
        <v>92</v>
      </c>
      <c r="B58" s="5" t="s">
        <v>142</v>
      </c>
      <c r="C58" s="5">
        <v>61.752470098803897</v>
      </c>
      <c r="D58" s="54">
        <v>2021</v>
      </c>
      <c r="E58" s="5" t="s">
        <v>103</v>
      </c>
    </row>
    <row r="59" spans="1:6">
      <c r="A59" s="5" t="s">
        <v>92</v>
      </c>
      <c r="B59" s="5" t="s">
        <v>142</v>
      </c>
      <c r="C59" s="5">
        <v>63.672196474206203</v>
      </c>
      <c r="D59" s="54">
        <v>2021</v>
      </c>
      <c r="E59" s="5" t="s">
        <v>104</v>
      </c>
    </row>
    <row r="60" spans="1:6">
      <c r="A60" s="5" t="s">
        <v>92</v>
      </c>
      <c r="B60" s="5" t="s">
        <v>142</v>
      </c>
      <c r="C60" s="5">
        <v>47.9581456183694</v>
      </c>
      <c r="D60" s="54">
        <v>2021</v>
      </c>
      <c r="E60" s="5" t="s">
        <v>105</v>
      </c>
    </row>
    <row r="61" spans="1:6">
      <c r="A61" s="5" t="s">
        <v>92</v>
      </c>
      <c r="B61" s="5" t="s">
        <v>143</v>
      </c>
      <c r="C61" s="5">
        <v>89.469186401216007</v>
      </c>
      <c r="D61" s="54">
        <v>2020</v>
      </c>
      <c r="E61" s="5" t="s">
        <v>105</v>
      </c>
      <c r="F61" s="5">
        <f>AVERAGE(C61:C73)</f>
        <v>98.561977367321205</v>
      </c>
    </row>
    <row r="62" spans="1:6">
      <c r="A62" s="5" t="s">
        <v>92</v>
      </c>
      <c r="B62" s="5" t="s">
        <v>143</v>
      </c>
      <c r="C62" s="5">
        <v>89.529255089674606</v>
      </c>
      <c r="D62" s="54">
        <v>2020</v>
      </c>
      <c r="E62" s="5" t="s">
        <v>106</v>
      </c>
    </row>
    <row r="63" spans="1:6">
      <c r="A63" s="5" t="s">
        <v>92</v>
      </c>
      <c r="B63" s="5" t="s">
        <v>143</v>
      </c>
      <c r="C63" s="5">
        <v>97.396423729166401</v>
      </c>
      <c r="D63" s="54">
        <v>2020</v>
      </c>
      <c r="E63" s="5" t="s">
        <v>107</v>
      </c>
    </row>
    <row r="64" spans="1:6">
      <c r="A64" s="5" t="s">
        <v>92</v>
      </c>
      <c r="B64" s="5" t="s">
        <v>143</v>
      </c>
      <c r="C64" s="5">
        <v>96.461338178363206</v>
      </c>
      <c r="D64" s="54">
        <v>2020</v>
      </c>
      <c r="E64" s="5" t="s">
        <v>108</v>
      </c>
    </row>
    <row r="65" spans="1:6">
      <c r="A65" s="5" t="s">
        <v>92</v>
      </c>
      <c r="B65" s="5" t="s">
        <v>143</v>
      </c>
      <c r="C65" s="5">
        <v>97.716200696242197</v>
      </c>
      <c r="D65" s="54">
        <v>2020</v>
      </c>
      <c r="E65" s="5" t="s">
        <v>99</v>
      </c>
    </row>
    <row r="66" spans="1:6">
      <c r="A66" s="5" t="s">
        <v>92</v>
      </c>
      <c r="B66" s="5" t="s">
        <v>143</v>
      </c>
      <c r="C66" s="5">
        <v>102.27750035002499</v>
      </c>
      <c r="D66" s="54">
        <v>2020</v>
      </c>
      <c r="E66" s="5" t="s">
        <v>100</v>
      </c>
    </row>
    <row r="67" spans="1:6">
      <c r="A67" s="5" t="s">
        <v>92</v>
      </c>
      <c r="B67" s="5" t="s">
        <v>143</v>
      </c>
      <c r="C67" s="5">
        <v>109.42401644549901</v>
      </c>
      <c r="D67" s="54">
        <v>2020</v>
      </c>
      <c r="E67" s="5" t="s">
        <v>101</v>
      </c>
    </row>
    <row r="68" spans="1:6">
      <c r="A68" s="5" t="s">
        <v>92</v>
      </c>
      <c r="B68" s="5" t="s">
        <v>143</v>
      </c>
      <c r="C68" s="5">
        <v>88.769294841536606</v>
      </c>
      <c r="D68" s="54">
        <v>2021</v>
      </c>
      <c r="E68" s="5" t="s">
        <v>102</v>
      </c>
    </row>
    <row r="69" spans="1:6">
      <c r="A69" s="5" t="s">
        <v>92</v>
      </c>
      <c r="B69" s="5" t="s">
        <v>143</v>
      </c>
      <c r="C69" s="5">
        <v>94.550509188155601</v>
      </c>
      <c r="D69" s="54">
        <v>2021</v>
      </c>
      <c r="E69" s="5" t="s">
        <v>110</v>
      </c>
    </row>
    <row r="70" spans="1:6">
      <c r="A70" s="5" t="s">
        <v>92</v>
      </c>
      <c r="B70" s="5" t="s">
        <v>143</v>
      </c>
      <c r="C70" s="5">
        <v>94.134730165517496</v>
      </c>
      <c r="D70" s="54">
        <v>2021</v>
      </c>
      <c r="E70" s="5" t="s">
        <v>109</v>
      </c>
    </row>
    <row r="71" spans="1:6">
      <c r="A71" s="5" t="s">
        <v>92</v>
      </c>
      <c r="B71" s="5" t="s">
        <v>143</v>
      </c>
      <c r="C71" s="5">
        <v>123.133213040878</v>
      </c>
      <c r="D71" s="54">
        <v>2021</v>
      </c>
      <c r="E71" s="5" t="s">
        <v>103</v>
      </c>
    </row>
    <row r="72" spans="1:6">
      <c r="A72" s="5" t="s">
        <v>92</v>
      </c>
      <c r="B72" s="5" t="s">
        <v>143</v>
      </c>
      <c r="C72" s="5">
        <v>98.816330902769906</v>
      </c>
      <c r="D72" s="54">
        <v>2021</v>
      </c>
      <c r="E72" s="5" t="s">
        <v>104</v>
      </c>
    </row>
    <row r="73" spans="1:6">
      <c r="A73" s="5" t="s">
        <v>92</v>
      </c>
      <c r="B73" s="5" t="s">
        <v>143</v>
      </c>
      <c r="C73" s="5">
        <v>99.627706746131494</v>
      </c>
      <c r="D73" s="54">
        <v>2021</v>
      </c>
      <c r="E73" s="5" t="s">
        <v>105</v>
      </c>
    </row>
    <row r="74" spans="1:6">
      <c r="A74" s="5" t="s">
        <v>92</v>
      </c>
      <c r="B74" s="5" t="s">
        <v>144</v>
      </c>
      <c r="C74" s="5">
        <v>76.120959332638094</v>
      </c>
      <c r="D74" s="54">
        <v>2020</v>
      </c>
      <c r="E74" s="5" t="s">
        <v>105</v>
      </c>
      <c r="F74" s="5">
        <f>AVERAGE(C74:C85)</f>
        <v>92.532428307434884</v>
      </c>
    </row>
    <row r="75" spans="1:6">
      <c r="A75" s="5" t="s">
        <v>92</v>
      </c>
      <c r="B75" s="5" t="s">
        <v>144</v>
      </c>
      <c r="C75" s="5">
        <v>85.714285714285694</v>
      </c>
      <c r="D75" s="54">
        <v>2020</v>
      </c>
      <c r="E75" s="5" t="s">
        <v>106</v>
      </c>
    </row>
    <row r="76" spans="1:6">
      <c r="A76" s="5" t="s">
        <v>92</v>
      </c>
      <c r="B76" s="5" t="s">
        <v>144</v>
      </c>
      <c r="C76" s="5">
        <v>100.279542586809</v>
      </c>
      <c r="D76" s="54">
        <v>2020</v>
      </c>
      <c r="E76" s="5" t="s">
        <v>107</v>
      </c>
    </row>
    <row r="77" spans="1:6">
      <c r="A77" s="5" t="s">
        <v>92</v>
      </c>
      <c r="B77" s="5" t="s">
        <v>144</v>
      </c>
      <c r="C77" s="5">
        <v>93.402795936303903</v>
      </c>
      <c r="D77" s="54">
        <v>2020</v>
      </c>
      <c r="E77" s="5" t="s">
        <v>108</v>
      </c>
    </row>
    <row r="78" spans="1:6">
      <c r="A78" s="5" t="s">
        <v>92</v>
      </c>
      <c r="B78" s="5" t="s">
        <v>144</v>
      </c>
      <c r="C78" s="5">
        <v>96.739264781257802</v>
      </c>
      <c r="D78" s="54">
        <v>2020</v>
      </c>
      <c r="E78" s="5" t="s">
        <v>99</v>
      </c>
    </row>
    <row r="79" spans="1:6">
      <c r="A79" s="5" t="s">
        <v>92</v>
      </c>
      <c r="B79" s="5" t="s">
        <v>144</v>
      </c>
      <c r="C79" s="5">
        <v>90.148046183667105</v>
      </c>
      <c r="D79" s="54">
        <v>2020</v>
      </c>
      <c r="E79" s="5" t="s">
        <v>100</v>
      </c>
    </row>
    <row r="80" spans="1:6">
      <c r="A80" s="5" t="s">
        <v>92</v>
      </c>
      <c r="B80" s="5" t="s">
        <v>144</v>
      </c>
      <c r="C80" s="5">
        <v>107.398526081673</v>
      </c>
      <c r="D80" s="54">
        <v>2020</v>
      </c>
      <c r="E80" s="5" t="s">
        <v>101</v>
      </c>
    </row>
    <row r="81" spans="1:6">
      <c r="A81" s="5" t="s">
        <v>92</v>
      </c>
      <c r="B81" s="5" t="s">
        <v>144</v>
      </c>
      <c r="C81" s="5">
        <v>104.665530620607</v>
      </c>
      <c r="D81" s="54">
        <v>2021</v>
      </c>
      <c r="E81" s="5" t="s">
        <v>102</v>
      </c>
    </row>
    <row r="82" spans="1:6">
      <c r="A82" s="5" t="s">
        <v>92</v>
      </c>
      <c r="B82" s="5" t="s">
        <v>144</v>
      </c>
      <c r="C82" s="5">
        <v>87.894102807660005</v>
      </c>
      <c r="D82" s="54">
        <v>2021</v>
      </c>
      <c r="E82" s="5" t="s">
        <v>110</v>
      </c>
    </row>
    <row r="83" spans="1:6">
      <c r="A83" s="5" t="s">
        <v>92</v>
      </c>
      <c r="B83" s="5" t="s">
        <v>144</v>
      </c>
      <c r="C83" s="5">
        <v>88.114518457248593</v>
      </c>
      <c r="D83" s="54">
        <v>2021</v>
      </c>
      <c r="E83" s="5" t="s">
        <v>109</v>
      </c>
    </row>
    <row r="84" spans="1:6">
      <c r="A84" s="5" t="s">
        <v>92</v>
      </c>
      <c r="B84" s="5" t="s">
        <v>144</v>
      </c>
      <c r="C84" s="5">
        <v>90.469057843572998</v>
      </c>
      <c r="D84" s="54">
        <v>2021</v>
      </c>
      <c r="E84" s="5" t="s">
        <v>104</v>
      </c>
    </row>
    <row r="85" spans="1:6">
      <c r="A85" s="5" t="s">
        <v>92</v>
      </c>
      <c r="B85" s="5" t="s">
        <v>144</v>
      </c>
      <c r="C85" s="5">
        <v>89.442509343495502</v>
      </c>
      <c r="D85" s="54">
        <v>2021</v>
      </c>
      <c r="E85" s="5" t="s">
        <v>105</v>
      </c>
    </row>
    <row r="86" spans="1:6">
      <c r="A86" s="5" t="s">
        <v>92</v>
      </c>
      <c r="B86" s="5" t="s">
        <v>145</v>
      </c>
      <c r="C86" s="5">
        <v>81.366528923797802</v>
      </c>
      <c r="D86" s="54">
        <v>2020</v>
      </c>
      <c r="E86" s="5" t="s">
        <v>105</v>
      </c>
      <c r="F86" s="5">
        <f>AVERAGE(C86:C98)</f>
        <v>90.085120589694199</v>
      </c>
    </row>
    <row r="87" spans="1:6">
      <c r="A87" s="5" t="s">
        <v>92</v>
      </c>
      <c r="B87" s="5" t="s">
        <v>145</v>
      </c>
      <c r="C87" s="5">
        <v>93.828153782710004</v>
      </c>
      <c r="D87" s="54">
        <v>2020</v>
      </c>
      <c r="E87" s="5" t="s">
        <v>106</v>
      </c>
    </row>
    <row r="88" spans="1:6">
      <c r="A88" s="5" t="s">
        <v>92</v>
      </c>
      <c r="B88" s="5" t="s">
        <v>145</v>
      </c>
      <c r="C88" s="5">
        <v>88.857735531410896</v>
      </c>
      <c r="D88" s="54">
        <v>2020</v>
      </c>
      <c r="E88" s="5" t="s">
        <v>107</v>
      </c>
    </row>
    <row r="89" spans="1:6">
      <c r="A89" s="5" t="s">
        <v>92</v>
      </c>
      <c r="B89" s="5" t="s">
        <v>145</v>
      </c>
      <c r="C89" s="5">
        <v>94.380393772869596</v>
      </c>
      <c r="D89" s="54">
        <v>2020</v>
      </c>
      <c r="E89" s="5" t="s">
        <v>108</v>
      </c>
    </row>
    <row r="90" spans="1:6">
      <c r="A90" s="5" t="s">
        <v>92</v>
      </c>
      <c r="B90" s="5" t="s">
        <v>145</v>
      </c>
      <c r="C90" s="5">
        <v>81.0873099897332</v>
      </c>
      <c r="D90" s="54">
        <v>2020</v>
      </c>
      <c r="E90" s="5" t="s">
        <v>99</v>
      </c>
    </row>
    <row r="91" spans="1:6">
      <c r="A91" s="5" t="s">
        <v>92</v>
      </c>
      <c r="B91" s="5" t="s">
        <v>145</v>
      </c>
      <c r="C91" s="5">
        <v>87.008946873417401</v>
      </c>
      <c r="D91" s="54">
        <v>2020</v>
      </c>
      <c r="E91" s="5" t="s">
        <v>100</v>
      </c>
    </row>
    <row r="92" spans="1:6">
      <c r="A92" s="5" t="s">
        <v>92</v>
      </c>
      <c r="B92" s="5" t="s">
        <v>145</v>
      </c>
      <c r="C92" s="5">
        <v>88.567031294707206</v>
      </c>
      <c r="D92" s="54">
        <v>2020</v>
      </c>
      <c r="E92" s="5" t="s">
        <v>101</v>
      </c>
    </row>
    <row r="93" spans="1:6">
      <c r="A93" s="5" t="s">
        <v>92</v>
      </c>
      <c r="B93" s="5" t="s">
        <v>145</v>
      </c>
      <c r="C93" s="5">
        <v>79.111002818981405</v>
      </c>
      <c r="D93" s="54">
        <v>2021</v>
      </c>
      <c r="E93" s="5" t="s">
        <v>102</v>
      </c>
    </row>
    <row r="94" spans="1:6">
      <c r="A94" s="5" t="s">
        <v>92</v>
      </c>
      <c r="B94" s="5" t="s">
        <v>145</v>
      </c>
      <c r="C94" s="5">
        <v>91.581635892375601</v>
      </c>
      <c r="D94" s="54">
        <v>2021</v>
      </c>
      <c r="E94" s="5" t="s">
        <v>110</v>
      </c>
    </row>
    <row r="95" spans="1:6">
      <c r="A95" s="5" t="s">
        <v>92</v>
      </c>
      <c r="B95" s="5" t="s">
        <v>145</v>
      </c>
      <c r="C95" s="5">
        <v>85.106970871913404</v>
      </c>
      <c r="D95" s="54">
        <v>2021</v>
      </c>
      <c r="E95" s="5" t="s">
        <v>109</v>
      </c>
    </row>
    <row r="96" spans="1:6">
      <c r="A96" s="5" t="s">
        <v>92</v>
      </c>
      <c r="B96" s="5" t="s">
        <v>145</v>
      </c>
      <c r="C96" s="5">
        <v>91.1269742740878</v>
      </c>
      <c r="D96" s="54">
        <v>2021</v>
      </c>
      <c r="E96" s="5" t="s">
        <v>103</v>
      </c>
    </row>
    <row r="97" spans="1:6">
      <c r="A97" s="5" t="s">
        <v>92</v>
      </c>
      <c r="B97" s="5" t="s">
        <v>145</v>
      </c>
      <c r="C97" s="5">
        <v>110.346051879809</v>
      </c>
      <c r="D97" s="54">
        <v>2021</v>
      </c>
      <c r="E97" s="5" t="s">
        <v>104</v>
      </c>
    </row>
    <row r="98" spans="1:6">
      <c r="A98" s="5" t="s">
        <v>92</v>
      </c>
      <c r="B98" s="5" t="s">
        <v>145</v>
      </c>
      <c r="C98" s="5">
        <v>98.737831760211193</v>
      </c>
      <c r="D98" s="54">
        <v>2021</v>
      </c>
      <c r="E98" s="5" t="s">
        <v>105</v>
      </c>
    </row>
    <row r="99" spans="1:6">
      <c r="A99" s="5" t="s">
        <v>92</v>
      </c>
      <c r="B99" s="5" t="s">
        <v>146</v>
      </c>
      <c r="C99" s="5">
        <v>98.214285714285694</v>
      </c>
      <c r="D99" s="54">
        <v>2020</v>
      </c>
      <c r="E99" s="5" t="s">
        <v>104</v>
      </c>
      <c r="F99" s="5">
        <f>AVERAGE(C99:C112)</f>
        <v>100.79276041359708</v>
      </c>
    </row>
    <row r="100" spans="1:6">
      <c r="A100" s="5" t="s">
        <v>92</v>
      </c>
      <c r="B100" s="5" t="s">
        <v>146</v>
      </c>
      <c r="C100" s="5">
        <v>92.293822431285903</v>
      </c>
      <c r="D100" s="54">
        <v>2020</v>
      </c>
      <c r="E100" s="5" t="s">
        <v>105</v>
      </c>
    </row>
    <row r="101" spans="1:6">
      <c r="A101" s="5" t="s">
        <v>92</v>
      </c>
      <c r="B101" s="5" t="s">
        <v>146</v>
      </c>
      <c r="C101" s="5">
        <v>96.775561991474305</v>
      </c>
      <c r="D101" s="54">
        <v>2020</v>
      </c>
      <c r="E101" s="5" t="s">
        <v>106</v>
      </c>
    </row>
    <row r="102" spans="1:6">
      <c r="A102" s="5" t="s">
        <v>92</v>
      </c>
      <c r="B102" s="5" t="s">
        <v>146</v>
      </c>
      <c r="C102" s="5">
        <v>94.141700534968393</v>
      </c>
      <c r="D102" s="54">
        <v>2020</v>
      </c>
      <c r="E102" s="5" t="s">
        <v>107</v>
      </c>
    </row>
    <row r="103" spans="1:6">
      <c r="A103" s="5" t="s">
        <v>92</v>
      </c>
      <c r="B103" s="5" t="s">
        <v>146</v>
      </c>
      <c r="C103" s="5">
        <v>101.22458786943101</v>
      </c>
      <c r="D103" s="54">
        <v>2020</v>
      </c>
      <c r="E103" s="5" t="s">
        <v>108</v>
      </c>
    </row>
    <row r="104" spans="1:6">
      <c r="A104" s="5" t="s">
        <v>92</v>
      </c>
      <c r="B104" s="5" t="s">
        <v>146</v>
      </c>
      <c r="C104" s="5">
        <v>104.02026169540299</v>
      </c>
      <c r="D104" s="54">
        <v>2020</v>
      </c>
      <c r="E104" s="5" t="s">
        <v>99</v>
      </c>
    </row>
    <row r="105" spans="1:6">
      <c r="A105" s="5" t="s">
        <v>92</v>
      </c>
      <c r="B105" s="5" t="s">
        <v>146</v>
      </c>
      <c r="C105" s="5">
        <v>96.3491022312908</v>
      </c>
      <c r="D105" s="54">
        <v>2020</v>
      </c>
      <c r="E105" s="5" t="s">
        <v>100</v>
      </c>
    </row>
    <row r="106" spans="1:6">
      <c r="A106" s="5" t="s">
        <v>92</v>
      </c>
      <c r="B106" s="5" t="s">
        <v>146</v>
      </c>
      <c r="C106" s="5">
        <v>101.88047415064101</v>
      </c>
      <c r="D106" s="54">
        <v>2020</v>
      </c>
      <c r="E106" s="5" t="s">
        <v>101</v>
      </c>
    </row>
    <row r="107" spans="1:6">
      <c r="A107" s="5" t="s">
        <v>92</v>
      </c>
      <c r="B107" s="5" t="s">
        <v>146</v>
      </c>
      <c r="C107" s="5">
        <v>118.25425336433401</v>
      </c>
      <c r="D107" s="54">
        <v>2021</v>
      </c>
      <c r="E107" s="5" t="s">
        <v>102</v>
      </c>
    </row>
    <row r="108" spans="1:6">
      <c r="A108" s="5" t="s">
        <v>92</v>
      </c>
      <c r="B108" s="5" t="s">
        <v>146</v>
      </c>
      <c r="C108" s="5">
        <v>103.40633471768599</v>
      </c>
      <c r="D108" s="54">
        <v>2021</v>
      </c>
      <c r="E108" s="5" t="s">
        <v>110</v>
      </c>
    </row>
    <row r="109" spans="1:6">
      <c r="A109" s="5" t="s">
        <v>92</v>
      </c>
      <c r="B109" s="5" t="s">
        <v>146</v>
      </c>
      <c r="C109" s="5">
        <v>99.155638483262095</v>
      </c>
      <c r="D109" s="54">
        <v>2021</v>
      </c>
      <c r="E109" s="5" t="s">
        <v>109</v>
      </c>
    </row>
    <row r="110" spans="1:6">
      <c r="A110" s="5" t="s">
        <v>92</v>
      </c>
      <c r="B110" s="5" t="s">
        <v>146</v>
      </c>
      <c r="C110" s="5">
        <v>97.525608153189907</v>
      </c>
      <c r="D110" s="54">
        <v>2021</v>
      </c>
      <c r="E110" s="5" t="s">
        <v>103</v>
      </c>
    </row>
    <row r="111" spans="1:6">
      <c r="A111" s="5" t="s">
        <v>92</v>
      </c>
      <c r="B111" s="5" t="s">
        <v>146</v>
      </c>
      <c r="C111" s="5">
        <v>102.89557201067601</v>
      </c>
      <c r="D111" s="54">
        <v>2021</v>
      </c>
      <c r="E111" s="5" t="s">
        <v>104</v>
      </c>
    </row>
    <row r="112" spans="1:6">
      <c r="A112" s="5" t="s">
        <v>92</v>
      </c>
      <c r="B112" s="5" t="s">
        <v>146</v>
      </c>
      <c r="C112" s="5">
        <v>104.96144244243099</v>
      </c>
      <c r="D112" s="54">
        <v>2021</v>
      </c>
      <c r="E112" s="5" t="s">
        <v>105</v>
      </c>
    </row>
    <row r="113" spans="1:6">
      <c r="A113" s="5" t="s">
        <v>92</v>
      </c>
      <c r="B113" s="5" t="s">
        <v>147</v>
      </c>
      <c r="C113" s="5">
        <v>115.14229850097701</v>
      </c>
      <c r="D113" s="54">
        <v>2020</v>
      </c>
      <c r="E113" s="5" t="s">
        <v>104</v>
      </c>
      <c r="F113" s="5">
        <f>AVERAGE(C113:C126)</f>
        <v>103.2018076170814</v>
      </c>
    </row>
    <row r="114" spans="1:6">
      <c r="A114" s="5" t="s">
        <v>92</v>
      </c>
      <c r="B114" s="5" t="s">
        <v>147</v>
      </c>
      <c r="C114" s="5">
        <v>93.845563771099805</v>
      </c>
      <c r="D114" s="54">
        <v>2020</v>
      </c>
      <c r="E114" s="5" t="s">
        <v>105</v>
      </c>
    </row>
    <row r="115" spans="1:6">
      <c r="A115" s="5" t="s">
        <v>92</v>
      </c>
      <c r="B115" s="5" t="s">
        <v>147</v>
      </c>
      <c r="C115" s="5">
        <v>108.84051729837201</v>
      </c>
      <c r="D115" s="54">
        <v>2020</v>
      </c>
      <c r="E115" s="5" t="s">
        <v>106</v>
      </c>
    </row>
    <row r="116" spans="1:6">
      <c r="A116" s="5" t="s">
        <v>92</v>
      </c>
      <c r="B116" s="5" t="s">
        <v>147</v>
      </c>
      <c r="C116" s="5">
        <v>99.528802764031298</v>
      </c>
      <c r="D116" s="54">
        <v>2020</v>
      </c>
      <c r="E116" s="5" t="s">
        <v>107</v>
      </c>
    </row>
    <row r="117" spans="1:6">
      <c r="A117" s="5" t="s">
        <v>92</v>
      </c>
      <c r="B117" s="5" t="s">
        <v>147</v>
      </c>
      <c r="C117" s="5">
        <v>95.829238589187597</v>
      </c>
      <c r="D117" s="54">
        <v>2020</v>
      </c>
      <c r="E117" s="5" t="s">
        <v>108</v>
      </c>
    </row>
    <row r="118" spans="1:6">
      <c r="A118" s="5" t="s">
        <v>92</v>
      </c>
      <c r="B118" s="5" t="s">
        <v>147</v>
      </c>
      <c r="C118" s="5">
        <v>103.693691631146</v>
      </c>
      <c r="D118" s="54">
        <v>2020</v>
      </c>
      <c r="E118" s="5" t="s">
        <v>99</v>
      </c>
    </row>
    <row r="119" spans="1:6">
      <c r="A119" s="5" t="s">
        <v>92</v>
      </c>
      <c r="B119" s="5" t="s">
        <v>147</v>
      </c>
      <c r="C119" s="5">
        <v>107.704818394326</v>
      </c>
      <c r="D119" s="54">
        <v>2020</v>
      </c>
      <c r="E119" s="5" t="s">
        <v>100</v>
      </c>
    </row>
    <row r="120" spans="1:6">
      <c r="A120" s="5" t="s">
        <v>92</v>
      </c>
      <c r="B120" s="5" t="s">
        <v>147</v>
      </c>
      <c r="C120" s="5">
        <v>111.49602678802999</v>
      </c>
      <c r="D120" s="54">
        <v>2020</v>
      </c>
      <c r="E120" s="5" t="s">
        <v>101</v>
      </c>
    </row>
    <row r="121" spans="1:6">
      <c r="A121" s="5" t="s">
        <v>92</v>
      </c>
      <c r="B121" s="5" t="s">
        <v>147</v>
      </c>
      <c r="C121" s="5">
        <v>98.658653420953897</v>
      </c>
      <c r="D121" s="54">
        <v>2021</v>
      </c>
      <c r="E121" s="5" t="s">
        <v>102</v>
      </c>
    </row>
    <row r="122" spans="1:6">
      <c r="A122" s="5" t="s">
        <v>92</v>
      </c>
      <c r="B122" s="5" t="s">
        <v>147</v>
      </c>
      <c r="C122" s="5">
        <v>87.520857331838002</v>
      </c>
      <c r="D122" s="54">
        <v>2021</v>
      </c>
      <c r="E122" s="5" t="s">
        <v>110</v>
      </c>
    </row>
    <row r="123" spans="1:6">
      <c r="A123" s="5" t="s">
        <v>92</v>
      </c>
      <c r="B123" s="5" t="s">
        <v>147</v>
      </c>
      <c r="C123" s="5">
        <v>105.282615211932</v>
      </c>
      <c r="D123" s="54">
        <v>2021</v>
      </c>
      <c r="E123" s="5" t="s">
        <v>109</v>
      </c>
    </row>
    <row r="124" spans="1:6">
      <c r="A124" s="5" t="s">
        <v>92</v>
      </c>
      <c r="B124" s="5" t="s">
        <v>147</v>
      </c>
      <c r="C124" s="5">
        <v>98.594134669744193</v>
      </c>
      <c r="D124" s="54">
        <v>2021</v>
      </c>
      <c r="E124" s="5" t="s">
        <v>103</v>
      </c>
    </row>
    <row r="125" spans="1:6">
      <c r="A125" s="5" t="s">
        <v>92</v>
      </c>
      <c r="B125" s="5" t="s">
        <v>147</v>
      </c>
      <c r="C125" s="5">
        <v>116.64351786250199</v>
      </c>
      <c r="D125" s="54">
        <v>2021</v>
      </c>
      <c r="E125" s="5" t="s">
        <v>104</v>
      </c>
    </row>
    <row r="126" spans="1:6" ht="15" customHeight="1">
      <c r="A126" s="5" t="s">
        <v>92</v>
      </c>
      <c r="B126" s="5" t="s">
        <v>147</v>
      </c>
      <c r="C126" s="5">
        <v>102.044570405</v>
      </c>
      <c r="D126" s="54">
        <v>2021</v>
      </c>
      <c r="E126" s="5" t="s">
        <v>105</v>
      </c>
    </row>
    <row r="127" spans="1:6">
      <c r="A127" s="5" t="s">
        <v>92</v>
      </c>
      <c r="B127" s="5" t="s">
        <v>148</v>
      </c>
      <c r="C127" s="5">
        <v>94.339622641509393</v>
      </c>
      <c r="D127" s="54">
        <v>2020</v>
      </c>
      <c r="E127" s="5" t="s">
        <v>104</v>
      </c>
      <c r="F127" s="5">
        <f>AVERAGE(C127:C140)</f>
        <v>111.08854325929553</v>
      </c>
    </row>
    <row r="128" spans="1:6">
      <c r="A128" s="5" t="s">
        <v>92</v>
      </c>
      <c r="B128" s="5" t="s">
        <v>148</v>
      </c>
      <c r="C128" s="5">
        <v>126.243898412286</v>
      </c>
      <c r="D128" s="54">
        <v>2020</v>
      </c>
      <c r="E128" s="5" t="s">
        <v>105</v>
      </c>
    </row>
    <row r="129" spans="1:6">
      <c r="A129" s="5" t="s">
        <v>92</v>
      </c>
      <c r="B129" s="5" t="s">
        <v>148</v>
      </c>
      <c r="C129" s="5">
        <v>114.29581373436601</v>
      </c>
      <c r="D129" s="54">
        <v>2020</v>
      </c>
      <c r="E129" s="5" t="s">
        <v>106</v>
      </c>
    </row>
    <row r="130" spans="1:6">
      <c r="A130" s="5" t="s">
        <v>92</v>
      </c>
      <c r="B130" s="5" t="s">
        <v>148</v>
      </c>
      <c r="C130" s="5">
        <v>112.743795874935</v>
      </c>
      <c r="D130" s="54">
        <v>2020</v>
      </c>
      <c r="E130" s="5" t="s">
        <v>107</v>
      </c>
    </row>
    <row r="131" spans="1:6">
      <c r="A131" s="5" t="s">
        <v>92</v>
      </c>
      <c r="B131" s="5" t="s">
        <v>148</v>
      </c>
      <c r="C131" s="5">
        <v>111.14588093303099</v>
      </c>
      <c r="D131" s="54">
        <v>2020</v>
      </c>
      <c r="E131" s="5" t="s">
        <v>108</v>
      </c>
    </row>
    <row r="132" spans="1:6">
      <c r="A132" s="5" t="s">
        <v>92</v>
      </c>
      <c r="B132" s="5" t="s">
        <v>148</v>
      </c>
      <c r="C132" s="5">
        <v>107.929028085406</v>
      </c>
      <c r="D132" s="54">
        <v>2020</v>
      </c>
      <c r="E132" s="5" t="s">
        <v>99</v>
      </c>
    </row>
    <row r="133" spans="1:6">
      <c r="A133" s="5" t="s">
        <v>92</v>
      </c>
      <c r="B133" s="5" t="s">
        <v>148</v>
      </c>
      <c r="C133" s="5">
        <v>105.061497399643</v>
      </c>
      <c r="D133" s="54">
        <v>2020</v>
      </c>
      <c r="E133" s="5" t="s">
        <v>100</v>
      </c>
    </row>
    <row r="134" spans="1:6">
      <c r="A134" s="5" t="s">
        <v>92</v>
      </c>
      <c r="B134" s="5" t="s">
        <v>148</v>
      </c>
      <c r="C134" s="5">
        <v>94.039646003182895</v>
      </c>
      <c r="D134" s="54">
        <v>2020</v>
      </c>
      <c r="E134" s="5" t="s">
        <v>101</v>
      </c>
    </row>
    <row r="135" spans="1:6">
      <c r="A135" s="5" t="s">
        <v>92</v>
      </c>
      <c r="B135" s="5" t="s">
        <v>148</v>
      </c>
      <c r="C135" s="5">
        <v>112.76616310702499</v>
      </c>
      <c r="D135" s="54">
        <v>2021</v>
      </c>
      <c r="E135" s="5" t="s">
        <v>102</v>
      </c>
    </row>
    <row r="136" spans="1:6">
      <c r="A136" s="5" t="s">
        <v>92</v>
      </c>
      <c r="B136" s="5" t="s">
        <v>148</v>
      </c>
      <c r="C136" s="5">
        <v>133.30517646437701</v>
      </c>
      <c r="D136" s="54">
        <v>2021</v>
      </c>
      <c r="E136" s="5" t="s">
        <v>110</v>
      </c>
    </row>
    <row r="137" spans="1:6">
      <c r="A137" s="5" t="s">
        <v>92</v>
      </c>
      <c r="B137" s="5" t="s">
        <v>148</v>
      </c>
      <c r="C137" s="5">
        <v>123.134728179441</v>
      </c>
      <c r="D137" s="54">
        <v>2021</v>
      </c>
      <c r="E137" s="5" t="s">
        <v>109</v>
      </c>
    </row>
    <row r="138" spans="1:6">
      <c r="A138" s="5" t="s">
        <v>92</v>
      </c>
      <c r="B138" s="5" t="s">
        <v>148</v>
      </c>
      <c r="C138" s="5">
        <v>104.645562856761</v>
      </c>
      <c r="D138" s="54">
        <v>2021</v>
      </c>
      <c r="E138" s="5" t="s">
        <v>103</v>
      </c>
    </row>
    <row r="139" spans="1:6">
      <c r="A139" s="5" t="s">
        <v>92</v>
      </c>
      <c r="B139" s="5" t="s">
        <v>148</v>
      </c>
      <c r="C139" s="5">
        <v>112.04846642579599</v>
      </c>
      <c r="D139" s="54">
        <v>2021</v>
      </c>
      <c r="E139" s="5" t="s">
        <v>104</v>
      </c>
    </row>
    <row r="140" spans="1:6">
      <c r="A140" s="5" t="s">
        <v>92</v>
      </c>
      <c r="B140" s="5" t="s">
        <v>148</v>
      </c>
      <c r="C140" s="5">
        <v>103.540325512378</v>
      </c>
      <c r="D140" s="54">
        <v>2021</v>
      </c>
      <c r="E140" s="5" t="s">
        <v>105</v>
      </c>
    </row>
    <row r="141" spans="1:6">
      <c r="A141" s="5" t="s">
        <v>92</v>
      </c>
      <c r="B141" s="5" t="s">
        <v>149</v>
      </c>
      <c r="C141" s="5">
        <v>93.700112314926102</v>
      </c>
      <c r="D141" s="54">
        <v>2020</v>
      </c>
      <c r="E141" s="5" t="s">
        <v>105</v>
      </c>
      <c r="F141" s="5">
        <f>AVERAGE(C141:C153)</f>
        <v>94.745991627252906</v>
      </c>
    </row>
    <row r="142" spans="1:6">
      <c r="A142" s="5" t="s">
        <v>92</v>
      </c>
      <c r="B142" s="5" t="s">
        <v>149</v>
      </c>
      <c r="C142" s="5">
        <v>93.443512374274803</v>
      </c>
      <c r="D142" s="54">
        <v>2020</v>
      </c>
      <c r="E142" s="5" t="s">
        <v>106</v>
      </c>
    </row>
    <row r="143" spans="1:6">
      <c r="A143" s="5" t="s">
        <v>92</v>
      </c>
      <c r="B143" s="5" t="s">
        <v>149</v>
      </c>
      <c r="C143" s="5">
        <v>88.423106857259199</v>
      </c>
      <c r="D143" s="54">
        <v>2020</v>
      </c>
      <c r="E143" s="5" t="s">
        <v>107</v>
      </c>
    </row>
    <row r="144" spans="1:6">
      <c r="A144" s="5" t="s">
        <v>92</v>
      </c>
      <c r="B144" s="5" t="s">
        <v>149</v>
      </c>
      <c r="C144" s="5">
        <v>90.176244379185803</v>
      </c>
      <c r="D144" s="54">
        <v>2020</v>
      </c>
      <c r="E144" s="5" t="s">
        <v>108</v>
      </c>
    </row>
    <row r="145" spans="1:6">
      <c r="A145" s="5" t="s">
        <v>92</v>
      </c>
      <c r="B145" s="5" t="s">
        <v>149</v>
      </c>
      <c r="C145" s="5">
        <v>103.137341705791</v>
      </c>
      <c r="D145" s="54">
        <v>2020</v>
      </c>
      <c r="E145" s="5" t="s">
        <v>99</v>
      </c>
    </row>
    <row r="146" spans="1:6">
      <c r="A146" s="5" t="s">
        <v>92</v>
      </c>
      <c r="B146" s="5" t="s">
        <v>149</v>
      </c>
      <c r="C146" s="5">
        <v>97.225000809116807</v>
      </c>
      <c r="D146" s="54">
        <v>2020</v>
      </c>
      <c r="E146" s="5" t="s">
        <v>100</v>
      </c>
    </row>
    <row r="147" spans="1:6">
      <c r="A147" s="5" t="s">
        <v>92</v>
      </c>
      <c r="B147" s="5" t="s">
        <v>149</v>
      </c>
      <c r="C147" s="5">
        <v>90.179307158098297</v>
      </c>
      <c r="D147" s="54">
        <v>2020</v>
      </c>
      <c r="E147" s="5" t="s">
        <v>101</v>
      </c>
    </row>
    <row r="148" spans="1:6">
      <c r="A148" s="5" t="s">
        <v>92</v>
      </c>
      <c r="B148" s="5" t="s">
        <v>149</v>
      </c>
      <c r="C148" s="5">
        <v>99.622441377466501</v>
      </c>
      <c r="D148" s="54">
        <v>2021</v>
      </c>
      <c r="E148" s="5" t="s">
        <v>102</v>
      </c>
    </row>
    <row r="149" spans="1:6">
      <c r="A149" s="5" t="s">
        <v>92</v>
      </c>
      <c r="B149" s="5" t="s">
        <v>149</v>
      </c>
      <c r="C149" s="5">
        <v>89.408633007438596</v>
      </c>
      <c r="D149" s="54">
        <v>2021</v>
      </c>
      <c r="E149" s="5" t="s">
        <v>110</v>
      </c>
    </row>
    <row r="150" spans="1:6">
      <c r="A150" s="5" t="s">
        <v>92</v>
      </c>
      <c r="B150" s="5" t="s">
        <v>149</v>
      </c>
      <c r="C150" s="5">
        <v>101.7300564865</v>
      </c>
      <c r="D150" s="54">
        <v>2021</v>
      </c>
      <c r="E150" s="5" t="s">
        <v>109</v>
      </c>
    </row>
    <row r="151" spans="1:6">
      <c r="A151" s="5" t="s">
        <v>92</v>
      </c>
      <c r="B151" s="5" t="s">
        <v>149</v>
      </c>
      <c r="C151" s="5">
        <v>90.732740366293697</v>
      </c>
      <c r="D151" s="54">
        <v>2021</v>
      </c>
      <c r="E151" s="5" t="s">
        <v>103</v>
      </c>
    </row>
    <row r="152" spans="1:6">
      <c r="A152" s="5" t="s">
        <v>92</v>
      </c>
      <c r="B152" s="5" t="s">
        <v>149</v>
      </c>
      <c r="C152" s="5">
        <v>98.779027585550295</v>
      </c>
      <c r="D152" s="54">
        <v>2021</v>
      </c>
      <c r="E152" s="5" t="s">
        <v>104</v>
      </c>
    </row>
    <row r="153" spans="1:6">
      <c r="A153" s="5" t="s">
        <v>92</v>
      </c>
      <c r="B153" s="5" t="s">
        <v>149</v>
      </c>
      <c r="C153" s="5">
        <v>95.140366732386795</v>
      </c>
      <c r="D153" s="54">
        <v>2021</v>
      </c>
      <c r="E153" s="5" t="s">
        <v>105</v>
      </c>
    </row>
    <row r="154" spans="1:6">
      <c r="A154" s="5" t="s">
        <v>92</v>
      </c>
      <c r="B154" s="5" t="s">
        <v>150</v>
      </c>
      <c r="C154" s="5">
        <v>98.748982160041393</v>
      </c>
      <c r="D154" s="54">
        <v>2020</v>
      </c>
      <c r="E154" s="5" t="s">
        <v>108</v>
      </c>
    </row>
    <row r="155" spans="1:6">
      <c r="A155" s="5" t="s">
        <v>92</v>
      </c>
      <c r="B155" s="5" t="s">
        <v>150</v>
      </c>
      <c r="C155" s="5">
        <v>128.668171557562</v>
      </c>
      <c r="D155" s="54">
        <v>2020</v>
      </c>
      <c r="E155" s="5" t="s">
        <v>101</v>
      </c>
    </row>
    <row r="156" spans="1:6">
      <c r="A156" s="5" t="s">
        <v>92</v>
      </c>
      <c r="B156" s="5" t="s">
        <v>151</v>
      </c>
      <c r="C156" s="5">
        <v>74.546508738507399</v>
      </c>
      <c r="D156" s="54">
        <v>2020</v>
      </c>
      <c r="E156" s="5" t="s">
        <v>105</v>
      </c>
      <c r="F156" s="5">
        <f>AVERAGE(C156:C167)</f>
        <v>86.127581369295754</v>
      </c>
    </row>
    <row r="157" spans="1:6">
      <c r="A157" s="5" t="s">
        <v>92</v>
      </c>
      <c r="B157" s="5" t="s">
        <v>151</v>
      </c>
      <c r="C157" s="5">
        <v>88.753995079441694</v>
      </c>
      <c r="D157" s="54">
        <v>2020</v>
      </c>
      <c r="E157" s="5" t="s">
        <v>106</v>
      </c>
    </row>
    <row r="158" spans="1:6">
      <c r="A158" s="5" t="s">
        <v>92</v>
      </c>
      <c r="B158" s="5" t="s">
        <v>151</v>
      </c>
      <c r="C158" s="5">
        <v>80.992823717465598</v>
      </c>
      <c r="D158" s="54">
        <v>2020</v>
      </c>
      <c r="E158" s="5" t="s">
        <v>107</v>
      </c>
    </row>
    <row r="159" spans="1:6">
      <c r="A159" s="5" t="s">
        <v>92</v>
      </c>
      <c r="B159" s="5" t="s">
        <v>151</v>
      </c>
      <c r="C159" s="5">
        <v>84.210526315789394</v>
      </c>
      <c r="D159" s="54">
        <v>2020</v>
      </c>
      <c r="E159" s="5" t="s">
        <v>108</v>
      </c>
    </row>
    <row r="160" spans="1:6">
      <c r="A160" s="5" t="s">
        <v>92</v>
      </c>
      <c r="B160" s="5" t="s">
        <v>151</v>
      </c>
      <c r="C160" s="5">
        <v>85.673437944251503</v>
      </c>
      <c r="D160" s="54">
        <v>2020</v>
      </c>
      <c r="E160" s="5" t="s">
        <v>99</v>
      </c>
    </row>
    <row r="161" spans="1:6">
      <c r="A161" s="5" t="s">
        <v>92</v>
      </c>
      <c r="B161" s="5" t="s">
        <v>151</v>
      </c>
      <c r="C161" s="5">
        <v>75.553416746871903</v>
      </c>
      <c r="D161" s="54">
        <v>2020</v>
      </c>
      <c r="E161" s="5" t="s">
        <v>101</v>
      </c>
    </row>
    <row r="162" spans="1:6">
      <c r="A162" s="5" t="s">
        <v>92</v>
      </c>
      <c r="B162" s="5" t="s">
        <v>151</v>
      </c>
      <c r="C162" s="5">
        <v>82.667471840843106</v>
      </c>
      <c r="D162" s="54">
        <v>2021</v>
      </c>
      <c r="E162" s="5" t="s">
        <v>102</v>
      </c>
    </row>
    <row r="163" spans="1:6">
      <c r="A163" s="5" t="s">
        <v>92</v>
      </c>
      <c r="B163" s="5" t="s">
        <v>151</v>
      </c>
      <c r="C163" s="5">
        <v>88.972957825416799</v>
      </c>
      <c r="D163" s="54">
        <v>2021</v>
      </c>
      <c r="E163" s="5" t="s">
        <v>110</v>
      </c>
    </row>
    <row r="164" spans="1:6">
      <c r="A164" s="5" t="s">
        <v>92</v>
      </c>
      <c r="B164" s="5" t="s">
        <v>151</v>
      </c>
      <c r="C164" s="5">
        <v>86.391227726649703</v>
      </c>
      <c r="D164" s="54">
        <v>2021</v>
      </c>
      <c r="E164" s="5" t="s">
        <v>109</v>
      </c>
    </row>
    <row r="165" spans="1:6">
      <c r="A165" s="5" t="s">
        <v>92</v>
      </c>
      <c r="B165" s="5" t="s">
        <v>151</v>
      </c>
      <c r="C165" s="5">
        <v>86.417224267463695</v>
      </c>
      <c r="D165" s="54">
        <v>2021</v>
      </c>
      <c r="E165" s="5" t="s">
        <v>103</v>
      </c>
    </row>
    <row r="166" spans="1:6">
      <c r="A166" s="5" t="s">
        <v>92</v>
      </c>
      <c r="B166" s="5" t="s">
        <v>151</v>
      </c>
      <c r="C166" s="5">
        <v>84.727834105296395</v>
      </c>
      <c r="D166" s="54">
        <v>2021</v>
      </c>
      <c r="E166" s="5" t="s">
        <v>104</v>
      </c>
    </row>
    <row r="167" spans="1:6">
      <c r="A167" s="5" t="s">
        <v>92</v>
      </c>
      <c r="B167" s="5" t="s">
        <v>151</v>
      </c>
      <c r="C167" s="5">
        <v>114.623552123552</v>
      </c>
      <c r="D167" s="54">
        <v>2021</v>
      </c>
      <c r="E167" s="5" t="s">
        <v>105</v>
      </c>
    </row>
    <row r="168" spans="1:6">
      <c r="A168" s="5" t="s">
        <v>92</v>
      </c>
      <c r="B168" s="5" t="s">
        <v>152</v>
      </c>
      <c r="C168" s="5">
        <v>87.740384615384599</v>
      </c>
      <c r="D168" s="54">
        <v>2020</v>
      </c>
      <c r="E168" s="5" t="s">
        <v>104</v>
      </c>
      <c r="F168" s="5">
        <f>AVERAGE(C168:C181)</f>
        <v>94.318204118784593</v>
      </c>
    </row>
    <row r="169" spans="1:6">
      <c r="A169" s="5" t="s">
        <v>92</v>
      </c>
      <c r="B169" s="5" t="s">
        <v>152</v>
      </c>
      <c r="C169" s="5">
        <v>92.000497636227905</v>
      </c>
      <c r="D169" s="54">
        <v>2020</v>
      </c>
      <c r="E169" s="5" t="s">
        <v>105</v>
      </c>
    </row>
    <row r="170" spans="1:6">
      <c r="A170" s="5" t="s">
        <v>92</v>
      </c>
      <c r="B170" s="5" t="s">
        <v>152</v>
      </c>
      <c r="C170" s="5">
        <v>94.432031459469101</v>
      </c>
      <c r="D170" s="54">
        <v>2020</v>
      </c>
      <c r="E170" s="5" t="s">
        <v>106</v>
      </c>
    </row>
    <row r="171" spans="1:6">
      <c r="A171" s="5" t="s">
        <v>92</v>
      </c>
      <c r="B171" s="5" t="s">
        <v>152</v>
      </c>
      <c r="C171" s="5">
        <v>100.16127235713201</v>
      </c>
      <c r="D171" s="54">
        <v>2020</v>
      </c>
      <c r="E171" s="5" t="s">
        <v>107</v>
      </c>
    </row>
    <row r="172" spans="1:6">
      <c r="A172" s="5" t="s">
        <v>92</v>
      </c>
      <c r="B172" s="5" t="s">
        <v>152</v>
      </c>
      <c r="C172" s="5">
        <v>91.632721300655803</v>
      </c>
      <c r="D172" s="54">
        <v>2020</v>
      </c>
      <c r="E172" s="5" t="s">
        <v>108</v>
      </c>
    </row>
    <row r="173" spans="1:6">
      <c r="A173" s="5" t="s">
        <v>92</v>
      </c>
      <c r="B173" s="5" t="s">
        <v>152</v>
      </c>
      <c r="C173" s="5">
        <v>103.658156588213</v>
      </c>
      <c r="D173" s="54">
        <v>2020</v>
      </c>
      <c r="E173" s="5" t="s">
        <v>99</v>
      </c>
    </row>
    <row r="174" spans="1:6">
      <c r="A174" s="5" t="s">
        <v>92</v>
      </c>
      <c r="B174" s="5" t="s">
        <v>152</v>
      </c>
      <c r="C174" s="5">
        <v>92.380672026928707</v>
      </c>
      <c r="D174" s="54">
        <v>2020</v>
      </c>
      <c r="E174" s="5" t="s">
        <v>100</v>
      </c>
    </row>
    <row r="175" spans="1:6">
      <c r="A175" s="5" t="s">
        <v>92</v>
      </c>
      <c r="B175" s="5" t="s">
        <v>152</v>
      </c>
      <c r="C175" s="5">
        <v>90.321109515690097</v>
      </c>
      <c r="D175" s="54">
        <v>2020</v>
      </c>
      <c r="E175" s="5" t="s">
        <v>101</v>
      </c>
    </row>
    <row r="176" spans="1:6">
      <c r="A176" s="5" t="s">
        <v>92</v>
      </c>
      <c r="B176" s="5" t="s">
        <v>152</v>
      </c>
      <c r="C176" s="5">
        <v>91.861049337827595</v>
      </c>
      <c r="D176" s="54">
        <v>2021</v>
      </c>
      <c r="E176" s="5" t="s">
        <v>102</v>
      </c>
    </row>
    <row r="177" spans="1:6">
      <c r="A177" s="5" t="s">
        <v>92</v>
      </c>
      <c r="B177" s="5" t="s">
        <v>152</v>
      </c>
      <c r="C177" s="5">
        <v>90.452503984159904</v>
      </c>
      <c r="D177" s="54">
        <v>2021</v>
      </c>
      <c r="E177" s="5" t="s">
        <v>110</v>
      </c>
    </row>
    <row r="178" spans="1:6">
      <c r="A178" s="5" t="s">
        <v>92</v>
      </c>
      <c r="B178" s="5" t="s">
        <v>152</v>
      </c>
      <c r="C178" s="5">
        <v>95.337339869129707</v>
      </c>
      <c r="D178" s="54">
        <v>2021</v>
      </c>
      <c r="E178" s="5" t="s">
        <v>109</v>
      </c>
    </row>
    <row r="179" spans="1:6">
      <c r="A179" s="5" t="s">
        <v>92</v>
      </c>
      <c r="B179" s="5" t="s">
        <v>152</v>
      </c>
      <c r="C179" s="5">
        <v>95.346868046393396</v>
      </c>
      <c r="D179" s="54">
        <v>2021</v>
      </c>
      <c r="E179" s="5" t="s">
        <v>103</v>
      </c>
    </row>
    <row r="180" spans="1:6">
      <c r="A180" s="5" t="s">
        <v>92</v>
      </c>
      <c r="B180" s="5" t="s">
        <v>152</v>
      </c>
      <c r="C180" s="5">
        <v>96.410991822022396</v>
      </c>
      <c r="D180" s="54">
        <v>2021</v>
      </c>
      <c r="E180" s="5" t="s">
        <v>104</v>
      </c>
    </row>
    <row r="181" spans="1:6">
      <c r="A181" s="5" t="s">
        <v>92</v>
      </c>
      <c r="B181" s="5" t="s">
        <v>152</v>
      </c>
      <c r="C181" s="5">
        <v>98.719259103750105</v>
      </c>
      <c r="D181" s="54">
        <v>2021</v>
      </c>
      <c r="E181" s="5" t="s">
        <v>105</v>
      </c>
    </row>
    <row r="182" spans="1:6">
      <c r="A182" s="5" t="s">
        <v>92</v>
      </c>
      <c r="B182" s="5" t="s">
        <v>153</v>
      </c>
      <c r="C182" s="5">
        <v>81.661858219611901</v>
      </c>
      <c r="D182" s="54">
        <v>2020</v>
      </c>
      <c r="E182" s="5" t="s">
        <v>105</v>
      </c>
      <c r="F182" s="5">
        <f>AVERAGE(C182:C194)</f>
        <v>83.923520499946392</v>
      </c>
    </row>
    <row r="183" spans="1:6">
      <c r="A183" s="5" t="s">
        <v>92</v>
      </c>
      <c r="B183" s="5" t="s">
        <v>153</v>
      </c>
      <c r="C183" s="5">
        <v>89.364501896431605</v>
      </c>
      <c r="D183" s="54">
        <v>2020</v>
      </c>
      <c r="E183" s="5" t="s">
        <v>106</v>
      </c>
    </row>
    <row r="184" spans="1:6">
      <c r="A184" s="5" t="s">
        <v>92</v>
      </c>
      <c r="B184" s="5" t="s">
        <v>153</v>
      </c>
      <c r="C184" s="5">
        <v>80.288308509111104</v>
      </c>
      <c r="D184" s="54">
        <v>2020</v>
      </c>
      <c r="E184" s="5" t="s">
        <v>107</v>
      </c>
    </row>
    <row r="185" spans="1:6">
      <c r="A185" s="5" t="s">
        <v>92</v>
      </c>
      <c r="B185" s="5" t="s">
        <v>153</v>
      </c>
      <c r="C185" s="5">
        <v>80.1747320005353</v>
      </c>
      <c r="D185" s="54">
        <v>2020</v>
      </c>
      <c r="E185" s="5" t="s">
        <v>108</v>
      </c>
    </row>
    <row r="186" spans="1:6">
      <c r="A186" s="5" t="s">
        <v>92</v>
      </c>
      <c r="B186" s="5" t="s">
        <v>153</v>
      </c>
      <c r="C186" s="5">
        <v>82.982286961376403</v>
      </c>
      <c r="D186" s="54">
        <v>2020</v>
      </c>
      <c r="E186" s="5" t="s">
        <v>99</v>
      </c>
    </row>
    <row r="187" spans="1:6">
      <c r="A187" s="5" t="s">
        <v>92</v>
      </c>
      <c r="B187" s="5" t="s">
        <v>153</v>
      </c>
      <c r="C187" s="5">
        <v>82.966110980785203</v>
      </c>
      <c r="D187" s="54">
        <v>2020</v>
      </c>
      <c r="E187" s="5" t="s">
        <v>100</v>
      </c>
    </row>
    <row r="188" spans="1:6">
      <c r="A188" s="5" t="s">
        <v>92</v>
      </c>
      <c r="B188" s="5" t="s">
        <v>153</v>
      </c>
      <c r="C188" s="5">
        <v>57.116746630111898</v>
      </c>
      <c r="D188" s="54">
        <v>2020</v>
      </c>
      <c r="E188" s="5" t="s">
        <v>101</v>
      </c>
    </row>
    <row r="189" spans="1:6">
      <c r="A189" s="5" t="s">
        <v>92</v>
      </c>
      <c r="B189" s="5" t="s">
        <v>153</v>
      </c>
      <c r="C189" s="5">
        <v>95.340909090909093</v>
      </c>
      <c r="D189" s="54">
        <v>2021</v>
      </c>
      <c r="E189" s="5" t="s">
        <v>102</v>
      </c>
    </row>
    <row r="190" spans="1:6">
      <c r="A190" s="5" t="s">
        <v>92</v>
      </c>
      <c r="B190" s="5" t="s">
        <v>153</v>
      </c>
      <c r="C190" s="5">
        <v>90.654620567170497</v>
      </c>
      <c r="D190" s="54">
        <v>2021</v>
      </c>
      <c r="E190" s="5" t="s">
        <v>110</v>
      </c>
    </row>
    <row r="191" spans="1:6">
      <c r="A191" s="5" t="s">
        <v>92</v>
      </c>
      <c r="B191" s="5" t="s">
        <v>153</v>
      </c>
      <c r="C191" s="5">
        <v>88.058920594035499</v>
      </c>
      <c r="D191" s="54">
        <v>2021</v>
      </c>
      <c r="E191" s="5" t="s">
        <v>109</v>
      </c>
    </row>
    <row r="192" spans="1:6">
      <c r="A192" s="5" t="s">
        <v>92</v>
      </c>
      <c r="B192" s="5" t="s">
        <v>153</v>
      </c>
      <c r="C192" s="5">
        <v>90.4542243110062</v>
      </c>
      <c r="D192" s="54">
        <v>2021</v>
      </c>
      <c r="E192" s="5" t="s">
        <v>103</v>
      </c>
    </row>
    <row r="193" spans="1:6">
      <c r="A193" s="5" t="s">
        <v>92</v>
      </c>
      <c r="B193" s="5" t="s">
        <v>153</v>
      </c>
      <c r="C193" s="5">
        <v>85.117244420276293</v>
      </c>
      <c r="D193" s="54">
        <v>2021</v>
      </c>
      <c r="E193" s="5" t="s">
        <v>104</v>
      </c>
    </row>
    <row r="194" spans="1:6">
      <c r="A194" s="5" t="s">
        <v>92</v>
      </c>
      <c r="B194" s="5" t="s">
        <v>153</v>
      </c>
      <c r="C194" s="5">
        <v>86.825302317941905</v>
      </c>
      <c r="D194" s="54">
        <v>2021</v>
      </c>
      <c r="E194" s="5" t="s">
        <v>105</v>
      </c>
    </row>
    <row r="195" spans="1:6">
      <c r="A195" s="5" t="s">
        <v>92</v>
      </c>
      <c r="B195" s="5" t="s">
        <v>154</v>
      </c>
      <c r="C195" s="5">
        <v>76.900952566258795</v>
      </c>
      <c r="D195" s="54">
        <v>2020</v>
      </c>
      <c r="E195" s="5" t="s">
        <v>105</v>
      </c>
      <c r="F195" s="5">
        <f>AVERAGE(C195:C207)</f>
        <v>86.358151629673884</v>
      </c>
    </row>
    <row r="196" spans="1:6">
      <c r="A196" s="5" t="s">
        <v>92</v>
      </c>
      <c r="B196" s="5" t="s">
        <v>154</v>
      </c>
      <c r="C196" s="5">
        <v>83.881029567467493</v>
      </c>
      <c r="D196" s="54">
        <v>2020</v>
      </c>
      <c r="E196" s="5" t="s">
        <v>106</v>
      </c>
    </row>
    <row r="197" spans="1:6">
      <c r="A197" s="5" t="s">
        <v>92</v>
      </c>
      <c r="B197" s="5" t="s">
        <v>154</v>
      </c>
      <c r="C197" s="5">
        <v>77.387630433478805</v>
      </c>
      <c r="D197" s="54">
        <v>2020</v>
      </c>
      <c r="E197" s="5" t="s">
        <v>107</v>
      </c>
    </row>
    <row r="198" spans="1:6">
      <c r="A198" s="5" t="s">
        <v>92</v>
      </c>
      <c r="B198" s="5" t="s">
        <v>154</v>
      </c>
      <c r="C198" s="5">
        <v>84.055148870698204</v>
      </c>
      <c r="D198" s="54">
        <v>2020</v>
      </c>
      <c r="E198" s="5" t="s">
        <v>108</v>
      </c>
    </row>
    <row r="199" spans="1:6">
      <c r="A199" s="5" t="s">
        <v>92</v>
      </c>
      <c r="B199" s="5" t="s">
        <v>154</v>
      </c>
      <c r="C199" s="5">
        <v>88.329773836365803</v>
      </c>
      <c r="D199" s="54">
        <v>2020</v>
      </c>
      <c r="E199" s="5" t="s">
        <v>99</v>
      </c>
    </row>
    <row r="200" spans="1:6">
      <c r="A200" s="5" t="s">
        <v>92</v>
      </c>
      <c r="B200" s="5" t="s">
        <v>154</v>
      </c>
      <c r="C200" s="5">
        <v>90.575924946626102</v>
      </c>
      <c r="D200" s="54">
        <v>2020</v>
      </c>
      <c r="E200" s="5" t="s">
        <v>100</v>
      </c>
    </row>
    <row r="201" spans="1:6">
      <c r="A201" s="5" t="s">
        <v>92</v>
      </c>
      <c r="B201" s="5" t="s">
        <v>154</v>
      </c>
      <c r="C201" s="5">
        <v>78.411727118741794</v>
      </c>
      <c r="D201" s="54">
        <v>2020</v>
      </c>
      <c r="E201" s="5" t="s">
        <v>101</v>
      </c>
    </row>
    <row r="202" spans="1:6">
      <c r="A202" s="5" t="s">
        <v>92</v>
      </c>
      <c r="B202" s="5" t="s">
        <v>154</v>
      </c>
      <c r="C202" s="5">
        <v>81.340787117227705</v>
      </c>
      <c r="D202" s="54">
        <v>2021</v>
      </c>
      <c r="E202" s="5" t="s">
        <v>102</v>
      </c>
    </row>
    <row r="203" spans="1:6">
      <c r="A203" s="5" t="s">
        <v>92</v>
      </c>
      <c r="B203" s="5" t="s">
        <v>154</v>
      </c>
      <c r="C203" s="5">
        <v>98.427912785429697</v>
      </c>
      <c r="D203" s="54">
        <v>2021</v>
      </c>
      <c r="E203" s="5" t="s">
        <v>110</v>
      </c>
    </row>
    <row r="204" spans="1:6">
      <c r="A204" s="5" t="s">
        <v>92</v>
      </c>
      <c r="B204" s="5" t="s">
        <v>154</v>
      </c>
      <c r="C204" s="5">
        <v>85.8842799022012</v>
      </c>
      <c r="D204" s="54">
        <v>2021</v>
      </c>
      <c r="E204" s="5" t="s">
        <v>109</v>
      </c>
    </row>
    <row r="205" spans="1:6">
      <c r="A205" s="5" t="s">
        <v>92</v>
      </c>
      <c r="B205" s="5" t="s">
        <v>154</v>
      </c>
      <c r="C205" s="5">
        <v>82.505627983642398</v>
      </c>
      <c r="D205" s="54">
        <v>2021</v>
      </c>
      <c r="E205" s="5" t="s">
        <v>103</v>
      </c>
    </row>
    <row r="206" spans="1:6">
      <c r="A206" s="5" t="s">
        <v>92</v>
      </c>
      <c r="B206" s="5" t="s">
        <v>154</v>
      </c>
      <c r="C206" s="5">
        <v>88.836254891799499</v>
      </c>
      <c r="D206" s="54">
        <v>2021</v>
      </c>
      <c r="E206" s="5" t="s">
        <v>104</v>
      </c>
    </row>
    <row r="207" spans="1:6">
      <c r="A207" s="5" t="s">
        <v>92</v>
      </c>
      <c r="B207" s="5" t="s">
        <v>154</v>
      </c>
      <c r="C207" s="5">
        <v>106.118921165823</v>
      </c>
      <c r="D207" s="54">
        <v>2021</v>
      </c>
      <c r="E207" s="5" t="s">
        <v>105</v>
      </c>
    </row>
    <row r="208" spans="1:6">
      <c r="A208" s="5" t="s">
        <v>92</v>
      </c>
      <c r="B208" s="5" t="s">
        <v>155</v>
      </c>
      <c r="C208" s="5">
        <v>110.40574109853701</v>
      </c>
      <c r="D208" s="54">
        <v>2020</v>
      </c>
      <c r="E208" s="5" t="s">
        <v>104</v>
      </c>
      <c r="F208" s="5">
        <f>AVERAGE(C208:C221)</f>
        <v>107.29278511265757</v>
      </c>
    </row>
    <row r="209" spans="1:6">
      <c r="A209" s="5" t="s">
        <v>92</v>
      </c>
      <c r="B209" s="5" t="s">
        <v>155</v>
      </c>
      <c r="C209" s="5">
        <v>101.80936995456599</v>
      </c>
      <c r="D209" s="54">
        <v>2020</v>
      </c>
      <c r="E209" s="5" t="s">
        <v>105</v>
      </c>
    </row>
    <row r="210" spans="1:6">
      <c r="A210" s="5" t="s">
        <v>92</v>
      </c>
      <c r="B210" s="5" t="s">
        <v>155</v>
      </c>
      <c r="C210" s="5">
        <v>96.051434282560294</v>
      </c>
      <c r="D210" s="54">
        <v>2020</v>
      </c>
      <c r="E210" s="5" t="s">
        <v>106</v>
      </c>
    </row>
    <row r="211" spans="1:6">
      <c r="A211" s="5" t="s">
        <v>92</v>
      </c>
      <c r="B211" s="5" t="s">
        <v>155</v>
      </c>
      <c r="C211" s="5">
        <v>99.434766757822402</v>
      </c>
      <c r="D211" s="54">
        <v>2020</v>
      </c>
      <c r="E211" s="5" t="s">
        <v>107</v>
      </c>
    </row>
    <row r="212" spans="1:6">
      <c r="A212" s="5" t="s">
        <v>92</v>
      </c>
      <c r="B212" s="5" t="s">
        <v>155</v>
      </c>
      <c r="C212" s="5">
        <v>100.501140388179</v>
      </c>
      <c r="D212" s="54">
        <v>2020</v>
      </c>
      <c r="E212" s="5" t="s">
        <v>108</v>
      </c>
    </row>
    <row r="213" spans="1:6">
      <c r="A213" s="5" t="s">
        <v>92</v>
      </c>
      <c r="B213" s="5" t="s">
        <v>155</v>
      </c>
      <c r="C213" s="5">
        <v>113.387096774193</v>
      </c>
      <c r="D213" s="54">
        <v>2020</v>
      </c>
      <c r="E213" s="5" t="s">
        <v>99</v>
      </c>
    </row>
    <row r="214" spans="1:6">
      <c r="A214" s="5" t="s">
        <v>92</v>
      </c>
      <c r="B214" s="5" t="s">
        <v>155</v>
      </c>
      <c r="C214" s="5">
        <v>111.025628281849</v>
      </c>
      <c r="D214" s="54">
        <v>2020</v>
      </c>
      <c r="E214" s="5" t="s">
        <v>100</v>
      </c>
    </row>
    <row r="215" spans="1:6">
      <c r="A215" s="5" t="s">
        <v>92</v>
      </c>
      <c r="B215" s="5" t="s">
        <v>155</v>
      </c>
      <c r="C215" s="5">
        <v>104.51612903225799</v>
      </c>
      <c r="D215" s="54">
        <v>2020</v>
      </c>
      <c r="E215" s="5" t="s">
        <v>101</v>
      </c>
    </row>
    <row r="216" spans="1:6">
      <c r="A216" s="5" t="s">
        <v>92</v>
      </c>
      <c r="B216" s="5" t="s">
        <v>155</v>
      </c>
      <c r="C216" s="5">
        <v>106.48508517518199</v>
      </c>
      <c r="D216" s="54">
        <v>2021</v>
      </c>
      <c r="E216" s="5" t="s">
        <v>102</v>
      </c>
    </row>
    <row r="217" spans="1:6">
      <c r="A217" s="5" t="s">
        <v>92</v>
      </c>
      <c r="B217" s="5" t="s">
        <v>155</v>
      </c>
      <c r="C217" s="5">
        <v>105.781816349276</v>
      </c>
      <c r="D217" s="54">
        <v>2021</v>
      </c>
      <c r="E217" s="5" t="s">
        <v>110</v>
      </c>
    </row>
    <row r="218" spans="1:6">
      <c r="A218" s="5" t="s">
        <v>92</v>
      </c>
      <c r="B218" s="5" t="s">
        <v>155</v>
      </c>
      <c r="C218" s="5">
        <v>115.93375712687001</v>
      </c>
      <c r="D218" s="54">
        <v>2021</v>
      </c>
      <c r="E218" s="5" t="s">
        <v>109</v>
      </c>
    </row>
    <row r="219" spans="1:6">
      <c r="A219" s="5" t="s">
        <v>92</v>
      </c>
      <c r="B219" s="5" t="s">
        <v>155</v>
      </c>
      <c r="C219" s="5">
        <v>112.43030221262801</v>
      </c>
      <c r="D219" s="54">
        <v>2021</v>
      </c>
      <c r="E219" s="5" t="s">
        <v>103</v>
      </c>
    </row>
    <row r="220" spans="1:6">
      <c r="A220" s="5" t="s">
        <v>92</v>
      </c>
      <c r="B220" s="5" t="s">
        <v>155</v>
      </c>
      <c r="C220" s="5">
        <v>109.59939329763201</v>
      </c>
      <c r="D220" s="54">
        <v>2021</v>
      </c>
      <c r="E220" s="5" t="s">
        <v>104</v>
      </c>
    </row>
    <row r="221" spans="1:6">
      <c r="A221" s="5" t="s">
        <v>92</v>
      </c>
      <c r="B221" s="5" t="s">
        <v>155</v>
      </c>
      <c r="C221" s="5">
        <v>114.73733084565301</v>
      </c>
      <c r="D221" s="54">
        <v>2021</v>
      </c>
      <c r="E221" s="5" t="s">
        <v>105</v>
      </c>
    </row>
    <row r="222" spans="1:6">
      <c r="A222" s="5" t="s">
        <v>92</v>
      </c>
      <c r="B222" s="5" t="s">
        <v>156</v>
      </c>
      <c r="C222" s="5">
        <v>70.213385439135095</v>
      </c>
      <c r="D222" s="54">
        <v>2020</v>
      </c>
      <c r="E222" s="5" t="s">
        <v>105</v>
      </c>
      <c r="F222" s="5">
        <f>AVERAGE(C222:C234)</f>
        <v>93.515496657248534</v>
      </c>
    </row>
    <row r="223" spans="1:6">
      <c r="A223" s="5" t="s">
        <v>92</v>
      </c>
      <c r="B223" s="5" t="s">
        <v>156</v>
      </c>
      <c r="C223" s="5">
        <v>92.551616684314695</v>
      </c>
      <c r="D223" s="54">
        <v>2020</v>
      </c>
      <c r="E223" s="5" t="s">
        <v>106</v>
      </c>
    </row>
    <row r="224" spans="1:6">
      <c r="A224" s="5" t="s">
        <v>92</v>
      </c>
      <c r="B224" s="5" t="s">
        <v>156</v>
      </c>
      <c r="C224" s="5">
        <v>94.705656911945297</v>
      </c>
      <c r="D224" s="54">
        <v>2020</v>
      </c>
      <c r="E224" s="5" t="s">
        <v>107</v>
      </c>
    </row>
    <row r="225" spans="1:6">
      <c r="A225" s="5" t="s">
        <v>92</v>
      </c>
      <c r="B225" s="5" t="s">
        <v>156</v>
      </c>
      <c r="C225" s="5">
        <v>87.036460840455106</v>
      </c>
      <c r="D225" s="54">
        <v>2020</v>
      </c>
      <c r="E225" s="5" t="s">
        <v>108</v>
      </c>
    </row>
    <row r="226" spans="1:6">
      <c r="A226" s="5" t="s">
        <v>92</v>
      </c>
      <c r="B226" s="5" t="s">
        <v>156</v>
      </c>
      <c r="C226" s="5">
        <v>88.036839594848601</v>
      </c>
      <c r="D226" s="54">
        <v>2020</v>
      </c>
      <c r="E226" s="5" t="s">
        <v>99</v>
      </c>
    </row>
    <row r="227" spans="1:6">
      <c r="A227" s="5" t="s">
        <v>92</v>
      </c>
      <c r="B227" s="5" t="s">
        <v>156</v>
      </c>
      <c r="C227" s="5">
        <v>85.532563178813405</v>
      </c>
      <c r="D227" s="54">
        <v>2020</v>
      </c>
      <c r="E227" s="5" t="s">
        <v>100</v>
      </c>
    </row>
    <row r="228" spans="1:6">
      <c r="A228" s="5" t="s">
        <v>92</v>
      </c>
      <c r="B228" s="5" t="s">
        <v>156</v>
      </c>
      <c r="C228" s="5">
        <v>104.092578986039</v>
      </c>
      <c r="D228" s="54">
        <v>2020</v>
      </c>
      <c r="E228" s="5" t="s">
        <v>101</v>
      </c>
    </row>
    <row r="229" spans="1:6">
      <c r="A229" s="5" t="s">
        <v>92</v>
      </c>
      <c r="B229" s="5" t="s">
        <v>156</v>
      </c>
      <c r="C229" s="5">
        <v>91.999999236874203</v>
      </c>
      <c r="D229" s="54">
        <v>2021</v>
      </c>
      <c r="E229" s="5" t="s">
        <v>102</v>
      </c>
    </row>
    <row r="230" spans="1:6">
      <c r="A230" s="5" t="s">
        <v>92</v>
      </c>
      <c r="B230" s="5" t="s">
        <v>156</v>
      </c>
      <c r="C230" s="5">
        <v>103.48432826944</v>
      </c>
      <c r="D230" s="54">
        <v>2021</v>
      </c>
      <c r="E230" s="5" t="s">
        <v>110</v>
      </c>
    </row>
    <row r="231" spans="1:6">
      <c r="A231" s="5" t="s">
        <v>92</v>
      </c>
      <c r="B231" s="5" t="s">
        <v>156</v>
      </c>
      <c r="C231" s="5">
        <v>100.330500472143</v>
      </c>
      <c r="D231" s="54">
        <v>2021</v>
      </c>
      <c r="E231" s="5" t="s">
        <v>109</v>
      </c>
    </row>
    <row r="232" spans="1:6">
      <c r="A232" s="5" t="s">
        <v>92</v>
      </c>
      <c r="B232" s="5" t="s">
        <v>156</v>
      </c>
      <c r="C232" s="5">
        <v>98.826545894432101</v>
      </c>
      <c r="D232" s="54">
        <v>2021</v>
      </c>
      <c r="E232" s="5" t="s">
        <v>103</v>
      </c>
    </row>
    <row r="233" spans="1:6">
      <c r="A233" s="5" t="s">
        <v>92</v>
      </c>
      <c r="B233" s="5" t="s">
        <v>156</v>
      </c>
      <c r="C233" s="5">
        <v>94.043887147335397</v>
      </c>
      <c r="D233" s="54">
        <v>2021</v>
      </c>
      <c r="E233" s="5" t="s">
        <v>104</v>
      </c>
    </row>
    <row r="234" spans="1:6">
      <c r="A234" s="5" t="s">
        <v>92</v>
      </c>
      <c r="B234" s="5" t="s">
        <v>156</v>
      </c>
      <c r="C234" s="5">
        <v>104.84709388845501</v>
      </c>
      <c r="D234" s="54">
        <v>2021</v>
      </c>
      <c r="E234" s="5" t="s">
        <v>105</v>
      </c>
    </row>
    <row r="235" spans="1:6">
      <c r="A235" s="5" t="s">
        <v>92</v>
      </c>
      <c r="B235" s="5" t="s">
        <v>157</v>
      </c>
      <c r="C235" s="5">
        <v>107.76186887716599</v>
      </c>
      <c r="D235" s="54">
        <v>2020</v>
      </c>
      <c r="E235" s="5" t="s">
        <v>104</v>
      </c>
      <c r="F235" s="5">
        <f>AVERAGE(C235:C248)</f>
        <v>113.29551564059356</v>
      </c>
    </row>
    <row r="236" spans="1:6">
      <c r="A236" s="5" t="s">
        <v>92</v>
      </c>
      <c r="B236" s="5" t="s">
        <v>157</v>
      </c>
      <c r="C236" s="5">
        <v>110.354180272072</v>
      </c>
      <c r="D236" s="54">
        <v>2020</v>
      </c>
      <c r="E236" s="5" t="s">
        <v>105</v>
      </c>
    </row>
    <row r="237" spans="1:6">
      <c r="A237" s="5" t="s">
        <v>92</v>
      </c>
      <c r="B237" s="5" t="s">
        <v>157</v>
      </c>
      <c r="C237" s="5">
        <v>103.002316150826</v>
      </c>
      <c r="D237" s="54">
        <v>2020</v>
      </c>
      <c r="E237" s="5" t="s">
        <v>106</v>
      </c>
    </row>
    <row r="238" spans="1:6">
      <c r="A238" s="5" t="s">
        <v>92</v>
      </c>
      <c r="B238" s="5" t="s">
        <v>157</v>
      </c>
      <c r="C238" s="5">
        <v>117.124474583873</v>
      </c>
      <c r="D238" s="54">
        <v>2020</v>
      </c>
      <c r="E238" s="5" t="s">
        <v>107</v>
      </c>
    </row>
    <row r="239" spans="1:6">
      <c r="A239" s="5" t="s">
        <v>92</v>
      </c>
      <c r="B239" s="5" t="s">
        <v>157</v>
      </c>
      <c r="C239" s="5">
        <v>118.216746385645</v>
      </c>
      <c r="D239" s="54">
        <v>2020</v>
      </c>
      <c r="E239" s="5" t="s">
        <v>108</v>
      </c>
    </row>
    <row r="240" spans="1:6">
      <c r="A240" s="5" t="s">
        <v>92</v>
      </c>
      <c r="B240" s="5" t="s">
        <v>157</v>
      </c>
      <c r="C240" s="5">
        <v>105.74089754445301</v>
      </c>
      <c r="D240" s="54">
        <v>2020</v>
      </c>
      <c r="E240" s="5" t="s">
        <v>99</v>
      </c>
    </row>
    <row r="241" spans="1:6">
      <c r="A241" s="5" t="s">
        <v>92</v>
      </c>
      <c r="B241" s="5" t="s">
        <v>157</v>
      </c>
      <c r="C241" s="5">
        <v>118.145370375129</v>
      </c>
      <c r="D241" s="54">
        <v>2020</v>
      </c>
      <c r="E241" s="5" t="s">
        <v>100</v>
      </c>
    </row>
    <row r="242" spans="1:6">
      <c r="A242" s="5" t="s">
        <v>92</v>
      </c>
      <c r="B242" s="5" t="s">
        <v>157</v>
      </c>
      <c r="C242" s="5">
        <v>114.701351835992</v>
      </c>
      <c r="D242" s="54">
        <v>2020</v>
      </c>
      <c r="E242" s="5" t="s">
        <v>101</v>
      </c>
    </row>
    <row r="243" spans="1:6">
      <c r="A243" s="5" t="s">
        <v>92</v>
      </c>
      <c r="B243" s="5" t="s">
        <v>157</v>
      </c>
      <c r="C243" s="5">
        <v>100.09686500603701</v>
      </c>
      <c r="D243" s="54">
        <v>2021</v>
      </c>
      <c r="E243" s="5" t="s">
        <v>102</v>
      </c>
    </row>
    <row r="244" spans="1:6">
      <c r="A244" s="5" t="s">
        <v>92</v>
      </c>
      <c r="B244" s="5" t="s">
        <v>157</v>
      </c>
      <c r="C244" s="5">
        <v>116.475008612548</v>
      </c>
      <c r="D244" s="54">
        <v>2021</v>
      </c>
      <c r="E244" s="5" t="s">
        <v>110</v>
      </c>
    </row>
    <row r="245" spans="1:6">
      <c r="A245" s="5" t="s">
        <v>92</v>
      </c>
      <c r="B245" s="5" t="s">
        <v>157</v>
      </c>
      <c r="C245" s="5">
        <v>118.624116326685</v>
      </c>
      <c r="D245" s="54">
        <v>2021</v>
      </c>
      <c r="E245" s="5" t="s">
        <v>109</v>
      </c>
    </row>
    <row r="246" spans="1:6">
      <c r="A246" s="5" t="s">
        <v>92</v>
      </c>
      <c r="B246" s="5" t="s">
        <v>157</v>
      </c>
      <c r="C246" s="5">
        <v>120.74391003773199</v>
      </c>
      <c r="D246" s="54">
        <v>2021</v>
      </c>
      <c r="E246" s="5" t="s">
        <v>103</v>
      </c>
    </row>
    <row r="247" spans="1:6">
      <c r="A247" s="5" t="s">
        <v>92</v>
      </c>
      <c r="B247" s="5" t="s">
        <v>157</v>
      </c>
      <c r="C247" s="5">
        <v>125.248605099264</v>
      </c>
      <c r="D247" s="54">
        <v>2021</v>
      </c>
      <c r="E247" s="5" t="s">
        <v>104</v>
      </c>
    </row>
    <row r="248" spans="1:6">
      <c r="A248" s="5" t="s">
        <v>92</v>
      </c>
      <c r="B248" s="5" t="s">
        <v>157</v>
      </c>
      <c r="C248" s="5">
        <v>109.901507860888</v>
      </c>
      <c r="D248" s="54">
        <v>2021</v>
      </c>
      <c r="E248" s="5" t="s">
        <v>105</v>
      </c>
    </row>
    <row r="249" spans="1:6">
      <c r="A249" s="5" t="s">
        <v>92</v>
      </c>
      <c r="B249" s="5" t="s">
        <v>158</v>
      </c>
      <c r="C249" s="5">
        <v>97.5629436193678</v>
      </c>
      <c r="D249" s="54">
        <v>2020</v>
      </c>
      <c r="E249" s="5" t="s">
        <v>105</v>
      </c>
      <c r="F249" s="5">
        <f>AVERAGE(C249:C261)</f>
        <v>91.6657393150264</v>
      </c>
    </row>
    <row r="250" spans="1:6">
      <c r="A250" s="5" t="s">
        <v>92</v>
      </c>
      <c r="B250" s="5" t="s">
        <v>158</v>
      </c>
      <c r="C250" s="5">
        <v>84.592305139810193</v>
      </c>
      <c r="D250" s="54">
        <v>2020</v>
      </c>
      <c r="E250" s="5" t="s">
        <v>106</v>
      </c>
    </row>
    <row r="251" spans="1:6">
      <c r="A251" s="5" t="s">
        <v>92</v>
      </c>
      <c r="B251" s="5" t="s">
        <v>158</v>
      </c>
      <c r="C251" s="5">
        <v>80.788139198319698</v>
      </c>
      <c r="D251" s="54">
        <v>2020</v>
      </c>
      <c r="E251" s="5" t="s">
        <v>107</v>
      </c>
    </row>
    <row r="252" spans="1:6">
      <c r="A252" s="5" t="s">
        <v>92</v>
      </c>
      <c r="B252" s="5" t="s">
        <v>158</v>
      </c>
      <c r="C252" s="5">
        <v>101.279483829551</v>
      </c>
      <c r="D252" s="54">
        <v>2020</v>
      </c>
      <c r="E252" s="5" t="s">
        <v>108</v>
      </c>
    </row>
    <row r="253" spans="1:6">
      <c r="A253" s="5" t="s">
        <v>92</v>
      </c>
      <c r="B253" s="5" t="s">
        <v>158</v>
      </c>
      <c r="C253" s="5">
        <v>90.442845707603396</v>
      </c>
      <c r="D253" s="54">
        <v>2020</v>
      </c>
      <c r="E253" s="5" t="s">
        <v>99</v>
      </c>
    </row>
    <row r="254" spans="1:6">
      <c r="A254" s="5" t="s">
        <v>92</v>
      </c>
      <c r="B254" s="5" t="s">
        <v>158</v>
      </c>
      <c r="C254" s="5">
        <v>80.421144612398606</v>
      </c>
      <c r="D254" s="54">
        <v>2020</v>
      </c>
      <c r="E254" s="5" t="s">
        <v>100</v>
      </c>
    </row>
    <row r="255" spans="1:6">
      <c r="A255" s="5" t="s">
        <v>92</v>
      </c>
      <c r="B255" s="5" t="s">
        <v>158</v>
      </c>
      <c r="C255" s="5">
        <v>102.590277679571</v>
      </c>
      <c r="D255" s="54">
        <v>2020</v>
      </c>
      <c r="E255" s="5" t="s">
        <v>101</v>
      </c>
    </row>
    <row r="256" spans="1:6">
      <c r="A256" s="5" t="s">
        <v>92</v>
      </c>
      <c r="B256" s="5" t="s">
        <v>158</v>
      </c>
      <c r="C256" s="5">
        <v>84.711541774915602</v>
      </c>
      <c r="D256" s="54">
        <v>2021</v>
      </c>
      <c r="E256" s="5" t="s">
        <v>102</v>
      </c>
    </row>
    <row r="257" spans="1:6">
      <c r="A257" s="5" t="s">
        <v>92</v>
      </c>
      <c r="B257" s="5" t="s">
        <v>158</v>
      </c>
      <c r="C257" s="5">
        <v>114.310675012121</v>
      </c>
      <c r="D257" s="54">
        <v>2021</v>
      </c>
      <c r="E257" s="5" t="s">
        <v>110</v>
      </c>
    </row>
    <row r="258" spans="1:6">
      <c r="A258" s="5" t="s">
        <v>92</v>
      </c>
      <c r="B258" s="5" t="s">
        <v>158</v>
      </c>
      <c r="C258" s="5">
        <v>81.358618065951205</v>
      </c>
      <c r="D258" s="54">
        <v>2021</v>
      </c>
      <c r="E258" s="5" t="s">
        <v>109</v>
      </c>
    </row>
    <row r="259" spans="1:6">
      <c r="A259" s="5" t="s">
        <v>92</v>
      </c>
      <c r="B259" s="5" t="s">
        <v>158</v>
      </c>
      <c r="C259" s="5">
        <v>72.562469125138705</v>
      </c>
      <c r="D259" s="54">
        <v>2021</v>
      </c>
      <c r="E259" s="5" t="s">
        <v>103</v>
      </c>
    </row>
    <row r="260" spans="1:6">
      <c r="A260" s="5" t="s">
        <v>92</v>
      </c>
      <c r="B260" s="5" t="s">
        <v>158</v>
      </c>
      <c r="C260" s="5">
        <v>103.049216971855</v>
      </c>
      <c r="D260" s="54">
        <v>2021</v>
      </c>
      <c r="E260" s="5" t="s">
        <v>104</v>
      </c>
    </row>
    <row r="261" spans="1:6">
      <c r="A261" s="5" t="s">
        <v>92</v>
      </c>
      <c r="B261" s="5" t="s">
        <v>158</v>
      </c>
      <c r="C261" s="5">
        <v>97.984950358739795</v>
      </c>
      <c r="D261" s="54">
        <v>2021</v>
      </c>
      <c r="E261" s="5" t="s">
        <v>105</v>
      </c>
    </row>
    <row r="262" spans="1:6">
      <c r="A262" s="5" t="s">
        <v>111</v>
      </c>
      <c r="B262" s="5" t="s">
        <v>159</v>
      </c>
      <c r="C262" s="5">
        <v>44.486384470207597</v>
      </c>
      <c r="D262" s="54">
        <v>2020</v>
      </c>
      <c r="E262" s="5" t="s">
        <v>104</v>
      </c>
      <c r="F262" s="5">
        <f>AVERAGE(C262:C275)</f>
        <v>46.244445816816402</v>
      </c>
    </row>
    <row r="263" spans="1:6">
      <c r="A263" s="5" t="s">
        <v>111</v>
      </c>
      <c r="B263" s="5" t="s">
        <v>159</v>
      </c>
      <c r="C263" s="5">
        <v>45.708436819122902</v>
      </c>
      <c r="D263" s="54">
        <v>2020</v>
      </c>
      <c r="E263" s="5" t="s">
        <v>105</v>
      </c>
    </row>
    <row r="264" spans="1:6">
      <c r="A264" s="5" t="s">
        <v>111</v>
      </c>
      <c r="B264" s="5" t="s">
        <v>159</v>
      </c>
      <c r="C264" s="5">
        <v>39.001560062402497</v>
      </c>
      <c r="D264" s="54">
        <v>2020</v>
      </c>
      <c r="E264" s="5" t="s">
        <v>106</v>
      </c>
    </row>
    <row r="265" spans="1:6">
      <c r="A265" s="5" t="s">
        <v>111</v>
      </c>
      <c r="B265" s="5" t="s">
        <v>159</v>
      </c>
      <c r="C265" s="5">
        <v>50.464807436918903</v>
      </c>
      <c r="D265" s="54">
        <v>2020</v>
      </c>
      <c r="E265" s="5" t="s">
        <v>107</v>
      </c>
    </row>
    <row r="266" spans="1:6">
      <c r="A266" s="5" t="s">
        <v>111</v>
      </c>
      <c r="B266" s="5" t="s">
        <v>159</v>
      </c>
      <c r="C266" s="5">
        <v>46.225979000198102</v>
      </c>
      <c r="D266" s="54">
        <v>2020</v>
      </c>
      <c r="E266" s="5" t="s">
        <v>108</v>
      </c>
    </row>
    <row r="267" spans="1:6">
      <c r="A267" s="5" t="s">
        <v>111</v>
      </c>
      <c r="B267" s="5" t="s">
        <v>159</v>
      </c>
      <c r="C267" s="5">
        <v>48.530599802611299</v>
      </c>
      <c r="D267" s="54">
        <v>2020</v>
      </c>
      <c r="E267" s="5" t="s">
        <v>99</v>
      </c>
    </row>
    <row r="268" spans="1:6">
      <c r="A268" s="5" t="s">
        <v>111</v>
      </c>
      <c r="B268" s="5" t="s">
        <v>159</v>
      </c>
      <c r="C268" s="5">
        <v>41.680391685275303</v>
      </c>
      <c r="D268" s="54">
        <v>2020</v>
      </c>
      <c r="E268" s="5" t="s">
        <v>100</v>
      </c>
    </row>
    <row r="269" spans="1:6">
      <c r="A269" s="5" t="s">
        <v>111</v>
      </c>
      <c r="B269" s="5" t="s">
        <v>159</v>
      </c>
      <c r="C269" s="5">
        <v>49.286862741645898</v>
      </c>
      <c r="D269" s="54">
        <v>2020</v>
      </c>
      <c r="E269" s="5" t="s">
        <v>101</v>
      </c>
    </row>
    <row r="270" spans="1:6">
      <c r="A270" s="5" t="s">
        <v>111</v>
      </c>
      <c r="B270" s="5" t="s">
        <v>159</v>
      </c>
      <c r="C270" s="5">
        <v>43.739745965210702</v>
      </c>
      <c r="D270" s="54">
        <v>2021</v>
      </c>
      <c r="E270" s="5" t="s">
        <v>102</v>
      </c>
    </row>
    <row r="271" spans="1:6">
      <c r="A271" s="5" t="s">
        <v>111</v>
      </c>
      <c r="B271" s="5" t="s">
        <v>159</v>
      </c>
      <c r="C271" s="5">
        <v>44.483395077376102</v>
      </c>
      <c r="D271" s="54">
        <v>2021</v>
      </c>
      <c r="E271" s="5" t="s">
        <v>110</v>
      </c>
    </row>
    <row r="272" spans="1:6">
      <c r="A272" s="5" t="s">
        <v>111</v>
      </c>
      <c r="B272" s="5" t="s">
        <v>159</v>
      </c>
      <c r="C272" s="5">
        <v>46.256525474129297</v>
      </c>
      <c r="D272" s="54">
        <v>2021</v>
      </c>
      <c r="E272" s="5" t="s">
        <v>109</v>
      </c>
    </row>
    <row r="273" spans="1:6">
      <c r="A273" s="5" t="s">
        <v>111</v>
      </c>
      <c r="B273" s="5" t="s">
        <v>159</v>
      </c>
      <c r="C273" s="5">
        <v>46.194926568758298</v>
      </c>
      <c r="D273" s="54">
        <v>2021</v>
      </c>
      <c r="E273" s="5" t="s">
        <v>103</v>
      </c>
    </row>
    <row r="274" spans="1:6">
      <c r="A274" s="5" t="s">
        <v>111</v>
      </c>
      <c r="B274" s="5" t="s">
        <v>159</v>
      </c>
      <c r="C274" s="5">
        <v>52.136877661918</v>
      </c>
      <c r="D274" s="54">
        <v>2021</v>
      </c>
      <c r="E274" s="5" t="s">
        <v>104</v>
      </c>
    </row>
    <row r="275" spans="1:6">
      <c r="A275" s="5" t="s">
        <v>111</v>
      </c>
      <c r="B275" s="5" t="s">
        <v>159</v>
      </c>
      <c r="C275" s="5">
        <v>49.225748669654799</v>
      </c>
      <c r="D275" s="54">
        <v>2021</v>
      </c>
      <c r="E275" s="5" t="s">
        <v>105</v>
      </c>
    </row>
    <row r="276" spans="1:6">
      <c r="A276" s="5" t="s">
        <v>111</v>
      </c>
      <c r="B276" s="5" t="s">
        <v>160</v>
      </c>
      <c r="C276" s="5">
        <v>51.212017753499403</v>
      </c>
      <c r="D276" s="54">
        <v>2020</v>
      </c>
      <c r="E276" s="5" t="s">
        <v>105</v>
      </c>
      <c r="F276" s="5">
        <f>AVERAGE(C276:C288)</f>
        <v>51.411855623958793</v>
      </c>
    </row>
    <row r="277" spans="1:6">
      <c r="A277" s="5" t="s">
        <v>111</v>
      </c>
      <c r="B277" s="5" t="s">
        <v>160</v>
      </c>
      <c r="C277" s="5">
        <v>49.527738943635498</v>
      </c>
      <c r="D277" s="54">
        <v>2020</v>
      </c>
      <c r="E277" s="5" t="s">
        <v>106</v>
      </c>
    </row>
    <row r="278" spans="1:6">
      <c r="A278" s="5" t="s">
        <v>111</v>
      </c>
      <c r="B278" s="5" t="s">
        <v>160</v>
      </c>
      <c r="C278" s="5">
        <v>54.121874483217098</v>
      </c>
      <c r="D278" s="54">
        <v>2020</v>
      </c>
      <c r="E278" s="5" t="s">
        <v>107</v>
      </c>
    </row>
    <row r="279" spans="1:6">
      <c r="A279" s="5" t="s">
        <v>111</v>
      </c>
      <c r="B279" s="5" t="s">
        <v>160</v>
      </c>
      <c r="C279" s="5">
        <v>48.594204323072297</v>
      </c>
      <c r="D279" s="54">
        <v>2020</v>
      </c>
      <c r="E279" s="5" t="s">
        <v>108</v>
      </c>
    </row>
    <row r="280" spans="1:6">
      <c r="A280" s="5" t="s">
        <v>111</v>
      </c>
      <c r="B280" s="5" t="s">
        <v>160</v>
      </c>
      <c r="C280" s="5">
        <v>51.643192488262898</v>
      </c>
      <c r="D280" s="54">
        <v>2020</v>
      </c>
      <c r="E280" s="5" t="s">
        <v>99</v>
      </c>
    </row>
    <row r="281" spans="1:6">
      <c r="A281" s="5" t="s">
        <v>111</v>
      </c>
      <c r="B281" s="5" t="s">
        <v>160</v>
      </c>
      <c r="C281" s="5">
        <v>50.592379122638398</v>
      </c>
      <c r="D281" s="54">
        <v>2020</v>
      </c>
      <c r="E281" s="5" t="s">
        <v>100</v>
      </c>
    </row>
    <row r="282" spans="1:6">
      <c r="A282" s="5" t="s">
        <v>111</v>
      </c>
      <c r="B282" s="5" t="s">
        <v>160</v>
      </c>
      <c r="C282" s="5">
        <v>49.993880362372003</v>
      </c>
      <c r="D282" s="54">
        <v>2020</v>
      </c>
      <c r="E282" s="5" t="s">
        <v>101</v>
      </c>
    </row>
    <row r="283" spans="1:6">
      <c r="A283" s="5" t="s">
        <v>111</v>
      </c>
      <c r="B283" s="5" t="s">
        <v>160</v>
      </c>
      <c r="C283" s="5">
        <v>49.783353828290998</v>
      </c>
      <c r="D283" s="54">
        <v>2021</v>
      </c>
      <c r="E283" s="5" t="s">
        <v>102</v>
      </c>
    </row>
    <row r="284" spans="1:6">
      <c r="A284" s="5" t="s">
        <v>111</v>
      </c>
      <c r="B284" s="5" t="s">
        <v>160</v>
      </c>
      <c r="C284" s="5">
        <v>52.662092955841104</v>
      </c>
      <c r="D284" s="54">
        <v>2021</v>
      </c>
      <c r="E284" s="5" t="s">
        <v>110</v>
      </c>
    </row>
    <row r="285" spans="1:6">
      <c r="A285" s="5" t="s">
        <v>111</v>
      </c>
      <c r="B285" s="5" t="s">
        <v>160</v>
      </c>
      <c r="C285" s="5">
        <v>52.0113623047598</v>
      </c>
      <c r="D285" s="54">
        <v>2021</v>
      </c>
      <c r="E285" s="5" t="s">
        <v>109</v>
      </c>
    </row>
    <row r="286" spans="1:6">
      <c r="A286" s="5" t="s">
        <v>111</v>
      </c>
      <c r="B286" s="5" t="s">
        <v>160</v>
      </c>
      <c r="C286" s="5">
        <v>55.862891853780198</v>
      </c>
      <c r="D286" s="54">
        <v>2021</v>
      </c>
      <c r="E286" s="5" t="s">
        <v>103</v>
      </c>
    </row>
    <row r="287" spans="1:6">
      <c r="A287" s="5" t="s">
        <v>111</v>
      </c>
      <c r="B287" s="5" t="s">
        <v>160</v>
      </c>
      <c r="C287" s="5">
        <v>51.938964988293499</v>
      </c>
      <c r="D287" s="54">
        <v>2021</v>
      </c>
      <c r="E287" s="5" t="s">
        <v>104</v>
      </c>
    </row>
    <row r="288" spans="1:6">
      <c r="A288" s="5" t="s">
        <v>111</v>
      </c>
      <c r="B288" s="5" t="s">
        <v>160</v>
      </c>
      <c r="C288" s="5">
        <v>50.410169703801103</v>
      </c>
      <c r="D288" s="54">
        <v>2021</v>
      </c>
      <c r="E288" s="5" t="s">
        <v>105</v>
      </c>
    </row>
    <row r="289" spans="1:6">
      <c r="A289" s="5" t="s">
        <v>111</v>
      </c>
      <c r="B289" s="5" t="s">
        <v>161</v>
      </c>
      <c r="C289" s="5">
        <v>49.338818070404301</v>
      </c>
      <c r="D289" s="54">
        <v>2020</v>
      </c>
      <c r="E289" s="5" t="s">
        <v>105</v>
      </c>
      <c r="F289" s="5">
        <f>AVERAGE(C289:C301)</f>
        <v>45.771046188130342</v>
      </c>
    </row>
    <row r="290" spans="1:6">
      <c r="A290" s="5" t="s">
        <v>111</v>
      </c>
      <c r="B290" s="5" t="s">
        <v>161</v>
      </c>
      <c r="C290" s="5">
        <v>43.076636406769801</v>
      </c>
      <c r="D290" s="54">
        <v>2020</v>
      </c>
      <c r="E290" s="5" t="s">
        <v>106</v>
      </c>
    </row>
    <row r="291" spans="1:6">
      <c r="A291" s="5" t="s">
        <v>111</v>
      </c>
      <c r="B291" s="5" t="s">
        <v>161</v>
      </c>
      <c r="C291" s="5">
        <v>47.404194384321002</v>
      </c>
      <c r="D291" s="54">
        <v>2020</v>
      </c>
      <c r="E291" s="5" t="s">
        <v>107</v>
      </c>
    </row>
    <row r="292" spans="1:6">
      <c r="A292" s="5" t="s">
        <v>111</v>
      </c>
      <c r="B292" s="5" t="s">
        <v>161</v>
      </c>
      <c r="C292" s="5">
        <v>47.882360967528697</v>
      </c>
      <c r="D292" s="54">
        <v>2020</v>
      </c>
      <c r="E292" s="5" t="s">
        <v>108</v>
      </c>
    </row>
    <row r="293" spans="1:6">
      <c r="A293" s="5" t="s">
        <v>111</v>
      </c>
      <c r="B293" s="5" t="s">
        <v>161</v>
      </c>
      <c r="C293" s="5">
        <v>49.867809226697901</v>
      </c>
      <c r="D293" s="54">
        <v>2020</v>
      </c>
      <c r="E293" s="5" t="s">
        <v>99</v>
      </c>
    </row>
    <row r="294" spans="1:6">
      <c r="A294" s="5" t="s">
        <v>111</v>
      </c>
      <c r="B294" s="5" t="s">
        <v>161</v>
      </c>
      <c r="C294" s="5">
        <v>44.877788091525602</v>
      </c>
      <c r="D294" s="54">
        <v>2020</v>
      </c>
      <c r="E294" s="5" t="s">
        <v>100</v>
      </c>
    </row>
    <row r="295" spans="1:6">
      <c r="A295" s="5" t="s">
        <v>111</v>
      </c>
      <c r="B295" s="5" t="s">
        <v>161</v>
      </c>
      <c r="C295" s="5">
        <v>44.598059984390602</v>
      </c>
      <c r="D295" s="54">
        <v>2020</v>
      </c>
      <c r="E295" s="5" t="s">
        <v>101</v>
      </c>
    </row>
    <row r="296" spans="1:6">
      <c r="A296" s="5" t="s">
        <v>111</v>
      </c>
      <c r="B296" s="5" t="s">
        <v>161</v>
      </c>
      <c r="C296" s="5">
        <v>40.355430428019503</v>
      </c>
      <c r="D296" s="54">
        <v>2021</v>
      </c>
      <c r="E296" s="5" t="s">
        <v>102</v>
      </c>
    </row>
    <row r="297" spans="1:6">
      <c r="A297" s="5" t="s">
        <v>111</v>
      </c>
      <c r="B297" s="5" t="s">
        <v>161</v>
      </c>
      <c r="C297" s="5">
        <v>39.998740679624298</v>
      </c>
      <c r="D297" s="54">
        <v>2021</v>
      </c>
      <c r="E297" s="5" t="s">
        <v>110</v>
      </c>
    </row>
    <row r="298" spans="1:6">
      <c r="A298" s="5" t="s">
        <v>111</v>
      </c>
      <c r="B298" s="5" t="s">
        <v>161</v>
      </c>
      <c r="C298" s="5">
        <v>45.075692614937999</v>
      </c>
      <c r="D298" s="54">
        <v>2021</v>
      </c>
      <c r="E298" s="5" t="s">
        <v>109</v>
      </c>
    </row>
    <row r="299" spans="1:6">
      <c r="A299" s="5" t="s">
        <v>111</v>
      </c>
      <c r="B299" s="5" t="s">
        <v>161</v>
      </c>
      <c r="C299" s="5">
        <v>46.577446462211299</v>
      </c>
      <c r="D299" s="54">
        <v>2021</v>
      </c>
      <c r="E299" s="5" t="s">
        <v>103</v>
      </c>
    </row>
    <row r="300" spans="1:6">
      <c r="A300" s="5" t="s">
        <v>111</v>
      </c>
      <c r="B300" s="5" t="s">
        <v>161</v>
      </c>
      <c r="C300" s="5">
        <v>47.265167004162699</v>
      </c>
      <c r="D300" s="54">
        <v>2021</v>
      </c>
      <c r="E300" s="5" t="s">
        <v>104</v>
      </c>
    </row>
    <row r="301" spans="1:6">
      <c r="A301" s="5" t="s">
        <v>111</v>
      </c>
      <c r="B301" s="5" t="s">
        <v>161</v>
      </c>
      <c r="C301" s="5">
        <v>48.705456125100802</v>
      </c>
      <c r="D301" s="54">
        <v>2021</v>
      </c>
      <c r="E301" s="5" t="s">
        <v>105</v>
      </c>
    </row>
    <row r="302" spans="1:6">
      <c r="A302" s="5" t="s">
        <v>111</v>
      </c>
      <c r="B302" s="5" t="s">
        <v>162</v>
      </c>
      <c r="C302" s="5">
        <v>47.934261584113202</v>
      </c>
      <c r="D302" s="54">
        <v>2020</v>
      </c>
      <c r="E302" s="5" t="s">
        <v>104</v>
      </c>
      <c r="F302" s="5">
        <f>AVERAGE(C302:C315)</f>
        <v>52.674245626984252</v>
      </c>
    </row>
    <row r="303" spans="1:6">
      <c r="A303" s="5" t="s">
        <v>111</v>
      </c>
      <c r="B303" s="5" t="s">
        <v>162</v>
      </c>
      <c r="C303" s="5">
        <v>53.516185900949502</v>
      </c>
      <c r="D303" s="54">
        <v>2020</v>
      </c>
      <c r="E303" s="5" t="s">
        <v>105</v>
      </c>
    </row>
    <row r="304" spans="1:6">
      <c r="A304" s="5" t="s">
        <v>111</v>
      </c>
      <c r="B304" s="5" t="s">
        <v>162</v>
      </c>
      <c r="C304" s="5">
        <v>61.528651054194299</v>
      </c>
      <c r="D304" s="54">
        <v>2020</v>
      </c>
      <c r="E304" s="5" t="s">
        <v>106</v>
      </c>
    </row>
    <row r="305" spans="1:5">
      <c r="A305" s="5" t="s">
        <v>111</v>
      </c>
      <c r="B305" s="5" t="s">
        <v>162</v>
      </c>
      <c r="C305" s="5">
        <v>51.406954353512901</v>
      </c>
      <c r="D305" s="54">
        <v>2020</v>
      </c>
      <c r="E305" s="5" t="s">
        <v>107</v>
      </c>
    </row>
    <row r="306" spans="1:5">
      <c r="A306" s="5" t="s">
        <v>111</v>
      </c>
      <c r="B306" s="5" t="s">
        <v>162</v>
      </c>
      <c r="C306" s="5">
        <v>52.159962265152302</v>
      </c>
      <c r="D306" s="54">
        <v>2020</v>
      </c>
      <c r="E306" s="5" t="s">
        <v>108</v>
      </c>
    </row>
    <row r="307" spans="1:5">
      <c r="A307" s="5" t="s">
        <v>111</v>
      </c>
      <c r="B307" s="5" t="s">
        <v>162</v>
      </c>
      <c r="C307" s="5">
        <v>48.384848842328502</v>
      </c>
      <c r="D307" s="54">
        <v>2020</v>
      </c>
      <c r="E307" s="5" t="s">
        <v>99</v>
      </c>
    </row>
    <row r="308" spans="1:5">
      <c r="A308" s="5" t="s">
        <v>111</v>
      </c>
      <c r="B308" s="5" t="s">
        <v>162</v>
      </c>
      <c r="C308" s="5">
        <v>50.156188539154002</v>
      </c>
      <c r="D308" s="54">
        <v>2020</v>
      </c>
      <c r="E308" s="5" t="s">
        <v>100</v>
      </c>
    </row>
    <row r="309" spans="1:5">
      <c r="A309" s="5" t="s">
        <v>111</v>
      </c>
      <c r="B309" s="5" t="s">
        <v>162</v>
      </c>
      <c r="C309" s="5">
        <v>43.368623889707699</v>
      </c>
      <c r="D309" s="54">
        <v>2020</v>
      </c>
      <c r="E309" s="5" t="s">
        <v>101</v>
      </c>
    </row>
    <row r="310" spans="1:5">
      <c r="A310" s="5" t="s">
        <v>111</v>
      </c>
      <c r="B310" s="5" t="s">
        <v>162</v>
      </c>
      <c r="C310" s="5">
        <v>55.351076536165401</v>
      </c>
      <c r="D310" s="54">
        <v>2021</v>
      </c>
      <c r="E310" s="5" t="s">
        <v>102</v>
      </c>
    </row>
    <row r="311" spans="1:5">
      <c r="A311" s="5" t="s">
        <v>111</v>
      </c>
      <c r="B311" s="5" t="s">
        <v>162</v>
      </c>
      <c r="C311" s="5">
        <v>63.432110529012498</v>
      </c>
      <c r="D311" s="54">
        <v>2021</v>
      </c>
      <c r="E311" s="5" t="s">
        <v>110</v>
      </c>
    </row>
    <row r="312" spans="1:5">
      <c r="A312" s="5" t="s">
        <v>111</v>
      </c>
      <c r="B312" s="5" t="s">
        <v>162</v>
      </c>
      <c r="C312" s="5">
        <v>51.818342113255497</v>
      </c>
      <c r="D312" s="54">
        <v>2021</v>
      </c>
      <c r="E312" s="5" t="s">
        <v>109</v>
      </c>
    </row>
    <row r="313" spans="1:5">
      <c r="A313" s="5" t="s">
        <v>111</v>
      </c>
      <c r="B313" s="5" t="s">
        <v>162</v>
      </c>
      <c r="C313" s="5">
        <v>52.006342541757697</v>
      </c>
      <c r="D313" s="54">
        <v>2021</v>
      </c>
      <c r="E313" s="5" t="s">
        <v>103</v>
      </c>
    </row>
    <row r="314" spans="1:5">
      <c r="A314" s="5" t="s">
        <v>111</v>
      </c>
      <c r="B314" s="5" t="s">
        <v>162</v>
      </c>
      <c r="C314" s="5">
        <v>52.638970766063402</v>
      </c>
      <c r="D314" s="54">
        <v>2021</v>
      </c>
      <c r="E314" s="5" t="s">
        <v>104</v>
      </c>
    </row>
    <row r="315" spans="1:5">
      <c r="A315" s="5" t="s">
        <v>111</v>
      </c>
      <c r="B315" s="5" t="s">
        <v>162</v>
      </c>
      <c r="C315" s="5">
        <v>53.736919862412599</v>
      </c>
      <c r="D315" s="54">
        <v>2021</v>
      </c>
      <c r="E315" s="5" t="s">
        <v>105</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topLeftCell="A80" workbookViewId="0">
      <selection activeCell="C88" sqref="C88:C99"/>
    </sheetView>
  </sheetViews>
  <sheetFormatPr defaultRowHeight="13.5"/>
  <cols>
    <col min="2" max="2" width="17.25" customWidth="1"/>
    <col min="3" max="3" width="13.5" customWidth="1"/>
    <col min="4" max="4" width="7.75" customWidth="1"/>
    <col min="5" max="5" width="29.625" customWidth="1"/>
    <col min="6" max="6" width="10.875" customWidth="1"/>
    <col min="8" max="8" width="17.625" customWidth="1"/>
  </cols>
  <sheetData>
    <row r="1" spans="1:9">
      <c r="A1" s="14" t="s">
        <v>111</v>
      </c>
      <c r="B1" s="14" t="s">
        <v>1016</v>
      </c>
      <c r="C1" s="14">
        <v>51.232791508235799</v>
      </c>
      <c r="D1" s="14">
        <v>2021</v>
      </c>
      <c r="E1" s="14" t="s">
        <v>102</v>
      </c>
      <c r="F1">
        <f>ROUND(AVERAGE(C1:C3),2)</f>
        <v>53.54</v>
      </c>
      <c r="H1" t="s">
        <v>1026</v>
      </c>
      <c r="I1" t="s">
        <v>1027</v>
      </c>
    </row>
    <row r="2" spans="1:9">
      <c r="A2" s="14" t="s">
        <v>111</v>
      </c>
      <c r="B2" s="14" t="s">
        <v>1016</v>
      </c>
      <c r="C2" s="14">
        <v>48.057980193629803</v>
      </c>
      <c r="D2" s="14">
        <v>2021</v>
      </c>
      <c r="E2" s="14" t="s">
        <v>109</v>
      </c>
      <c r="H2" t="str">
        <f>B1</f>
        <v>名佳花园二区</v>
      </c>
      <c r="I2">
        <f>F1</f>
        <v>53.54</v>
      </c>
    </row>
    <row r="3" spans="1:9">
      <c r="A3" s="14" t="s">
        <v>111</v>
      </c>
      <c r="B3" s="14" t="s">
        <v>1016</v>
      </c>
      <c r="C3" s="14">
        <v>61.3333333333333</v>
      </c>
      <c r="D3" s="14">
        <v>2021</v>
      </c>
      <c r="E3" s="14" t="s">
        <v>104</v>
      </c>
      <c r="H3" t="str">
        <f>B4</f>
        <v>名佳花园三区</v>
      </c>
      <c r="I3">
        <f>F4</f>
        <v>48.39</v>
      </c>
    </row>
    <row r="4" spans="1:9">
      <c r="A4" s="14" t="s">
        <v>111</v>
      </c>
      <c r="B4" s="14" t="s">
        <v>1017</v>
      </c>
      <c r="C4" s="14">
        <v>47.431608479654003</v>
      </c>
      <c r="D4" s="14">
        <v>2020</v>
      </c>
      <c r="E4" s="14" t="s">
        <v>107</v>
      </c>
      <c r="F4">
        <f>ROUND(AVERAGE(C4:C15),2)</f>
        <v>48.39</v>
      </c>
      <c r="H4" t="str">
        <f>B16</f>
        <v>名佳花园四区</v>
      </c>
      <c r="I4">
        <f>F16</f>
        <v>52.52</v>
      </c>
    </row>
    <row r="5" spans="1:9">
      <c r="A5" s="14" t="s">
        <v>111</v>
      </c>
      <c r="B5" s="14" t="s">
        <v>1017</v>
      </c>
      <c r="C5" s="14">
        <v>47.704453378003002</v>
      </c>
      <c r="D5" s="14">
        <v>2020</v>
      </c>
      <c r="E5" s="14" t="s">
        <v>108</v>
      </c>
      <c r="H5" s="165" t="str">
        <f>B28</f>
        <v>名佳花园一区</v>
      </c>
      <c r="I5" s="165">
        <f>F28</f>
        <v>54.43</v>
      </c>
    </row>
    <row r="6" spans="1:9">
      <c r="A6" s="14" t="s">
        <v>111</v>
      </c>
      <c r="B6" s="14" t="s">
        <v>1017</v>
      </c>
      <c r="C6" s="14">
        <v>48.773782774232203</v>
      </c>
      <c r="D6" s="14">
        <v>2020</v>
      </c>
      <c r="E6" s="14" t="s">
        <v>99</v>
      </c>
      <c r="H6" t="str">
        <f>B40</f>
        <v>名流花园</v>
      </c>
      <c r="I6">
        <f>F40</f>
        <v>38.840000000000003</v>
      </c>
    </row>
    <row r="7" spans="1:9">
      <c r="A7" s="14" t="s">
        <v>111</v>
      </c>
      <c r="B7" s="14" t="s">
        <v>1017</v>
      </c>
      <c r="C7" s="14">
        <v>42.087760456754197</v>
      </c>
      <c r="D7" s="14">
        <v>2020</v>
      </c>
      <c r="E7" s="14" t="s">
        <v>100</v>
      </c>
      <c r="H7" t="str">
        <f>B52</f>
        <v>温泉花园A区</v>
      </c>
      <c r="I7">
        <f>F52</f>
        <v>41.14</v>
      </c>
    </row>
    <row r="8" spans="1:9">
      <c r="A8" s="14" t="s">
        <v>111</v>
      </c>
      <c r="B8" s="14" t="s">
        <v>1017</v>
      </c>
      <c r="C8" s="14">
        <v>54.842936899166901</v>
      </c>
      <c r="D8" s="14">
        <v>2020</v>
      </c>
      <c r="E8" s="14" t="s">
        <v>101</v>
      </c>
      <c r="H8" t="str">
        <f>B64</f>
        <v>温泉花园B区</v>
      </c>
      <c r="I8">
        <f>F64</f>
        <v>37.39</v>
      </c>
    </row>
    <row r="9" spans="1:9">
      <c r="A9" s="14" t="s">
        <v>111</v>
      </c>
      <c r="B9" s="14" t="s">
        <v>1017</v>
      </c>
      <c r="C9" s="14">
        <v>51.367158168111899</v>
      </c>
      <c r="D9" s="14">
        <v>2021</v>
      </c>
      <c r="E9" s="14" t="s">
        <v>102</v>
      </c>
      <c r="H9" t="str">
        <f>B76</f>
        <v>北亚花园</v>
      </c>
      <c r="I9">
        <f>F76</f>
        <v>39.979999999999997</v>
      </c>
    </row>
    <row r="10" spans="1:9">
      <c r="A10" s="14" t="s">
        <v>111</v>
      </c>
      <c r="B10" s="14" t="s">
        <v>1017</v>
      </c>
      <c r="C10" s="14">
        <v>45.715337292623197</v>
      </c>
      <c r="D10" s="14">
        <v>2021</v>
      </c>
      <c r="E10" s="14" t="s">
        <v>110</v>
      </c>
      <c r="H10" s="165" t="str">
        <f>B88</f>
        <v>金色漫香苑</v>
      </c>
      <c r="I10" s="165">
        <f>F88</f>
        <v>51.91</v>
      </c>
    </row>
    <row r="11" spans="1:9">
      <c r="A11" s="14" t="s">
        <v>111</v>
      </c>
      <c r="B11" s="14" t="s">
        <v>1017</v>
      </c>
      <c r="C11" s="14">
        <v>49.571515033066198</v>
      </c>
      <c r="D11" s="14">
        <v>2021</v>
      </c>
      <c r="E11" s="14" t="s">
        <v>109</v>
      </c>
      <c r="H11" t="str">
        <f>B100</f>
        <v>冠雅苑</v>
      </c>
      <c r="I11">
        <f>F100</f>
        <v>43.65</v>
      </c>
    </row>
    <row r="12" spans="1:9">
      <c r="A12" s="14" t="s">
        <v>111</v>
      </c>
      <c r="B12" s="14" t="s">
        <v>1017</v>
      </c>
      <c r="C12" s="14">
        <v>46.978628506847798</v>
      </c>
      <c r="D12" s="14">
        <v>2021</v>
      </c>
      <c r="E12" s="14" t="s">
        <v>103</v>
      </c>
      <c r="H12" s="165" t="str">
        <f>B110</f>
        <v>望都家园</v>
      </c>
      <c r="I12" s="165">
        <f>F110</f>
        <v>40.869999999999997</v>
      </c>
    </row>
    <row r="13" spans="1:9">
      <c r="A13" s="14" t="s">
        <v>111</v>
      </c>
      <c r="B13" s="14" t="s">
        <v>1017</v>
      </c>
      <c r="C13" s="14">
        <v>47.009119117334897</v>
      </c>
      <c r="D13" s="14">
        <v>2021</v>
      </c>
      <c r="E13" s="14" t="s">
        <v>104</v>
      </c>
      <c r="H13" t="str">
        <f>B122</f>
        <v>东二旗新村</v>
      </c>
      <c r="I13">
        <f>F122</f>
        <v>44.1</v>
      </c>
    </row>
    <row r="14" spans="1:9">
      <c r="A14" s="14" t="s">
        <v>111</v>
      </c>
      <c r="B14" s="14" t="s">
        <v>1017</v>
      </c>
      <c r="C14" s="14">
        <v>50.338231456849797</v>
      </c>
      <c r="D14" s="14">
        <v>2021</v>
      </c>
      <c r="E14" s="14" t="s">
        <v>105</v>
      </c>
    </row>
    <row r="15" spans="1:9">
      <c r="A15" s="14" t="s">
        <v>111</v>
      </c>
      <c r="B15" s="14" t="s">
        <v>1017</v>
      </c>
      <c r="C15" s="14">
        <v>48.818315565654302</v>
      </c>
      <c r="D15" s="14">
        <v>2021</v>
      </c>
      <c r="E15" s="14" t="s">
        <v>106</v>
      </c>
    </row>
    <row r="16" spans="1:9">
      <c r="A16" s="14" t="s">
        <v>111</v>
      </c>
      <c r="B16" s="14" t="s">
        <v>162</v>
      </c>
      <c r="C16" s="14">
        <v>51.406954353512901</v>
      </c>
      <c r="D16" s="14">
        <v>2020</v>
      </c>
      <c r="E16" s="14" t="s">
        <v>107</v>
      </c>
      <c r="F16">
        <f>ROUND(AVERAGE(C16:C27),2)</f>
        <v>52.52</v>
      </c>
    </row>
    <row r="17" spans="1:6">
      <c r="A17" s="14" t="s">
        <v>111</v>
      </c>
      <c r="B17" s="14" t="s">
        <v>162</v>
      </c>
      <c r="C17" s="14">
        <v>52.159962265152302</v>
      </c>
      <c r="D17" s="14">
        <v>2020</v>
      </c>
      <c r="E17" s="14" t="s">
        <v>108</v>
      </c>
    </row>
    <row r="18" spans="1:6">
      <c r="A18" s="14" t="s">
        <v>111</v>
      </c>
      <c r="B18" s="14" t="s">
        <v>162</v>
      </c>
      <c r="C18" s="14">
        <v>48.384848842328502</v>
      </c>
      <c r="D18" s="14">
        <v>2020</v>
      </c>
      <c r="E18" s="14" t="s">
        <v>99</v>
      </c>
    </row>
    <row r="19" spans="1:6">
      <c r="A19" s="14" t="s">
        <v>111</v>
      </c>
      <c r="B19" s="14" t="s">
        <v>162</v>
      </c>
      <c r="C19" s="14">
        <v>50.156188539154002</v>
      </c>
      <c r="D19" s="14">
        <v>2020</v>
      </c>
      <c r="E19" s="14" t="s">
        <v>100</v>
      </c>
    </row>
    <row r="20" spans="1:6">
      <c r="A20" s="14" t="s">
        <v>111</v>
      </c>
      <c r="B20" s="14" t="s">
        <v>162</v>
      </c>
      <c r="C20" s="14">
        <v>43.368623889707699</v>
      </c>
      <c r="D20" s="14">
        <v>2020</v>
      </c>
      <c r="E20" s="14" t="s">
        <v>101</v>
      </c>
    </row>
    <row r="21" spans="1:6">
      <c r="A21" s="14" t="s">
        <v>111</v>
      </c>
      <c r="B21" s="14" t="s">
        <v>162</v>
      </c>
      <c r="C21" s="14">
        <v>55.351076536165401</v>
      </c>
      <c r="D21" s="14">
        <v>2021</v>
      </c>
      <c r="E21" s="14" t="s">
        <v>102</v>
      </c>
    </row>
    <row r="22" spans="1:6">
      <c r="A22" s="14" t="s">
        <v>111</v>
      </c>
      <c r="B22" s="14" t="s">
        <v>162</v>
      </c>
      <c r="C22" s="14">
        <v>63.432110529012498</v>
      </c>
      <c r="D22" s="14">
        <v>2021</v>
      </c>
      <c r="E22" s="14" t="s">
        <v>110</v>
      </c>
    </row>
    <row r="23" spans="1:6">
      <c r="A23" s="14" t="s">
        <v>111</v>
      </c>
      <c r="B23" s="14" t="s">
        <v>162</v>
      </c>
      <c r="C23" s="14">
        <v>51.818342113255497</v>
      </c>
      <c r="D23" s="14">
        <v>2021</v>
      </c>
      <c r="E23" s="14" t="s">
        <v>109</v>
      </c>
    </row>
    <row r="24" spans="1:6">
      <c r="A24" s="14" t="s">
        <v>111</v>
      </c>
      <c r="B24" s="14" t="s">
        <v>162</v>
      </c>
      <c r="C24" s="14">
        <v>52.006342541757697</v>
      </c>
      <c r="D24" s="14">
        <v>2021</v>
      </c>
      <c r="E24" s="14" t="s">
        <v>103</v>
      </c>
    </row>
    <row r="25" spans="1:6">
      <c r="A25" s="14" t="s">
        <v>111</v>
      </c>
      <c r="B25" s="14" t="s">
        <v>162</v>
      </c>
      <c r="C25" s="14">
        <v>52.638970766063402</v>
      </c>
      <c r="D25" s="14">
        <v>2021</v>
      </c>
      <c r="E25" s="14" t="s">
        <v>104</v>
      </c>
    </row>
    <row r="26" spans="1:6">
      <c r="A26" s="14" t="s">
        <v>111</v>
      </c>
      <c r="B26" s="14" t="s">
        <v>162</v>
      </c>
      <c r="C26" s="14">
        <v>53.736919862412599</v>
      </c>
      <c r="D26" s="14">
        <v>2021</v>
      </c>
      <c r="E26" s="14" t="s">
        <v>105</v>
      </c>
    </row>
    <row r="27" spans="1:6">
      <c r="A27" s="14" t="s">
        <v>111</v>
      </c>
      <c r="B27" s="14" t="s">
        <v>162</v>
      </c>
      <c r="C27" s="14">
        <v>55.818991028309398</v>
      </c>
      <c r="D27" s="14">
        <v>2021</v>
      </c>
      <c r="E27" s="14" t="s">
        <v>106</v>
      </c>
    </row>
    <row r="28" spans="1:6">
      <c r="A28" s="14" t="s">
        <v>111</v>
      </c>
      <c r="B28" s="14" t="s">
        <v>1018</v>
      </c>
      <c r="C28" s="14">
        <v>51.3539868859216</v>
      </c>
      <c r="D28" s="14">
        <v>2020</v>
      </c>
      <c r="E28" s="14" t="s">
        <v>107</v>
      </c>
      <c r="F28">
        <f>ROUND(AVERAGE(C28:C39),2)</f>
        <v>54.43</v>
      </c>
    </row>
    <row r="29" spans="1:6">
      <c r="A29" s="14" t="s">
        <v>111</v>
      </c>
      <c r="B29" s="14" t="s">
        <v>1018</v>
      </c>
      <c r="C29" s="14">
        <v>55.1345699846662</v>
      </c>
      <c r="D29" s="14">
        <v>2020</v>
      </c>
      <c r="E29" s="14" t="s">
        <v>108</v>
      </c>
    </row>
    <row r="30" spans="1:6">
      <c r="A30" s="14" t="s">
        <v>111</v>
      </c>
      <c r="B30" s="14" t="s">
        <v>1018</v>
      </c>
      <c r="C30" s="14">
        <v>57.374250260217401</v>
      </c>
      <c r="D30" s="14">
        <v>2020</v>
      </c>
      <c r="E30" s="14" t="s">
        <v>99</v>
      </c>
    </row>
    <row r="31" spans="1:6">
      <c r="A31" s="14" t="s">
        <v>111</v>
      </c>
      <c r="B31" s="14" t="s">
        <v>1018</v>
      </c>
      <c r="C31" s="14">
        <v>48.837284517610499</v>
      </c>
      <c r="D31" s="14">
        <v>2020</v>
      </c>
      <c r="E31" s="14" t="s">
        <v>100</v>
      </c>
    </row>
    <row r="32" spans="1:6">
      <c r="A32" s="14" t="s">
        <v>111</v>
      </c>
      <c r="B32" s="14" t="s">
        <v>1018</v>
      </c>
      <c r="C32" s="14">
        <v>48.227774549680397</v>
      </c>
      <c r="D32" s="14">
        <v>2020</v>
      </c>
      <c r="E32" s="14" t="s">
        <v>101</v>
      </c>
    </row>
    <row r="33" spans="1:6">
      <c r="A33" s="14" t="s">
        <v>111</v>
      </c>
      <c r="B33" s="14" t="s">
        <v>1018</v>
      </c>
      <c r="C33" s="14">
        <v>71.985507246376798</v>
      </c>
      <c r="D33" s="14">
        <v>2021</v>
      </c>
      <c r="E33" s="14" t="s">
        <v>102</v>
      </c>
    </row>
    <row r="34" spans="1:6">
      <c r="A34" s="14" t="s">
        <v>111</v>
      </c>
      <c r="B34" s="14" t="s">
        <v>1018</v>
      </c>
      <c r="C34" s="14">
        <v>53.666176261267204</v>
      </c>
      <c r="D34" s="14">
        <v>2021</v>
      </c>
      <c r="E34" s="14" t="s">
        <v>110</v>
      </c>
    </row>
    <row r="35" spans="1:6">
      <c r="A35" s="14" t="s">
        <v>111</v>
      </c>
      <c r="B35" s="14" t="s">
        <v>1018</v>
      </c>
      <c r="C35" s="14">
        <v>58.442392431984601</v>
      </c>
      <c r="D35" s="14">
        <v>2021</v>
      </c>
      <c r="E35" s="14" t="s">
        <v>109</v>
      </c>
    </row>
    <row r="36" spans="1:6">
      <c r="A36" s="14" t="s">
        <v>111</v>
      </c>
      <c r="B36" s="14" t="s">
        <v>1018</v>
      </c>
      <c r="C36" s="14">
        <v>47.624611305538302</v>
      </c>
      <c r="D36" s="14">
        <v>2021</v>
      </c>
      <c r="E36" s="14" t="s">
        <v>103</v>
      </c>
    </row>
    <row r="37" spans="1:6">
      <c r="A37" s="14" t="s">
        <v>111</v>
      </c>
      <c r="B37" s="14" t="s">
        <v>1018</v>
      </c>
      <c r="C37" s="14">
        <v>49.758646395927698</v>
      </c>
      <c r="D37" s="14">
        <v>2021</v>
      </c>
      <c r="E37" s="14" t="s">
        <v>104</v>
      </c>
    </row>
    <row r="38" spans="1:6">
      <c r="A38" s="14" t="s">
        <v>111</v>
      </c>
      <c r="B38" s="14" t="s">
        <v>1018</v>
      </c>
      <c r="C38" s="14">
        <v>51.1127105775182</v>
      </c>
      <c r="D38" s="14">
        <v>2021</v>
      </c>
      <c r="E38" s="14" t="s">
        <v>105</v>
      </c>
    </row>
    <row r="39" spans="1:6">
      <c r="A39" s="14" t="s">
        <v>111</v>
      </c>
      <c r="B39" s="14" t="s">
        <v>1018</v>
      </c>
      <c r="C39" s="14">
        <v>59.688422494542202</v>
      </c>
      <c r="D39" s="14">
        <v>2021</v>
      </c>
      <c r="E39" s="14" t="s">
        <v>106</v>
      </c>
    </row>
    <row r="40" spans="1:6">
      <c r="A40" s="14" t="s">
        <v>111</v>
      </c>
      <c r="B40" s="14" t="s">
        <v>1019</v>
      </c>
      <c r="C40" s="14">
        <v>39.285938747688903</v>
      </c>
      <c r="D40" s="14">
        <v>2020</v>
      </c>
      <c r="E40" s="14" t="s">
        <v>107</v>
      </c>
      <c r="F40">
        <f>ROUND(AVERAGE(C40:C51),2)</f>
        <v>38.840000000000003</v>
      </c>
    </row>
    <row r="41" spans="1:6">
      <c r="A41" s="14" t="s">
        <v>111</v>
      </c>
      <c r="B41" s="14" t="s">
        <v>1019</v>
      </c>
      <c r="C41" s="14">
        <v>46.132181986849901</v>
      </c>
      <c r="D41" s="14">
        <v>2020</v>
      </c>
      <c r="E41" s="14" t="s">
        <v>108</v>
      </c>
    </row>
    <row r="42" spans="1:6">
      <c r="A42" s="14" t="s">
        <v>111</v>
      </c>
      <c r="B42" s="14" t="s">
        <v>1019</v>
      </c>
      <c r="C42" s="14">
        <v>30.214399269233098</v>
      </c>
      <c r="D42" s="14">
        <v>2020</v>
      </c>
      <c r="E42" s="14" t="s">
        <v>99</v>
      </c>
    </row>
    <row r="43" spans="1:6">
      <c r="A43" s="14" t="s">
        <v>111</v>
      </c>
      <c r="B43" s="14" t="s">
        <v>1019</v>
      </c>
      <c r="C43" s="14">
        <v>36.913205844451198</v>
      </c>
      <c r="D43" s="14">
        <v>2020</v>
      </c>
      <c r="E43" s="14" t="s">
        <v>100</v>
      </c>
    </row>
    <row r="44" spans="1:6">
      <c r="A44" s="14" t="s">
        <v>111</v>
      </c>
      <c r="B44" s="14" t="s">
        <v>1019</v>
      </c>
      <c r="C44" s="14">
        <v>47.1133555201788</v>
      </c>
      <c r="D44" s="14">
        <v>2020</v>
      </c>
      <c r="E44" s="14" t="s">
        <v>101</v>
      </c>
    </row>
    <row r="45" spans="1:6">
      <c r="A45" s="14" t="s">
        <v>111</v>
      </c>
      <c r="B45" s="14" t="s">
        <v>1019</v>
      </c>
      <c r="C45" s="14">
        <v>23.599775116099</v>
      </c>
      <c r="D45" s="14">
        <v>2021</v>
      </c>
      <c r="E45" s="14" t="s">
        <v>102</v>
      </c>
    </row>
    <row r="46" spans="1:6">
      <c r="A46" s="14" t="s">
        <v>111</v>
      </c>
      <c r="B46" s="14" t="s">
        <v>1019</v>
      </c>
      <c r="C46" s="14">
        <v>38.499831571914001</v>
      </c>
      <c r="D46" s="14">
        <v>2021</v>
      </c>
      <c r="E46" s="14" t="s">
        <v>110</v>
      </c>
    </row>
    <row r="47" spans="1:6">
      <c r="A47" s="14" t="s">
        <v>111</v>
      </c>
      <c r="B47" s="14" t="s">
        <v>1019</v>
      </c>
      <c r="C47" s="14">
        <v>39.675610207978302</v>
      </c>
      <c r="D47" s="14">
        <v>2021</v>
      </c>
      <c r="E47" s="14" t="s">
        <v>109</v>
      </c>
    </row>
    <row r="48" spans="1:6">
      <c r="A48" s="14" t="s">
        <v>111</v>
      </c>
      <c r="B48" s="14" t="s">
        <v>1019</v>
      </c>
      <c r="C48" s="14">
        <v>34.274628660715997</v>
      </c>
      <c r="D48" s="14">
        <v>2021</v>
      </c>
      <c r="E48" s="14" t="s">
        <v>103</v>
      </c>
    </row>
    <row r="49" spans="1:6">
      <c r="A49" s="14" t="s">
        <v>111</v>
      </c>
      <c r="B49" s="14" t="s">
        <v>1019</v>
      </c>
      <c r="C49" s="14">
        <v>46.634075996946898</v>
      </c>
      <c r="D49" s="14">
        <v>2021</v>
      </c>
      <c r="E49" s="14" t="s">
        <v>104</v>
      </c>
    </row>
    <row r="50" spans="1:6">
      <c r="A50" s="14" t="s">
        <v>111</v>
      </c>
      <c r="B50" s="14" t="s">
        <v>1019</v>
      </c>
      <c r="C50" s="14">
        <v>38.650015659354501</v>
      </c>
      <c r="D50" s="14">
        <v>2021</v>
      </c>
      <c r="E50" s="14" t="s">
        <v>105</v>
      </c>
    </row>
    <row r="51" spans="1:6">
      <c r="A51" s="14" t="s">
        <v>111</v>
      </c>
      <c r="B51" s="14" t="s">
        <v>1019</v>
      </c>
      <c r="C51" s="14">
        <v>45.1461240273633</v>
      </c>
      <c r="D51" s="14">
        <v>2021</v>
      </c>
      <c r="E51" s="14" t="s">
        <v>106</v>
      </c>
    </row>
    <row r="52" spans="1:6">
      <c r="A52" s="14" t="s">
        <v>111</v>
      </c>
      <c r="B52" s="14" t="s">
        <v>1020</v>
      </c>
      <c r="C52" s="14">
        <v>56.163709170239798</v>
      </c>
      <c r="D52" s="14">
        <v>2020</v>
      </c>
      <c r="E52" s="14" t="s">
        <v>107</v>
      </c>
      <c r="F52">
        <f>ROUND(AVERAGE(C52:C63),2)</f>
        <v>41.14</v>
      </c>
    </row>
    <row r="53" spans="1:6">
      <c r="A53" s="14" t="s">
        <v>111</v>
      </c>
      <c r="B53" s="14" t="s">
        <v>1020</v>
      </c>
      <c r="C53" s="14">
        <v>46.195632714065503</v>
      </c>
      <c r="D53" s="14">
        <v>2020</v>
      </c>
      <c r="E53" s="14" t="s">
        <v>108</v>
      </c>
    </row>
    <row r="54" spans="1:6">
      <c r="A54" s="14" t="s">
        <v>111</v>
      </c>
      <c r="B54" s="14" t="s">
        <v>1020</v>
      </c>
      <c r="C54" s="14">
        <v>39.736502351820903</v>
      </c>
      <c r="D54" s="14">
        <v>2020</v>
      </c>
      <c r="E54" s="14" t="s">
        <v>99</v>
      </c>
    </row>
    <row r="55" spans="1:6">
      <c r="A55" s="14" t="s">
        <v>111</v>
      </c>
      <c r="B55" s="14" t="s">
        <v>1020</v>
      </c>
      <c r="C55" s="14">
        <v>35.458022726638099</v>
      </c>
      <c r="D55" s="14">
        <v>2020</v>
      </c>
      <c r="E55" s="14" t="s">
        <v>100</v>
      </c>
    </row>
    <row r="56" spans="1:6">
      <c r="A56" s="14" t="s">
        <v>111</v>
      </c>
      <c r="B56" s="14" t="s">
        <v>1020</v>
      </c>
      <c r="C56" s="14">
        <v>50.661368745752</v>
      </c>
      <c r="D56" s="14">
        <v>2020</v>
      </c>
      <c r="E56" s="14" t="s">
        <v>101</v>
      </c>
    </row>
    <row r="57" spans="1:6">
      <c r="A57" s="14" t="s">
        <v>111</v>
      </c>
      <c r="B57" s="14" t="s">
        <v>1020</v>
      </c>
      <c r="C57" s="14">
        <v>40.767791985037398</v>
      </c>
      <c r="D57" s="14">
        <v>2021</v>
      </c>
      <c r="E57" s="14" t="s">
        <v>102</v>
      </c>
    </row>
    <row r="58" spans="1:6">
      <c r="A58" s="14" t="s">
        <v>111</v>
      </c>
      <c r="B58" s="14" t="s">
        <v>1020</v>
      </c>
      <c r="C58" s="14">
        <v>35.469068922552502</v>
      </c>
      <c r="D58" s="14">
        <v>2021</v>
      </c>
      <c r="E58" s="14" t="s">
        <v>110</v>
      </c>
    </row>
    <row r="59" spans="1:6">
      <c r="A59" s="14" t="s">
        <v>111</v>
      </c>
      <c r="B59" s="14" t="s">
        <v>1020</v>
      </c>
      <c r="C59" s="14">
        <v>29.0240974978392</v>
      </c>
      <c r="D59" s="14">
        <v>2021</v>
      </c>
      <c r="E59" s="14" t="s">
        <v>109</v>
      </c>
    </row>
    <row r="60" spans="1:6">
      <c r="A60" s="14" t="s">
        <v>111</v>
      </c>
      <c r="B60" s="14" t="s">
        <v>1020</v>
      </c>
      <c r="C60" s="14">
        <v>46.6521358797931</v>
      </c>
      <c r="D60" s="14">
        <v>2021</v>
      </c>
      <c r="E60" s="14" t="s">
        <v>103</v>
      </c>
    </row>
    <row r="61" spans="1:6">
      <c r="A61" s="14" t="s">
        <v>111</v>
      </c>
      <c r="B61" s="14" t="s">
        <v>1020</v>
      </c>
      <c r="C61" s="14">
        <v>28.073596557479899</v>
      </c>
      <c r="D61" s="14">
        <v>2021</v>
      </c>
      <c r="E61" s="14" t="s">
        <v>104</v>
      </c>
    </row>
    <row r="62" spans="1:6">
      <c r="A62" s="14" t="s">
        <v>111</v>
      </c>
      <c r="B62" s="14" t="s">
        <v>1020</v>
      </c>
      <c r="C62" s="14">
        <v>42.293018883790999</v>
      </c>
      <c r="D62" s="14">
        <v>2021</v>
      </c>
      <c r="E62" s="14" t="s">
        <v>105</v>
      </c>
    </row>
    <row r="63" spans="1:6">
      <c r="A63" s="14" t="s">
        <v>111</v>
      </c>
      <c r="B63" s="14" t="s">
        <v>1020</v>
      </c>
      <c r="C63" s="14">
        <v>43.168245157209498</v>
      </c>
      <c r="D63" s="14">
        <v>2021</v>
      </c>
      <c r="E63" s="14" t="s">
        <v>106</v>
      </c>
    </row>
    <row r="64" spans="1:6">
      <c r="A64" s="14" t="s">
        <v>111</v>
      </c>
      <c r="B64" s="14" t="s">
        <v>1021</v>
      </c>
      <c r="C64" s="14">
        <v>40.421808129265401</v>
      </c>
      <c r="D64" s="14">
        <v>2020</v>
      </c>
      <c r="E64" s="14" t="s">
        <v>107</v>
      </c>
      <c r="F64">
        <f>ROUND(AVERAGE(C64:C75),2)</f>
        <v>37.39</v>
      </c>
    </row>
    <row r="65" spans="1:6">
      <c r="A65" s="14" t="s">
        <v>111</v>
      </c>
      <c r="B65" s="14" t="s">
        <v>1021</v>
      </c>
      <c r="C65" s="14">
        <v>35.037139937628197</v>
      </c>
      <c r="D65" s="14">
        <v>2020</v>
      </c>
      <c r="E65" s="14" t="s">
        <v>108</v>
      </c>
    </row>
    <row r="66" spans="1:6">
      <c r="A66" s="14" t="s">
        <v>111</v>
      </c>
      <c r="B66" s="14" t="s">
        <v>1021</v>
      </c>
      <c r="C66" s="14">
        <v>38.264963478748903</v>
      </c>
      <c r="D66" s="14">
        <v>2020</v>
      </c>
      <c r="E66" s="14" t="s">
        <v>99</v>
      </c>
    </row>
    <row r="67" spans="1:6">
      <c r="A67" s="14" t="s">
        <v>111</v>
      </c>
      <c r="B67" s="14" t="s">
        <v>1021</v>
      </c>
      <c r="C67" s="14">
        <v>40.4033521568712</v>
      </c>
      <c r="D67" s="14">
        <v>2020</v>
      </c>
      <c r="E67" s="14" t="s">
        <v>100</v>
      </c>
    </row>
    <row r="68" spans="1:6">
      <c r="A68" s="14" t="s">
        <v>111</v>
      </c>
      <c r="B68" s="14" t="s">
        <v>1021</v>
      </c>
      <c r="C68" s="14">
        <v>34.323059924301099</v>
      </c>
      <c r="D68" s="14">
        <v>2020</v>
      </c>
      <c r="E68" s="14" t="s">
        <v>101</v>
      </c>
    </row>
    <row r="69" spans="1:6">
      <c r="A69" s="14" t="s">
        <v>111</v>
      </c>
      <c r="B69" s="14" t="s">
        <v>1021</v>
      </c>
      <c r="C69" s="14">
        <v>38.587477106712498</v>
      </c>
      <c r="D69" s="14">
        <v>2021</v>
      </c>
      <c r="E69" s="14" t="s">
        <v>102</v>
      </c>
    </row>
    <row r="70" spans="1:6">
      <c r="A70" s="14" t="s">
        <v>111</v>
      </c>
      <c r="B70" s="14" t="s">
        <v>1021</v>
      </c>
      <c r="C70" s="14">
        <v>34.696224384778802</v>
      </c>
      <c r="D70" s="14">
        <v>2021</v>
      </c>
      <c r="E70" s="14" t="s">
        <v>110</v>
      </c>
    </row>
    <row r="71" spans="1:6">
      <c r="A71" s="14" t="s">
        <v>111</v>
      </c>
      <c r="B71" s="14" t="s">
        <v>1021</v>
      </c>
      <c r="C71" s="14">
        <v>42.539058694664597</v>
      </c>
      <c r="D71" s="14">
        <v>2021</v>
      </c>
      <c r="E71" s="14" t="s">
        <v>109</v>
      </c>
    </row>
    <row r="72" spans="1:6">
      <c r="A72" s="14" t="s">
        <v>111</v>
      </c>
      <c r="B72" s="14" t="s">
        <v>1021</v>
      </c>
      <c r="C72" s="14">
        <v>39.051041952068502</v>
      </c>
      <c r="D72" s="14">
        <v>2021</v>
      </c>
      <c r="E72" s="14" t="s">
        <v>103</v>
      </c>
    </row>
    <row r="73" spans="1:6">
      <c r="A73" s="14" t="s">
        <v>111</v>
      </c>
      <c r="B73" s="14" t="s">
        <v>1021</v>
      </c>
      <c r="C73" s="14">
        <v>36.503727073513801</v>
      </c>
      <c r="D73" s="14">
        <v>2021</v>
      </c>
      <c r="E73" s="14" t="s">
        <v>104</v>
      </c>
    </row>
    <row r="74" spans="1:6">
      <c r="A74" s="14" t="s">
        <v>111</v>
      </c>
      <c r="B74" s="14" t="s">
        <v>1021</v>
      </c>
      <c r="C74" s="14">
        <v>38.925867380575397</v>
      </c>
      <c r="D74" s="14">
        <v>2021</v>
      </c>
      <c r="E74" s="14" t="s">
        <v>105</v>
      </c>
    </row>
    <row r="75" spans="1:6">
      <c r="A75" s="14" t="s">
        <v>111</v>
      </c>
      <c r="B75" s="14" t="s">
        <v>1021</v>
      </c>
      <c r="C75" s="14">
        <v>29.881082724513199</v>
      </c>
      <c r="D75" s="14">
        <v>2021</v>
      </c>
      <c r="E75" s="14" t="s">
        <v>106</v>
      </c>
    </row>
    <row r="76" spans="1:6">
      <c r="A76" s="14" t="s">
        <v>111</v>
      </c>
      <c r="B76" s="14" t="s">
        <v>1022</v>
      </c>
      <c r="C76" s="14">
        <v>40.845656610063699</v>
      </c>
      <c r="D76" s="14">
        <v>2020</v>
      </c>
      <c r="E76" s="14" t="s">
        <v>107</v>
      </c>
      <c r="F76">
        <f>ROUND(AVERAGE(C76:C87),2)</f>
        <v>39.979999999999997</v>
      </c>
    </row>
    <row r="77" spans="1:6">
      <c r="A77" s="14" t="s">
        <v>111</v>
      </c>
      <c r="B77" s="14" t="s">
        <v>1022</v>
      </c>
      <c r="C77" s="14">
        <v>37.716347977687001</v>
      </c>
      <c r="D77" s="14">
        <v>2020</v>
      </c>
      <c r="E77" s="14" t="s">
        <v>108</v>
      </c>
    </row>
    <row r="78" spans="1:6">
      <c r="A78" s="14" t="s">
        <v>111</v>
      </c>
      <c r="B78" s="14" t="s">
        <v>1022</v>
      </c>
      <c r="C78" s="14">
        <v>34.879144538669998</v>
      </c>
      <c r="D78" s="14">
        <v>2020</v>
      </c>
      <c r="E78" s="14" t="s">
        <v>99</v>
      </c>
    </row>
    <row r="79" spans="1:6">
      <c r="A79" s="14" t="s">
        <v>111</v>
      </c>
      <c r="B79" s="14" t="s">
        <v>1022</v>
      </c>
      <c r="C79" s="14">
        <v>36.7775027225507</v>
      </c>
      <c r="D79" s="14">
        <v>2020</v>
      </c>
      <c r="E79" s="14" t="s">
        <v>100</v>
      </c>
    </row>
    <row r="80" spans="1:6">
      <c r="A80" s="14" t="s">
        <v>111</v>
      </c>
      <c r="B80" s="14" t="s">
        <v>1022</v>
      </c>
      <c r="C80" s="14">
        <v>38.086624928002003</v>
      </c>
      <c r="D80" s="14">
        <v>2020</v>
      </c>
      <c r="E80" s="14" t="s">
        <v>101</v>
      </c>
    </row>
    <row r="81" spans="1:6">
      <c r="A81" s="14" t="s">
        <v>111</v>
      </c>
      <c r="B81" s="14" t="s">
        <v>1022</v>
      </c>
      <c r="C81" s="14">
        <v>46.778924249250899</v>
      </c>
      <c r="D81" s="14">
        <v>2021</v>
      </c>
      <c r="E81" s="14" t="s">
        <v>102</v>
      </c>
    </row>
    <row r="82" spans="1:6">
      <c r="A82" s="14" t="s">
        <v>111</v>
      </c>
      <c r="B82" s="14" t="s">
        <v>1022</v>
      </c>
      <c r="C82" s="14">
        <v>40.434121200042902</v>
      </c>
      <c r="D82" s="14">
        <v>2021</v>
      </c>
      <c r="E82" s="14" t="s">
        <v>110</v>
      </c>
    </row>
    <row r="83" spans="1:6">
      <c r="A83" s="14" t="s">
        <v>111</v>
      </c>
      <c r="B83" s="14" t="s">
        <v>1022</v>
      </c>
      <c r="C83" s="14">
        <v>41.723696935790699</v>
      </c>
      <c r="D83" s="14">
        <v>2021</v>
      </c>
      <c r="E83" s="14" t="s">
        <v>109</v>
      </c>
    </row>
    <row r="84" spans="1:6">
      <c r="A84" s="14" t="s">
        <v>111</v>
      </c>
      <c r="B84" s="14" t="s">
        <v>1022</v>
      </c>
      <c r="C84" s="14">
        <v>38.575312202679697</v>
      </c>
      <c r="D84" s="14">
        <v>2021</v>
      </c>
      <c r="E84" s="14" t="s">
        <v>103</v>
      </c>
    </row>
    <row r="85" spans="1:6">
      <c r="A85" s="14" t="s">
        <v>111</v>
      </c>
      <c r="B85" s="14" t="s">
        <v>1022</v>
      </c>
      <c r="C85" s="14">
        <v>45.102561804525003</v>
      </c>
      <c r="D85" s="14">
        <v>2021</v>
      </c>
      <c r="E85" s="14" t="s">
        <v>104</v>
      </c>
    </row>
    <row r="86" spans="1:6">
      <c r="A86" s="14" t="s">
        <v>111</v>
      </c>
      <c r="B86" s="14" t="s">
        <v>1022</v>
      </c>
      <c r="C86" s="14">
        <v>37.058611842788601</v>
      </c>
      <c r="D86" s="14">
        <v>2021</v>
      </c>
      <c r="E86" s="14" t="s">
        <v>105</v>
      </c>
    </row>
    <row r="87" spans="1:6">
      <c r="A87" s="14" t="s">
        <v>111</v>
      </c>
      <c r="B87" s="14" t="s">
        <v>1022</v>
      </c>
      <c r="C87" s="14">
        <v>41.830234779942899</v>
      </c>
      <c r="D87" s="14">
        <v>2021</v>
      </c>
      <c r="E87" s="14" t="s">
        <v>106</v>
      </c>
    </row>
    <row r="88" spans="1:6">
      <c r="A88" s="14" t="s">
        <v>111</v>
      </c>
      <c r="B88" s="14" t="s">
        <v>160</v>
      </c>
      <c r="C88" s="211">
        <v>54.121874483217098</v>
      </c>
      <c r="D88" s="14">
        <v>2020</v>
      </c>
      <c r="E88" s="14" t="s">
        <v>107</v>
      </c>
      <c r="F88">
        <f>ROUND(AVERAGE(C88:C99),2)</f>
        <v>51.91</v>
      </c>
    </row>
    <row r="89" spans="1:6">
      <c r="A89" s="14" t="s">
        <v>111</v>
      </c>
      <c r="B89" s="14" t="s">
        <v>160</v>
      </c>
      <c r="C89" s="211">
        <v>48.594204323072297</v>
      </c>
      <c r="D89" s="14">
        <v>2020</v>
      </c>
      <c r="E89" s="14" t="s">
        <v>108</v>
      </c>
    </row>
    <row r="90" spans="1:6">
      <c r="A90" s="14" t="s">
        <v>111</v>
      </c>
      <c r="B90" s="14" t="s">
        <v>160</v>
      </c>
      <c r="C90" s="211">
        <v>51.643192488262898</v>
      </c>
      <c r="D90" s="14">
        <v>2020</v>
      </c>
      <c r="E90" s="14" t="s">
        <v>99</v>
      </c>
    </row>
    <row r="91" spans="1:6">
      <c r="A91" s="14" t="s">
        <v>111</v>
      </c>
      <c r="B91" s="14" t="s">
        <v>160</v>
      </c>
      <c r="C91" s="211">
        <v>50.592379122638398</v>
      </c>
      <c r="D91" s="14">
        <v>2020</v>
      </c>
      <c r="E91" s="14" t="s">
        <v>100</v>
      </c>
    </row>
    <row r="92" spans="1:6">
      <c r="A92" s="14" t="s">
        <v>111</v>
      </c>
      <c r="B92" s="14" t="s">
        <v>160</v>
      </c>
      <c r="C92" s="211">
        <v>49.993880362372003</v>
      </c>
      <c r="D92" s="14">
        <v>2020</v>
      </c>
      <c r="E92" s="14" t="s">
        <v>101</v>
      </c>
    </row>
    <row r="93" spans="1:6">
      <c r="A93" s="14" t="s">
        <v>111</v>
      </c>
      <c r="B93" s="14" t="s">
        <v>160</v>
      </c>
      <c r="C93" s="211">
        <v>49.783353828290998</v>
      </c>
      <c r="D93" s="14">
        <v>2021</v>
      </c>
      <c r="E93" s="14" t="s">
        <v>102</v>
      </c>
    </row>
    <row r="94" spans="1:6">
      <c r="A94" s="14" t="s">
        <v>111</v>
      </c>
      <c r="B94" s="14" t="s">
        <v>160</v>
      </c>
      <c r="C94" s="211">
        <v>52.662092955841104</v>
      </c>
      <c r="D94" s="14">
        <v>2021</v>
      </c>
      <c r="E94" s="14" t="s">
        <v>110</v>
      </c>
    </row>
    <row r="95" spans="1:6">
      <c r="A95" s="14" t="s">
        <v>111</v>
      </c>
      <c r="B95" s="14" t="s">
        <v>160</v>
      </c>
      <c r="C95" s="211">
        <v>52.0113623047598</v>
      </c>
      <c r="D95" s="14">
        <v>2021</v>
      </c>
      <c r="E95" s="14" t="s">
        <v>109</v>
      </c>
    </row>
    <row r="96" spans="1:6">
      <c r="A96" s="14" t="s">
        <v>111</v>
      </c>
      <c r="B96" s="14" t="s">
        <v>160</v>
      </c>
      <c r="C96" s="211">
        <v>55.862891853780198</v>
      </c>
      <c r="D96" s="14">
        <v>2021</v>
      </c>
      <c r="E96" s="14" t="s">
        <v>103</v>
      </c>
    </row>
    <row r="97" spans="1:6">
      <c r="A97" s="14" t="s">
        <v>111</v>
      </c>
      <c r="B97" s="14" t="s">
        <v>160</v>
      </c>
      <c r="C97" s="211">
        <v>51.938964988293499</v>
      </c>
      <c r="D97" s="14">
        <v>2021</v>
      </c>
      <c r="E97" s="14" t="s">
        <v>104</v>
      </c>
    </row>
    <row r="98" spans="1:6">
      <c r="A98" s="14" t="s">
        <v>111</v>
      </c>
      <c r="B98" s="14" t="s">
        <v>160</v>
      </c>
      <c r="C98" s="211">
        <v>50.410169703801103</v>
      </c>
      <c r="D98" s="14">
        <v>2021</v>
      </c>
      <c r="E98" s="14" t="s">
        <v>105</v>
      </c>
    </row>
    <row r="99" spans="1:6">
      <c r="A99" s="14" t="s">
        <v>111</v>
      </c>
      <c r="B99" s="14" t="s">
        <v>160</v>
      </c>
      <c r="C99" s="211">
        <v>55.262165220671399</v>
      </c>
      <c r="D99" s="14">
        <v>2021</v>
      </c>
      <c r="E99" s="14" t="s">
        <v>106</v>
      </c>
    </row>
    <row r="100" spans="1:6">
      <c r="A100" s="14" t="s">
        <v>111</v>
      </c>
      <c r="B100" s="14" t="s">
        <v>1023</v>
      </c>
      <c r="C100" s="14">
        <v>45.842119739616699</v>
      </c>
      <c r="D100" s="14">
        <v>2020</v>
      </c>
      <c r="E100" s="14" t="s">
        <v>107</v>
      </c>
      <c r="F100">
        <f>ROUND(AVERAGE(C100:C109),2)</f>
        <v>43.65</v>
      </c>
    </row>
    <row r="101" spans="1:6">
      <c r="A101" s="14" t="s">
        <v>111</v>
      </c>
      <c r="B101" s="14" t="s">
        <v>1023</v>
      </c>
      <c r="C101" s="14">
        <v>44.993022465508403</v>
      </c>
      <c r="D101" s="14">
        <v>2020</v>
      </c>
      <c r="E101" s="14" t="s">
        <v>108</v>
      </c>
    </row>
    <row r="102" spans="1:6">
      <c r="A102" s="14" t="s">
        <v>111</v>
      </c>
      <c r="B102" s="14" t="s">
        <v>1023</v>
      </c>
      <c r="C102" s="14">
        <v>46.999986495187898</v>
      </c>
      <c r="D102" s="14">
        <v>2020</v>
      </c>
      <c r="E102" s="14" t="s">
        <v>99</v>
      </c>
    </row>
    <row r="103" spans="1:6">
      <c r="A103" s="14" t="s">
        <v>111</v>
      </c>
      <c r="B103" s="14" t="s">
        <v>1023</v>
      </c>
      <c r="C103" s="14">
        <v>46.276735354547299</v>
      </c>
      <c r="D103" s="14">
        <v>2020</v>
      </c>
      <c r="E103" s="14" t="s">
        <v>100</v>
      </c>
    </row>
    <row r="104" spans="1:6">
      <c r="A104" s="14" t="s">
        <v>111</v>
      </c>
      <c r="B104" s="14" t="s">
        <v>1023</v>
      </c>
      <c r="C104" s="14">
        <v>39.4644531783375</v>
      </c>
      <c r="D104" s="14">
        <v>2020</v>
      </c>
      <c r="E104" s="14" t="s">
        <v>101</v>
      </c>
    </row>
    <row r="105" spans="1:6">
      <c r="A105" s="14" t="s">
        <v>111</v>
      </c>
      <c r="B105" s="14" t="s">
        <v>1023</v>
      </c>
      <c r="C105" s="14">
        <v>36.984017824008603</v>
      </c>
      <c r="D105" s="14">
        <v>2021</v>
      </c>
      <c r="E105" s="14" t="s">
        <v>109</v>
      </c>
    </row>
    <row r="106" spans="1:6">
      <c r="A106" s="14" t="s">
        <v>111</v>
      </c>
      <c r="B106" s="14" t="s">
        <v>1023</v>
      </c>
      <c r="C106" s="14">
        <v>39.697597711550202</v>
      </c>
      <c r="D106" s="14">
        <v>2021</v>
      </c>
      <c r="E106" s="14" t="s">
        <v>103</v>
      </c>
    </row>
    <row r="107" spans="1:6">
      <c r="A107" s="14" t="s">
        <v>111</v>
      </c>
      <c r="B107" s="14" t="s">
        <v>1023</v>
      </c>
      <c r="C107" s="14">
        <v>45.151475641792103</v>
      </c>
      <c r="D107" s="14">
        <v>2021</v>
      </c>
      <c r="E107" s="14" t="s">
        <v>104</v>
      </c>
    </row>
    <row r="108" spans="1:6">
      <c r="A108" s="14" t="s">
        <v>111</v>
      </c>
      <c r="B108" s="14" t="s">
        <v>1023</v>
      </c>
      <c r="C108" s="14">
        <v>46.390258045810299</v>
      </c>
      <c r="D108" s="14">
        <v>2021</v>
      </c>
      <c r="E108" s="14" t="s">
        <v>105</v>
      </c>
    </row>
    <row r="109" spans="1:6">
      <c r="A109" s="14" t="s">
        <v>111</v>
      </c>
      <c r="B109" s="14" t="s">
        <v>1023</v>
      </c>
      <c r="C109" s="14">
        <v>44.746584798773597</v>
      </c>
      <c r="D109" s="14">
        <v>2021</v>
      </c>
      <c r="E109" s="14" t="s">
        <v>106</v>
      </c>
    </row>
    <row r="110" spans="1:6">
      <c r="A110" s="14" t="s">
        <v>111</v>
      </c>
      <c r="B110" s="14" t="s">
        <v>1024</v>
      </c>
      <c r="C110" s="14">
        <v>41.708323056129601</v>
      </c>
      <c r="D110" s="14">
        <v>2020</v>
      </c>
      <c r="E110" s="14" t="s">
        <v>107</v>
      </c>
      <c r="F110">
        <f>ROUND(AVERAGE(C110:C121),2)</f>
        <v>40.869999999999997</v>
      </c>
    </row>
    <row r="111" spans="1:6">
      <c r="A111" s="14" t="s">
        <v>111</v>
      </c>
      <c r="B111" s="14" t="s">
        <v>1024</v>
      </c>
      <c r="C111" s="14">
        <v>44.705042384754002</v>
      </c>
      <c r="D111" s="14">
        <v>2020</v>
      </c>
      <c r="E111" s="14" t="s">
        <v>108</v>
      </c>
    </row>
    <row r="112" spans="1:6">
      <c r="A112" s="14" t="s">
        <v>111</v>
      </c>
      <c r="B112" s="14" t="s">
        <v>1024</v>
      </c>
      <c r="C112" s="14">
        <v>43.401318846454203</v>
      </c>
      <c r="D112" s="14">
        <v>2020</v>
      </c>
      <c r="E112" s="14" t="s">
        <v>99</v>
      </c>
    </row>
    <row r="113" spans="1:6">
      <c r="A113" s="14" t="s">
        <v>111</v>
      </c>
      <c r="B113" s="14" t="s">
        <v>1024</v>
      </c>
      <c r="C113" s="14">
        <v>40.357590380020497</v>
      </c>
      <c r="D113" s="14">
        <v>2020</v>
      </c>
      <c r="E113" s="14" t="s">
        <v>100</v>
      </c>
    </row>
    <row r="114" spans="1:6">
      <c r="A114" s="14" t="s">
        <v>111</v>
      </c>
      <c r="B114" s="14" t="s">
        <v>1024</v>
      </c>
      <c r="C114" s="14">
        <v>38.188118405946597</v>
      </c>
      <c r="D114" s="14">
        <v>2020</v>
      </c>
      <c r="E114" s="14" t="s">
        <v>101</v>
      </c>
    </row>
    <row r="115" spans="1:6">
      <c r="A115" s="14" t="s">
        <v>111</v>
      </c>
      <c r="B115" s="14" t="s">
        <v>1024</v>
      </c>
      <c r="C115" s="14">
        <v>38.872225859027203</v>
      </c>
      <c r="D115" s="14">
        <v>2021</v>
      </c>
      <c r="E115" s="14" t="s">
        <v>102</v>
      </c>
    </row>
    <row r="116" spans="1:6">
      <c r="A116" s="14" t="s">
        <v>111</v>
      </c>
      <c r="B116" s="14" t="s">
        <v>1024</v>
      </c>
      <c r="C116" s="14">
        <v>39.224401831955099</v>
      </c>
      <c r="D116" s="14">
        <v>2021</v>
      </c>
      <c r="E116" s="14" t="s">
        <v>110</v>
      </c>
    </row>
    <row r="117" spans="1:6">
      <c r="A117" s="14" t="s">
        <v>111</v>
      </c>
      <c r="B117" s="14" t="s">
        <v>1024</v>
      </c>
      <c r="C117" s="14">
        <v>38.809911765648799</v>
      </c>
      <c r="D117" s="14">
        <v>2021</v>
      </c>
      <c r="E117" s="14" t="s">
        <v>109</v>
      </c>
    </row>
    <row r="118" spans="1:6">
      <c r="A118" s="14" t="s">
        <v>111</v>
      </c>
      <c r="B118" s="14" t="s">
        <v>1024</v>
      </c>
      <c r="C118" s="14">
        <v>47.0772023897485</v>
      </c>
      <c r="D118" s="14">
        <v>2021</v>
      </c>
      <c r="E118" s="14" t="s">
        <v>103</v>
      </c>
    </row>
    <row r="119" spans="1:6">
      <c r="A119" s="14" t="s">
        <v>111</v>
      </c>
      <c r="B119" s="14" t="s">
        <v>1024</v>
      </c>
      <c r="C119" s="14">
        <v>46.994573114476502</v>
      </c>
      <c r="D119" s="14">
        <v>2021</v>
      </c>
      <c r="E119" s="14" t="s">
        <v>104</v>
      </c>
    </row>
    <row r="120" spans="1:6">
      <c r="A120" s="14" t="s">
        <v>111</v>
      </c>
      <c r="B120" s="14" t="s">
        <v>1024</v>
      </c>
      <c r="C120" s="14">
        <v>29.488959935525202</v>
      </c>
      <c r="D120" s="14">
        <v>2021</v>
      </c>
      <c r="E120" s="14" t="s">
        <v>105</v>
      </c>
    </row>
    <row r="121" spans="1:6">
      <c r="A121" s="14" t="s">
        <v>111</v>
      </c>
      <c r="B121" s="14" t="s">
        <v>1024</v>
      </c>
      <c r="C121" s="14">
        <v>41.646274459106301</v>
      </c>
      <c r="D121" s="14">
        <v>2021</v>
      </c>
      <c r="E121" s="14" t="s">
        <v>106</v>
      </c>
    </row>
    <row r="122" spans="1:6">
      <c r="A122" s="14" t="s">
        <v>111</v>
      </c>
      <c r="B122" s="14" t="s">
        <v>1025</v>
      </c>
      <c r="C122" s="14">
        <v>40.783124605530602</v>
      </c>
      <c r="D122" s="14">
        <v>2020</v>
      </c>
      <c r="E122" s="14" t="s">
        <v>107</v>
      </c>
      <c r="F122">
        <f>ROUND(AVERAGE(C122:C132),2)</f>
        <v>44.1</v>
      </c>
    </row>
    <row r="123" spans="1:6">
      <c r="A123" s="14" t="s">
        <v>111</v>
      </c>
      <c r="B123" s="14" t="s">
        <v>1025</v>
      </c>
      <c r="C123" s="14">
        <v>44.843584423568501</v>
      </c>
      <c r="D123" s="14">
        <v>2020</v>
      </c>
      <c r="E123" s="14" t="s">
        <v>108</v>
      </c>
    </row>
    <row r="124" spans="1:6">
      <c r="A124" s="14" t="s">
        <v>111</v>
      </c>
      <c r="B124" s="14" t="s">
        <v>1025</v>
      </c>
      <c r="C124" s="14">
        <v>47.1598798608915</v>
      </c>
      <c r="D124" s="14">
        <v>2020</v>
      </c>
      <c r="E124" s="14" t="s">
        <v>99</v>
      </c>
    </row>
    <row r="125" spans="1:6">
      <c r="A125" s="14" t="s">
        <v>111</v>
      </c>
      <c r="B125" s="14" t="s">
        <v>1025</v>
      </c>
      <c r="C125" s="14">
        <v>42.093616202434198</v>
      </c>
      <c r="D125" s="14">
        <v>2020</v>
      </c>
      <c r="E125" s="14" t="s">
        <v>100</v>
      </c>
    </row>
    <row r="126" spans="1:6">
      <c r="A126" s="14" t="s">
        <v>111</v>
      </c>
      <c r="B126" s="14" t="s">
        <v>1025</v>
      </c>
      <c r="C126" s="14">
        <v>40.793621361023497</v>
      </c>
      <c r="D126" s="14">
        <v>2020</v>
      </c>
      <c r="E126" s="14" t="s">
        <v>101</v>
      </c>
    </row>
    <row r="127" spans="1:6">
      <c r="A127" s="14" t="s">
        <v>111</v>
      </c>
      <c r="B127" s="14" t="s">
        <v>1025</v>
      </c>
      <c r="C127" s="14">
        <v>37.919826652220998</v>
      </c>
      <c r="D127" s="14">
        <v>2021</v>
      </c>
      <c r="E127" s="14" t="s">
        <v>110</v>
      </c>
    </row>
    <row r="128" spans="1:6">
      <c r="A128" s="14" t="s">
        <v>111</v>
      </c>
      <c r="B128" s="14" t="s">
        <v>1025</v>
      </c>
      <c r="C128" s="14">
        <v>43.906590904146299</v>
      </c>
      <c r="D128" s="14">
        <v>2021</v>
      </c>
      <c r="E128" s="14" t="s">
        <v>109</v>
      </c>
    </row>
    <row r="129" spans="1:5">
      <c r="A129" s="14" t="s">
        <v>111</v>
      </c>
      <c r="B129" s="14" t="s">
        <v>1025</v>
      </c>
      <c r="C129" s="14">
        <v>42.177027963947303</v>
      </c>
      <c r="D129" s="14">
        <v>2021</v>
      </c>
      <c r="E129" s="14" t="s">
        <v>103</v>
      </c>
    </row>
    <row r="130" spans="1:5">
      <c r="A130" s="14" t="s">
        <v>111</v>
      </c>
      <c r="B130" s="14" t="s">
        <v>1025</v>
      </c>
      <c r="C130" s="14">
        <v>47.4744301323</v>
      </c>
      <c r="D130" s="14">
        <v>2021</v>
      </c>
      <c r="E130" s="14" t="s">
        <v>104</v>
      </c>
    </row>
    <row r="131" spans="1:5">
      <c r="A131" s="14" t="s">
        <v>111</v>
      </c>
      <c r="B131" s="14" t="s">
        <v>1025</v>
      </c>
      <c r="C131" s="14">
        <v>45.875302828087101</v>
      </c>
      <c r="D131" s="14">
        <v>2021</v>
      </c>
      <c r="E131" s="14" t="s">
        <v>105</v>
      </c>
    </row>
    <row r="132" spans="1:5">
      <c r="A132" s="14" t="s">
        <v>111</v>
      </c>
      <c r="B132" s="14" t="s">
        <v>1025</v>
      </c>
      <c r="C132" s="14">
        <v>52.0372297010979</v>
      </c>
      <c r="D132" s="14">
        <v>2021</v>
      </c>
      <c r="E132" s="14" t="s">
        <v>106</v>
      </c>
    </row>
  </sheetData>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topLeftCell="A4" zoomScale="90" zoomScaleNormal="90" workbookViewId="0">
      <selection activeCell="B6" sqref="B6"/>
    </sheetView>
  </sheetViews>
  <sheetFormatPr defaultColWidth="22.875" defaultRowHeight="13.5"/>
  <cols>
    <col min="1" max="2" width="22.875" style="5"/>
    <col min="3" max="3" width="15.5" style="5" customWidth="1"/>
    <col min="4" max="4" width="38.375" style="5" customWidth="1"/>
    <col min="5" max="7" width="13.5" style="5" customWidth="1"/>
    <col min="8" max="16384" width="22.875" style="5"/>
  </cols>
  <sheetData>
    <row r="1" spans="1:8">
      <c r="A1" s="32" t="s">
        <v>62</v>
      </c>
      <c r="B1" s="77" t="s">
        <v>229</v>
      </c>
      <c r="C1" s="77" t="s">
        <v>230</v>
      </c>
      <c r="D1" s="77" t="s">
        <v>231</v>
      </c>
    </row>
    <row r="2" spans="1:8" ht="89.25" customHeight="1">
      <c r="A2" s="33">
        <v>1</v>
      </c>
      <c r="B2" s="77" t="s">
        <v>232</v>
      </c>
      <c r="C2" s="76">
        <f>F2</f>
        <v>5046101</v>
      </c>
      <c r="D2" s="78" t="s">
        <v>238</v>
      </c>
      <c r="E2" s="5">
        <v>302766045</v>
      </c>
      <c r="F2" s="5">
        <f>ROUND(E2/60,0)</f>
        <v>5046101</v>
      </c>
    </row>
    <row r="3" spans="1:8">
      <c r="A3" s="33">
        <v>2</v>
      </c>
      <c r="B3" s="77" t="s">
        <v>233</v>
      </c>
      <c r="C3" s="77">
        <f>C4+C5+C6</f>
        <v>2239638</v>
      </c>
      <c r="D3" s="78" t="s">
        <v>63</v>
      </c>
    </row>
    <row r="4" spans="1:8" ht="51">
      <c r="A4" s="33">
        <v>2.1</v>
      </c>
      <c r="B4" s="77" t="s">
        <v>234</v>
      </c>
      <c r="C4" s="79">
        <f>F4</f>
        <v>927648</v>
      </c>
      <c r="D4" s="78" t="s">
        <v>239</v>
      </c>
      <c r="E4" s="39">
        <v>51535.99</v>
      </c>
      <c r="F4" s="5">
        <f>ROUND(E4*1.5*12,0)</f>
        <v>927648</v>
      </c>
    </row>
    <row r="5" spans="1:8" ht="76.5" customHeight="1">
      <c r="A5" s="33">
        <v>2.2000000000000002</v>
      </c>
      <c r="B5" s="77" t="s">
        <v>235</v>
      </c>
      <c r="C5" s="79">
        <f>ROUND(E5,0)</f>
        <v>15552</v>
      </c>
      <c r="D5" s="80" t="s">
        <v>249</v>
      </c>
      <c r="E5" s="5">
        <v>15552</v>
      </c>
    </row>
    <row r="6" spans="1:8" ht="62.25">
      <c r="A6" s="33">
        <v>2.2999999999999998</v>
      </c>
      <c r="B6" s="77" t="s">
        <v>240</v>
      </c>
      <c r="C6" s="76">
        <f>ROUND(F6,0)</f>
        <v>1296438</v>
      </c>
      <c r="D6" s="78" t="s">
        <v>241</v>
      </c>
      <c r="E6" s="71">
        <f>2.11*G6+1.7*H6</f>
        <v>108036.48509999999</v>
      </c>
      <c r="F6" s="5">
        <f>E6*12</f>
        <v>1296437.8211999999</v>
      </c>
      <c r="G6" s="5">
        <v>49817.81</v>
      </c>
      <c r="H6" s="5">
        <v>1718.18</v>
      </c>
    </row>
    <row r="7" spans="1:8">
      <c r="A7" s="33">
        <v>3</v>
      </c>
      <c r="B7" s="77" t="s">
        <v>242</v>
      </c>
      <c r="C7" s="77">
        <f>C8+C9+C10</f>
        <v>453730</v>
      </c>
      <c r="D7" s="78" t="s">
        <v>64</v>
      </c>
    </row>
    <row r="8" spans="1:8" ht="37.5">
      <c r="A8" s="33">
        <v>3.1</v>
      </c>
      <c r="B8" s="77" t="s">
        <v>236</v>
      </c>
      <c r="C8" s="77">
        <f>F8</f>
        <v>77304</v>
      </c>
      <c r="D8" s="78" t="s">
        <v>243</v>
      </c>
      <c r="E8" s="5">
        <v>1.5</v>
      </c>
      <c r="F8" s="5">
        <f>ROUND(E8*E4,0)</f>
        <v>77304</v>
      </c>
    </row>
    <row r="9" spans="1:8" ht="100.5">
      <c r="A9" s="33">
        <v>3.2</v>
      </c>
      <c r="B9" s="77" t="s">
        <v>244</v>
      </c>
      <c r="C9" s="79">
        <f>ROUND(G9,0)</f>
        <v>151005</v>
      </c>
      <c r="D9" s="78" t="s">
        <v>245</v>
      </c>
      <c r="E9" s="5">
        <f>C2*0.7</f>
        <v>3532270.6999999997</v>
      </c>
      <c r="F9" s="5">
        <f>4.75%*0.9</f>
        <v>4.2750000000000003E-2</v>
      </c>
      <c r="G9" s="5">
        <f>E9*F9</f>
        <v>151004.57242499999</v>
      </c>
    </row>
    <row r="10" spans="1:8" ht="73.5">
      <c r="A10" s="33">
        <v>3.3</v>
      </c>
      <c r="B10" s="77" t="s">
        <v>246</v>
      </c>
      <c r="C10" s="79">
        <f>ROUND((C2+C3+C8+C9)*3%,0)</f>
        <v>225421</v>
      </c>
      <c r="D10" s="78" t="s">
        <v>247</v>
      </c>
    </row>
    <row r="11" spans="1:8">
      <c r="A11" s="33">
        <v>4</v>
      </c>
      <c r="B11" s="77" t="s">
        <v>237</v>
      </c>
      <c r="C11" s="76">
        <f>C2+C3+C7</f>
        <v>7739469</v>
      </c>
      <c r="D11" s="78" t="s">
        <v>65</v>
      </c>
    </row>
    <row r="12" spans="1:8">
      <c r="A12" s="33">
        <v>5</v>
      </c>
      <c r="B12" s="77" t="s">
        <v>248</v>
      </c>
      <c r="C12" s="76">
        <f>ROUND(C11/E4/12,0)</f>
        <v>13</v>
      </c>
      <c r="D12" s="78" t="s">
        <v>228</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47">
        <v>4.7500000000000001E-2</v>
      </c>
      <c r="D47" s="47">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8" sqref="F8"/>
    </sheetView>
  </sheetViews>
  <sheetFormatPr defaultRowHeight="13.5"/>
  <cols>
    <col min="1" max="1" width="6.125" style="34" customWidth="1"/>
    <col min="2" max="2" width="14.5" customWidth="1"/>
    <col min="3" max="3" width="11.5" customWidth="1"/>
    <col min="4" max="4" width="44.125" customWidth="1"/>
    <col min="6" max="6" width="12.5" customWidth="1"/>
    <col min="7" max="7" width="13.25" customWidth="1"/>
  </cols>
  <sheetData>
    <row r="1" spans="1:7" ht="24.75" customHeight="1">
      <c r="A1" s="72" t="s">
        <v>195</v>
      </c>
      <c r="B1" s="72" t="s">
        <v>197</v>
      </c>
      <c r="C1" s="72" t="s">
        <v>191</v>
      </c>
      <c r="D1" s="72" t="s">
        <v>190</v>
      </c>
      <c r="E1" s="72" t="s">
        <v>192</v>
      </c>
      <c r="F1" s="72" t="s">
        <v>193</v>
      </c>
      <c r="G1" s="72" t="s">
        <v>194</v>
      </c>
    </row>
    <row r="2" spans="1:7" ht="24.75" customHeight="1">
      <c r="A2" s="73">
        <v>1</v>
      </c>
      <c r="B2" s="73" t="str">
        <f>城研案例!D2</f>
        <v>温泉花园</v>
      </c>
      <c r="C2" s="73" t="s">
        <v>2025</v>
      </c>
      <c r="D2" s="84" t="s">
        <v>270</v>
      </c>
      <c r="E2" s="73" t="s">
        <v>196</v>
      </c>
      <c r="F2" s="73" t="s">
        <v>2026</v>
      </c>
      <c r="G2" s="73">
        <v>1995</v>
      </c>
    </row>
    <row r="3" spans="1:7" ht="24.75" customHeight="1">
      <c r="A3" s="74">
        <v>2</v>
      </c>
      <c r="B3" s="73" t="str">
        <f>城研案例!D3</f>
        <v>北亚花园</v>
      </c>
      <c r="C3" s="73" t="s">
        <v>2025</v>
      </c>
      <c r="D3" s="84" t="s">
        <v>270</v>
      </c>
      <c r="E3" s="73" t="s">
        <v>196</v>
      </c>
      <c r="F3" s="74" t="s">
        <v>2027</v>
      </c>
      <c r="G3" s="74">
        <v>1998</v>
      </c>
    </row>
    <row r="4" spans="1:7" ht="24.75" customHeight="1">
      <c r="A4" s="74">
        <v>3</v>
      </c>
      <c r="B4" s="73" t="str">
        <f>城研案例!D4</f>
        <v>金色漫香苑</v>
      </c>
      <c r="C4" s="73" t="s">
        <v>2025</v>
      </c>
      <c r="D4" s="84" t="s">
        <v>270</v>
      </c>
      <c r="E4" s="73" t="s">
        <v>196</v>
      </c>
      <c r="F4" s="74" t="s">
        <v>2040</v>
      </c>
      <c r="G4" s="74">
        <v>2013</v>
      </c>
    </row>
    <row r="5" spans="1:7" ht="24.75" customHeight="1">
      <c r="A5" s="74">
        <v>4</v>
      </c>
      <c r="B5" s="73" t="str">
        <f>城研案例!D5</f>
        <v>冠雅苑</v>
      </c>
      <c r="C5" s="73" t="s">
        <v>2025</v>
      </c>
      <c r="D5" s="84" t="s">
        <v>274</v>
      </c>
      <c r="E5" s="73" t="s">
        <v>196</v>
      </c>
      <c r="F5" s="74" t="s">
        <v>2028</v>
      </c>
      <c r="G5" s="74">
        <v>1999</v>
      </c>
    </row>
    <row r="6" spans="1:7" ht="24.75" customHeight="1">
      <c r="A6" s="73">
        <v>5</v>
      </c>
      <c r="B6" s="73" t="str">
        <f>城研案例!D6</f>
        <v>望都家园</v>
      </c>
      <c r="C6" s="73" t="s">
        <v>2025</v>
      </c>
      <c r="D6" s="84" t="s">
        <v>275</v>
      </c>
      <c r="E6" s="73" t="s">
        <v>196</v>
      </c>
      <c r="F6" s="73" t="s">
        <v>2029</v>
      </c>
      <c r="G6" s="73">
        <v>2000</v>
      </c>
    </row>
    <row r="7" spans="1:7" ht="24.75" customHeight="1">
      <c r="A7" s="74">
        <v>6</v>
      </c>
      <c r="B7" s="73" t="str">
        <f>城研案例!D7</f>
        <v>东二旗新村</v>
      </c>
      <c r="C7" s="73" t="s">
        <v>2025</v>
      </c>
      <c r="D7" s="84" t="s">
        <v>276</v>
      </c>
      <c r="E7" s="73" t="s">
        <v>196</v>
      </c>
      <c r="F7" s="74" t="s">
        <v>2030</v>
      </c>
      <c r="G7" s="74">
        <v>2013</v>
      </c>
    </row>
    <row r="8" spans="1:7" ht="24.75" customHeight="1">
      <c r="A8" s="74">
        <v>7</v>
      </c>
      <c r="B8" s="73" t="str">
        <f>城研案例!D8</f>
        <v>威尼斯花园</v>
      </c>
      <c r="C8" s="73" t="s">
        <v>2025</v>
      </c>
      <c r="D8" s="84" t="s">
        <v>275</v>
      </c>
      <c r="E8" s="73" t="s">
        <v>196</v>
      </c>
      <c r="F8" s="74" t="s">
        <v>2039</v>
      </c>
      <c r="G8" s="74">
        <v>2006</v>
      </c>
    </row>
    <row r="9" spans="1:7" ht="24.75" customHeight="1">
      <c r="A9" s="74">
        <v>8</v>
      </c>
      <c r="B9" s="73" t="str">
        <f>城研案例!D9</f>
        <v>王府花园</v>
      </c>
      <c r="C9" s="73" t="s">
        <v>2025</v>
      </c>
      <c r="D9" s="84" t="s">
        <v>278</v>
      </c>
      <c r="E9" s="73" t="s">
        <v>196</v>
      </c>
      <c r="F9" s="74" t="s">
        <v>2031</v>
      </c>
      <c r="G9" s="74">
        <v>2002</v>
      </c>
    </row>
    <row r="10" spans="1:7" ht="24.75" customHeight="1">
      <c r="A10" s="74">
        <v>9</v>
      </c>
      <c r="B10" s="73" t="str">
        <f>城研案例!D10</f>
        <v>王府公寓</v>
      </c>
      <c r="C10" s="73" t="s">
        <v>2025</v>
      </c>
      <c r="D10" s="84" t="s">
        <v>278</v>
      </c>
      <c r="E10" s="73" t="s">
        <v>196</v>
      </c>
      <c r="F10" s="74" t="s">
        <v>2032</v>
      </c>
      <c r="G10" s="74">
        <v>1999</v>
      </c>
    </row>
    <row r="11" spans="1:7" ht="24.75" customHeight="1">
      <c r="A11" s="74">
        <v>10</v>
      </c>
      <c r="B11" s="73" t="str">
        <f>城研案例!D11</f>
        <v>名佳花园一区</v>
      </c>
      <c r="C11" s="73" t="s">
        <v>2025</v>
      </c>
      <c r="D11" s="84" t="s">
        <v>279</v>
      </c>
      <c r="E11" s="73" t="s">
        <v>196</v>
      </c>
      <c r="F11" s="210" t="s">
        <v>2033</v>
      </c>
      <c r="G11" s="210">
        <v>2000</v>
      </c>
    </row>
    <row r="12" spans="1:7" ht="24.75" customHeight="1">
      <c r="A12" s="74">
        <v>11</v>
      </c>
      <c r="B12" s="73" t="str">
        <f>城研案例!D12</f>
        <v>名流花园</v>
      </c>
      <c r="C12" s="73" t="s">
        <v>2025</v>
      </c>
      <c r="D12" s="84" t="s">
        <v>281</v>
      </c>
      <c r="E12" s="73" t="s">
        <v>196</v>
      </c>
      <c r="F12" s="210" t="s">
        <v>2036</v>
      </c>
      <c r="G12" s="210">
        <v>1994</v>
      </c>
    </row>
    <row r="13" spans="1:7" ht="24.75" customHeight="1">
      <c r="A13" s="74">
        <v>12</v>
      </c>
      <c r="B13" s="73" t="str">
        <f>城研案例!D13</f>
        <v>华润理想国</v>
      </c>
      <c r="C13" s="73" t="s">
        <v>2025</v>
      </c>
      <c r="D13" s="84" t="s">
        <v>282</v>
      </c>
      <c r="E13" s="73" t="s">
        <v>196</v>
      </c>
      <c r="F13" s="210" t="s">
        <v>2037</v>
      </c>
      <c r="G13" s="210">
        <v>2020</v>
      </c>
    </row>
    <row r="14" spans="1:7" ht="24.75" customHeight="1">
      <c r="A14" s="74">
        <v>13</v>
      </c>
      <c r="B14" s="73" t="str">
        <f>城研案例!D14</f>
        <v>未来城市</v>
      </c>
      <c r="C14" s="73" t="s">
        <v>2025</v>
      </c>
      <c r="D14" s="84" t="s">
        <v>284</v>
      </c>
      <c r="E14" s="73" t="s">
        <v>196</v>
      </c>
      <c r="F14" s="210" t="s">
        <v>2038</v>
      </c>
      <c r="G14" s="210">
        <v>2019</v>
      </c>
    </row>
  </sheetData>
  <phoneticPr fontId="1"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N333"/>
  <sheetViews>
    <sheetView topLeftCell="A292" workbookViewId="0">
      <selection activeCell="J3" sqref="J3:J335"/>
    </sheetView>
  </sheetViews>
  <sheetFormatPr defaultRowHeight="13.5"/>
  <cols>
    <col min="1" max="9" width="9" style="34"/>
    <col min="10" max="10" width="14.125" style="34" customWidth="1"/>
    <col min="11" max="16384" width="9" style="34"/>
  </cols>
  <sheetData>
    <row r="1" spans="1:14" ht="18.75">
      <c r="A1" s="346" t="s">
        <v>833</v>
      </c>
      <c r="B1" s="347"/>
      <c r="C1" s="347"/>
      <c r="D1" s="347"/>
      <c r="E1" s="347"/>
      <c r="F1" s="348"/>
      <c r="G1" s="347"/>
      <c r="H1" s="347"/>
      <c r="I1" s="347"/>
      <c r="J1" s="347"/>
      <c r="K1" s="347"/>
      <c r="L1" s="347"/>
      <c r="M1" s="347"/>
      <c r="N1" s="349"/>
    </row>
    <row r="2" spans="1:14" ht="27">
      <c r="A2" s="143" t="s">
        <v>62</v>
      </c>
      <c r="B2" s="144" t="s">
        <v>834</v>
      </c>
      <c r="C2" s="144" t="s">
        <v>835</v>
      </c>
      <c r="D2" s="144" t="s">
        <v>836</v>
      </c>
      <c r="E2" s="144" t="s">
        <v>837</v>
      </c>
      <c r="F2" s="145" t="s">
        <v>838</v>
      </c>
      <c r="G2" s="144" t="s">
        <v>839</v>
      </c>
      <c r="H2" s="144" t="s">
        <v>118</v>
      </c>
      <c r="I2" s="144" t="s">
        <v>119</v>
      </c>
      <c r="J2" s="146" t="s">
        <v>840</v>
      </c>
      <c r="K2" s="147" t="s">
        <v>841</v>
      </c>
      <c r="L2" s="146" t="s">
        <v>842</v>
      </c>
      <c r="M2" s="144" t="s">
        <v>843</v>
      </c>
      <c r="N2" s="148" t="s">
        <v>844</v>
      </c>
    </row>
    <row r="3" spans="1:14" ht="14.25">
      <c r="A3" s="149">
        <v>1</v>
      </c>
      <c r="B3" s="142">
        <v>2</v>
      </c>
      <c r="C3" s="142">
        <v>1</v>
      </c>
      <c r="D3" s="142">
        <v>1</v>
      </c>
      <c r="E3" s="142">
        <v>102</v>
      </c>
      <c r="F3" s="150" t="s">
        <v>845</v>
      </c>
      <c r="G3" s="142" t="s">
        <v>846</v>
      </c>
      <c r="H3" s="151" t="s">
        <v>847</v>
      </c>
      <c r="I3" s="152" t="s">
        <v>848</v>
      </c>
      <c r="J3" s="153">
        <v>55.93</v>
      </c>
      <c r="K3" s="154">
        <v>44.38</v>
      </c>
      <c r="L3" s="152">
        <v>21000</v>
      </c>
      <c r="M3" s="152">
        <f>L3*J3</f>
        <v>1174530</v>
      </c>
      <c r="N3" s="149">
        <f t="shared" ref="N3:N66" si="0">M3/K3</f>
        <v>26465.299684542584</v>
      </c>
    </row>
    <row r="4" spans="1:14" ht="14.25">
      <c r="A4" s="149">
        <v>2</v>
      </c>
      <c r="B4" s="142">
        <v>2</v>
      </c>
      <c r="C4" s="142">
        <v>1</v>
      </c>
      <c r="D4" s="142">
        <v>1</v>
      </c>
      <c r="E4" s="142">
        <v>104</v>
      </c>
      <c r="F4" s="150" t="s">
        <v>849</v>
      </c>
      <c r="G4" s="142" t="s">
        <v>846</v>
      </c>
      <c r="H4" s="151" t="s">
        <v>847</v>
      </c>
      <c r="I4" s="155" t="s">
        <v>848</v>
      </c>
      <c r="J4" s="153">
        <v>55.93</v>
      </c>
      <c r="K4" s="156">
        <v>44.38</v>
      </c>
      <c r="L4" s="152">
        <v>21000</v>
      </c>
      <c r="M4" s="152">
        <f>L4*J4</f>
        <v>1174530</v>
      </c>
      <c r="N4" s="149">
        <f t="shared" si="0"/>
        <v>26465.299684542584</v>
      </c>
    </row>
    <row r="5" spans="1:14" ht="14.25">
      <c r="A5" s="149">
        <v>3</v>
      </c>
      <c r="B5" s="142">
        <v>2</v>
      </c>
      <c r="C5" s="142">
        <v>1</v>
      </c>
      <c r="D5" s="142">
        <v>1</v>
      </c>
      <c r="E5" s="142">
        <v>105</v>
      </c>
      <c r="F5" s="150" t="s">
        <v>850</v>
      </c>
      <c r="G5" s="142" t="s">
        <v>846</v>
      </c>
      <c r="H5" s="151" t="s">
        <v>851</v>
      </c>
      <c r="I5" s="152" t="s">
        <v>848</v>
      </c>
      <c r="J5" s="153">
        <v>56.07</v>
      </c>
      <c r="K5" s="154">
        <v>44.49</v>
      </c>
      <c r="L5" s="152">
        <v>21000</v>
      </c>
      <c r="M5" s="152">
        <f>L5*J5</f>
        <v>1177470</v>
      </c>
      <c r="N5" s="149">
        <f t="shared" si="0"/>
        <v>26465.947403910992</v>
      </c>
    </row>
    <row r="6" spans="1:14" ht="14.25">
      <c r="A6" s="149">
        <v>4</v>
      </c>
      <c r="B6" s="142">
        <v>2</v>
      </c>
      <c r="C6" s="142">
        <v>1</v>
      </c>
      <c r="D6" s="142">
        <v>1</v>
      </c>
      <c r="E6" s="142">
        <v>202</v>
      </c>
      <c r="F6" s="150" t="s">
        <v>852</v>
      </c>
      <c r="G6" s="142" t="s">
        <v>846</v>
      </c>
      <c r="H6" s="151" t="s">
        <v>847</v>
      </c>
      <c r="I6" s="152" t="s">
        <v>848</v>
      </c>
      <c r="J6" s="153">
        <v>55.93</v>
      </c>
      <c r="K6" s="154">
        <v>44.38</v>
      </c>
      <c r="L6" s="152">
        <v>21000</v>
      </c>
      <c r="M6" s="152">
        <f t="shared" ref="M6:M69" si="1">L6*J6</f>
        <v>1174530</v>
      </c>
      <c r="N6" s="149">
        <f t="shared" si="0"/>
        <v>26465.299684542584</v>
      </c>
    </row>
    <row r="7" spans="1:14" ht="14.25">
      <c r="A7" s="149">
        <v>5</v>
      </c>
      <c r="B7" s="142">
        <v>2</v>
      </c>
      <c r="C7" s="142">
        <v>1</v>
      </c>
      <c r="D7" s="142">
        <v>1</v>
      </c>
      <c r="E7" s="142">
        <v>203</v>
      </c>
      <c r="F7" s="150" t="s">
        <v>853</v>
      </c>
      <c r="G7" s="142" t="s">
        <v>846</v>
      </c>
      <c r="H7" s="151" t="s">
        <v>851</v>
      </c>
      <c r="I7" s="152" t="s">
        <v>848</v>
      </c>
      <c r="J7" s="153">
        <v>55.93</v>
      </c>
      <c r="K7" s="154">
        <v>44.38</v>
      </c>
      <c r="L7" s="152">
        <v>21000</v>
      </c>
      <c r="M7" s="152">
        <f t="shared" si="1"/>
        <v>1174530</v>
      </c>
      <c r="N7" s="149">
        <f t="shared" si="0"/>
        <v>26465.299684542584</v>
      </c>
    </row>
    <row r="8" spans="1:14" ht="14.25">
      <c r="A8" s="149">
        <v>6</v>
      </c>
      <c r="B8" s="142">
        <v>2</v>
      </c>
      <c r="C8" s="142">
        <v>1</v>
      </c>
      <c r="D8" s="142">
        <v>1</v>
      </c>
      <c r="E8" s="142">
        <v>204</v>
      </c>
      <c r="F8" s="150" t="s">
        <v>854</v>
      </c>
      <c r="G8" s="142" t="s">
        <v>846</v>
      </c>
      <c r="H8" s="151" t="s">
        <v>847</v>
      </c>
      <c r="I8" s="152" t="s">
        <v>848</v>
      </c>
      <c r="J8" s="153">
        <v>55.93</v>
      </c>
      <c r="K8" s="154">
        <v>44.38</v>
      </c>
      <c r="L8" s="152">
        <v>21000</v>
      </c>
      <c r="M8" s="152">
        <f t="shared" si="1"/>
        <v>1174530</v>
      </c>
      <c r="N8" s="149">
        <f t="shared" si="0"/>
        <v>26465.299684542584</v>
      </c>
    </row>
    <row r="9" spans="1:14" ht="14.25">
      <c r="A9" s="149">
        <v>7</v>
      </c>
      <c r="B9" s="142">
        <v>2</v>
      </c>
      <c r="C9" s="142">
        <v>1</v>
      </c>
      <c r="D9" s="142">
        <v>1</v>
      </c>
      <c r="E9" s="142">
        <v>205</v>
      </c>
      <c r="F9" s="150" t="s">
        <v>855</v>
      </c>
      <c r="G9" s="142" t="s">
        <v>846</v>
      </c>
      <c r="H9" s="151" t="s">
        <v>851</v>
      </c>
      <c r="I9" s="152" t="s">
        <v>848</v>
      </c>
      <c r="J9" s="153">
        <v>56.07</v>
      </c>
      <c r="K9" s="154">
        <v>44.49</v>
      </c>
      <c r="L9" s="152">
        <v>21000</v>
      </c>
      <c r="M9" s="152">
        <f t="shared" si="1"/>
        <v>1177470</v>
      </c>
      <c r="N9" s="149">
        <f t="shared" si="0"/>
        <v>26465.947403910992</v>
      </c>
    </row>
    <row r="10" spans="1:14" ht="14.25">
      <c r="A10" s="149">
        <v>8</v>
      </c>
      <c r="B10" s="142">
        <v>2</v>
      </c>
      <c r="C10" s="142">
        <v>1</v>
      </c>
      <c r="D10" s="142">
        <v>1</v>
      </c>
      <c r="E10" s="142">
        <v>303</v>
      </c>
      <c r="F10" s="150" t="s">
        <v>856</v>
      </c>
      <c r="G10" s="142" t="s">
        <v>846</v>
      </c>
      <c r="H10" s="151" t="s">
        <v>851</v>
      </c>
      <c r="I10" s="152" t="s">
        <v>848</v>
      </c>
      <c r="J10" s="153">
        <v>55.93</v>
      </c>
      <c r="K10" s="154">
        <v>44.38</v>
      </c>
      <c r="L10" s="152">
        <v>21000</v>
      </c>
      <c r="M10" s="152">
        <f t="shared" si="1"/>
        <v>1174530</v>
      </c>
      <c r="N10" s="149">
        <f t="shared" si="0"/>
        <v>26465.299684542584</v>
      </c>
    </row>
    <row r="11" spans="1:14" ht="14.25">
      <c r="A11" s="149">
        <v>9</v>
      </c>
      <c r="B11" s="142">
        <v>2</v>
      </c>
      <c r="C11" s="142">
        <v>1</v>
      </c>
      <c r="D11" s="142">
        <v>1</v>
      </c>
      <c r="E11" s="142">
        <v>304</v>
      </c>
      <c r="F11" s="150" t="s">
        <v>856</v>
      </c>
      <c r="G11" s="142" t="s">
        <v>846</v>
      </c>
      <c r="H11" s="151" t="s">
        <v>847</v>
      </c>
      <c r="I11" s="152" t="s">
        <v>848</v>
      </c>
      <c r="J11" s="153">
        <v>55.93</v>
      </c>
      <c r="K11" s="154">
        <v>44.38</v>
      </c>
      <c r="L11" s="152">
        <v>21000</v>
      </c>
      <c r="M11" s="152">
        <f t="shared" si="1"/>
        <v>1174530</v>
      </c>
      <c r="N11" s="149">
        <f t="shared" si="0"/>
        <v>26465.299684542584</v>
      </c>
    </row>
    <row r="12" spans="1:14" ht="14.25">
      <c r="A12" s="149">
        <v>10</v>
      </c>
      <c r="B12" s="142">
        <v>2</v>
      </c>
      <c r="C12" s="142">
        <v>1</v>
      </c>
      <c r="D12" s="142">
        <v>1</v>
      </c>
      <c r="E12" s="142">
        <v>305</v>
      </c>
      <c r="F12" s="150" t="s">
        <v>857</v>
      </c>
      <c r="G12" s="142" t="s">
        <v>846</v>
      </c>
      <c r="H12" s="151" t="s">
        <v>851</v>
      </c>
      <c r="I12" s="152" t="s">
        <v>848</v>
      </c>
      <c r="J12" s="153">
        <v>56.07</v>
      </c>
      <c r="K12" s="154">
        <v>44.49</v>
      </c>
      <c r="L12" s="152">
        <v>21000</v>
      </c>
      <c r="M12" s="152">
        <f t="shared" si="1"/>
        <v>1177470</v>
      </c>
      <c r="N12" s="149">
        <f t="shared" si="0"/>
        <v>26465.947403910992</v>
      </c>
    </row>
    <row r="13" spans="1:14" ht="14.25">
      <c r="A13" s="149">
        <v>11</v>
      </c>
      <c r="B13" s="142">
        <v>2</v>
      </c>
      <c r="C13" s="142">
        <v>1</v>
      </c>
      <c r="D13" s="142">
        <v>1</v>
      </c>
      <c r="E13" s="142">
        <v>402</v>
      </c>
      <c r="F13" s="150" t="s">
        <v>858</v>
      </c>
      <c r="G13" s="142" t="s">
        <v>846</v>
      </c>
      <c r="H13" s="151" t="s">
        <v>847</v>
      </c>
      <c r="I13" s="152" t="s">
        <v>848</v>
      </c>
      <c r="J13" s="153">
        <v>56.07</v>
      </c>
      <c r="K13" s="154">
        <v>44.49</v>
      </c>
      <c r="L13" s="152">
        <v>21000</v>
      </c>
      <c r="M13" s="152">
        <f t="shared" si="1"/>
        <v>1177470</v>
      </c>
      <c r="N13" s="149">
        <f t="shared" si="0"/>
        <v>26465.947403910992</v>
      </c>
    </row>
    <row r="14" spans="1:14" ht="14.25">
      <c r="A14" s="149">
        <v>12</v>
      </c>
      <c r="B14" s="142">
        <v>2</v>
      </c>
      <c r="C14" s="142">
        <v>1</v>
      </c>
      <c r="D14" s="142">
        <v>1</v>
      </c>
      <c r="E14" s="142">
        <v>403</v>
      </c>
      <c r="F14" s="150" t="s">
        <v>859</v>
      </c>
      <c r="G14" s="142" t="s">
        <v>846</v>
      </c>
      <c r="H14" s="151" t="s">
        <v>851</v>
      </c>
      <c r="I14" s="152" t="s">
        <v>848</v>
      </c>
      <c r="J14" s="153">
        <v>56.09</v>
      </c>
      <c r="K14" s="154">
        <v>44.51</v>
      </c>
      <c r="L14" s="152">
        <v>21000</v>
      </c>
      <c r="M14" s="152">
        <f t="shared" si="1"/>
        <v>1177890</v>
      </c>
      <c r="N14" s="149">
        <f t="shared" si="0"/>
        <v>26463.491350258369</v>
      </c>
    </row>
    <row r="15" spans="1:14" ht="14.25">
      <c r="A15" s="149">
        <v>13</v>
      </c>
      <c r="B15" s="142">
        <v>2</v>
      </c>
      <c r="C15" s="142">
        <v>1</v>
      </c>
      <c r="D15" s="142">
        <v>1</v>
      </c>
      <c r="E15" s="142">
        <v>404</v>
      </c>
      <c r="F15" s="150" t="s">
        <v>860</v>
      </c>
      <c r="G15" s="142" t="s">
        <v>846</v>
      </c>
      <c r="H15" s="151" t="s">
        <v>847</v>
      </c>
      <c r="I15" s="152" t="s">
        <v>848</v>
      </c>
      <c r="J15" s="153">
        <v>56.09</v>
      </c>
      <c r="K15" s="154">
        <v>44.51</v>
      </c>
      <c r="L15" s="152">
        <v>21000</v>
      </c>
      <c r="M15" s="152">
        <f t="shared" si="1"/>
        <v>1177890</v>
      </c>
      <c r="N15" s="149">
        <f t="shared" si="0"/>
        <v>26463.491350258369</v>
      </c>
    </row>
    <row r="16" spans="1:14" ht="14.25">
      <c r="A16" s="149">
        <v>14</v>
      </c>
      <c r="B16" s="142">
        <v>2</v>
      </c>
      <c r="C16" s="142">
        <v>1</v>
      </c>
      <c r="D16" s="142">
        <v>1</v>
      </c>
      <c r="E16" s="142">
        <v>502</v>
      </c>
      <c r="F16" s="150" t="s">
        <v>861</v>
      </c>
      <c r="G16" s="142" t="s">
        <v>846</v>
      </c>
      <c r="H16" s="151" t="s">
        <v>847</v>
      </c>
      <c r="I16" s="152" t="s">
        <v>848</v>
      </c>
      <c r="J16" s="153">
        <v>56.07</v>
      </c>
      <c r="K16" s="154">
        <v>44.49</v>
      </c>
      <c r="L16" s="152">
        <v>21000</v>
      </c>
      <c r="M16" s="152">
        <f t="shared" si="1"/>
        <v>1177470</v>
      </c>
      <c r="N16" s="149">
        <f t="shared" si="0"/>
        <v>26465.947403910992</v>
      </c>
    </row>
    <row r="17" spans="1:14" ht="14.25">
      <c r="A17" s="149">
        <v>15</v>
      </c>
      <c r="B17" s="142">
        <v>2</v>
      </c>
      <c r="C17" s="142">
        <v>1</v>
      </c>
      <c r="D17" s="142">
        <v>1</v>
      </c>
      <c r="E17" s="142">
        <v>504</v>
      </c>
      <c r="F17" s="150" t="s">
        <v>861</v>
      </c>
      <c r="G17" s="142" t="s">
        <v>846</v>
      </c>
      <c r="H17" s="151" t="s">
        <v>847</v>
      </c>
      <c r="I17" s="152" t="s">
        <v>848</v>
      </c>
      <c r="J17" s="153">
        <v>56.09</v>
      </c>
      <c r="K17" s="154">
        <v>44.51</v>
      </c>
      <c r="L17" s="152">
        <v>21000</v>
      </c>
      <c r="M17" s="152">
        <f t="shared" si="1"/>
        <v>1177890</v>
      </c>
      <c r="N17" s="149">
        <f t="shared" si="0"/>
        <v>26463.491350258369</v>
      </c>
    </row>
    <row r="18" spans="1:14" ht="14.25">
      <c r="A18" s="149">
        <v>16</v>
      </c>
      <c r="B18" s="142">
        <v>2</v>
      </c>
      <c r="C18" s="142">
        <v>1</v>
      </c>
      <c r="D18" s="142">
        <v>1</v>
      </c>
      <c r="E18" s="142">
        <v>505</v>
      </c>
      <c r="F18" s="150" t="s">
        <v>861</v>
      </c>
      <c r="G18" s="142" t="s">
        <v>846</v>
      </c>
      <c r="H18" s="151" t="s">
        <v>851</v>
      </c>
      <c r="I18" s="152" t="s">
        <v>848</v>
      </c>
      <c r="J18" s="153">
        <v>56.37</v>
      </c>
      <c r="K18" s="154">
        <v>44.73</v>
      </c>
      <c r="L18" s="152">
        <v>21000</v>
      </c>
      <c r="M18" s="152">
        <f t="shared" si="1"/>
        <v>1183770</v>
      </c>
      <c r="N18" s="149">
        <f t="shared" si="0"/>
        <v>26464.788732394369</v>
      </c>
    </row>
    <row r="19" spans="1:14" ht="14.25">
      <c r="A19" s="149">
        <v>17</v>
      </c>
      <c r="B19" s="142">
        <v>2</v>
      </c>
      <c r="C19" s="142">
        <v>1</v>
      </c>
      <c r="D19" s="142">
        <v>1</v>
      </c>
      <c r="E19" s="142">
        <v>602</v>
      </c>
      <c r="F19" s="150" t="s">
        <v>862</v>
      </c>
      <c r="G19" s="142" t="s">
        <v>846</v>
      </c>
      <c r="H19" s="151" t="s">
        <v>847</v>
      </c>
      <c r="I19" s="152" t="s">
        <v>848</v>
      </c>
      <c r="J19" s="153">
        <v>56.07</v>
      </c>
      <c r="K19" s="154">
        <v>44.49</v>
      </c>
      <c r="L19" s="152">
        <v>21000</v>
      </c>
      <c r="M19" s="152">
        <f t="shared" si="1"/>
        <v>1177470</v>
      </c>
      <c r="N19" s="149">
        <f t="shared" si="0"/>
        <v>26465.947403910992</v>
      </c>
    </row>
    <row r="20" spans="1:14" ht="14.25">
      <c r="A20" s="149">
        <v>18</v>
      </c>
      <c r="B20" s="142">
        <v>2</v>
      </c>
      <c r="C20" s="142">
        <v>1</v>
      </c>
      <c r="D20" s="142">
        <v>1</v>
      </c>
      <c r="E20" s="142">
        <v>603</v>
      </c>
      <c r="F20" s="150" t="s">
        <v>863</v>
      </c>
      <c r="G20" s="142" t="s">
        <v>846</v>
      </c>
      <c r="H20" s="151" t="s">
        <v>851</v>
      </c>
      <c r="I20" s="152" t="s">
        <v>848</v>
      </c>
      <c r="J20" s="153">
        <v>56.09</v>
      </c>
      <c r="K20" s="154">
        <v>44.51</v>
      </c>
      <c r="L20" s="152">
        <v>21000</v>
      </c>
      <c r="M20" s="152">
        <f t="shared" si="1"/>
        <v>1177890</v>
      </c>
      <c r="N20" s="149">
        <f t="shared" si="0"/>
        <v>26463.491350258369</v>
      </c>
    </row>
    <row r="21" spans="1:14" ht="14.25">
      <c r="A21" s="149">
        <v>19</v>
      </c>
      <c r="B21" s="142">
        <v>2</v>
      </c>
      <c r="C21" s="142">
        <v>1</v>
      </c>
      <c r="D21" s="142">
        <v>1</v>
      </c>
      <c r="E21" s="142">
        <v>604</v>
      </c>
      <c r="F21" s="150" t="s">
        <v>864</v>
      </c>
      <c r="G21" s="142" t="s">
        <v>846</v>
      </c>
      <c r="H21" s="151" t="s">
        <v>847</v>
      </c>
      <c r="I21" s="152" t="s">
        <v>848</v>
      </c>
      <c r="J21" s="153">
        <v>56.09</v>
      </c>
      <c r="K21" s="154">
        <v>44.51</v>
      </c>
      <c r="L21" s="152">
        <v>21000</v>
      </c>
      <c r="M21" s="152">
        <f t="shared" si="1"/>
        <v>1177890</v>
      </c>
      <c r="N21" s="149">
        <f t="shared" si="0"/>
        <v>26463.491350258369</v>
      </c>
    </row>
    <row r="22" spans="1:14" ht="14.25">
      <c r="A22" s="149">
        <v>20</v>
      </c>
      <c r="B22" s="142">
        <v>2</v>
      </c>
      <c r="C22" s="142">
        <v>1</v>
      </c>
      <c r="D22" s="142">
        <v>1</v>
      </c>
      <c r="E22" s="142">
        <v>605</v>
      </c>
      <c r="F22" s="150" t="s">
        <v>862</v>
      </c>
      <c r="G22" s="142" t="s">
        <v>846</v>
      </c>
      <c r="H22" s="151" t="s">
        <v>851</v>
      </c>
      <c r="I22" s="152" t="s">
        <v>848</v>
      </c>
      <c r="J22" s="153">
        <v>56.37</v>
      </c>
      <c r="K22" s="154">
        <v>44.73</v>
      </c>
      <c r="L22" s="152">
        <v>21000</v>
      </c>
      <c r="M22" s="152">
        <f t="shared" si="1"/>
        <v>1183770</v>
      </c>
      <c r="N22" s="149">
        <f t="shared" si="0"/>
        <v>26464.788732394369</v>
      </c>
    </row>
    <row r="23" spans="1:14" s="165" customFormat="1" ht="14.25" hidden="1">
      <c r="A23" s="159">
        <v>21</v>
      </c>
      <c r="B23" s="160">
        <v>2</v>
      </c>
      <c r="C23" s="160">
        <v>1</v>
      </c>
      <c r="D23" s="160">
        <v>1</v>
      </c>
      <c r="E23" s="160">
        <v>606</v>
      </c>
      <c r="F23" s="161" t="s">
        <v>862</v>
      </c>
      <c r="G23" s="160" t="s">
        <v>865</v>
      </c>
      <c r="H23" s="162" t="s">
        <v>866</v>
      </c>
      <c r="I23" s="166" t="s">
        <v>130</v>
      </c>
      <c r="J23" s="164">
        <v>89.58</v>
      </c>
      <c r="K23" s="167">
        <v>71.08</v>
      </c>
      <c r="L23" s="163">
        <v>21000</v>
      </c>
      <c r="M23" s="163">
        <f>L23*J23</f>
        <v>1881180</v>
      </c>
      <c r="N23" s="159">
        <f t="shared" si="0"/>
        <v>26465.67248171075</v>
      </c>
    </row>
    <row r="24" spans="1:14" ht="14.25">
      <c r="A24" s="149">
        <v>22</v>
      </c>
      <c r="B24" s="142">
        <v>2</v>
      </c>
      <c r="C24" s="142">
        <v>1</v>
      </c>
      <c r="D24" s="142">
        <v>1</v>
      </c>
      <c r="E24" s="142">
        <v>703</v>
      </c>
      <c r="F24" s="150" t="s">
        <v>867</v>
      </c>
      <c r="G24" s="142" t="s">
        <v>846</v>
      </c>
      <c r="H24" s="151" t="s">
        <v>851</v>
      </c>
      <c r="I24" s="152" t="s">
        <v>848</v>
      </c>
      <c r="J24" s="153">
        <v>56.09</v>
      </c>
      <c r="K24" s="154">
        <v>44.51</v>
      </c>
      <c r="L24" s="152">
        <v>21000</v>
      </c>
      <c r="M24" s="152">
        <f t="shared" si="1"/>
        <v>1177890</v>
      </c>
      <c r="N24" s="149">
        <f t="shared" si="0"/>
        <v>26463.491350258369</v>
      </c>
    </row>
    <row r="25" spans="1:14" ht="14.25">
      <c r="A25" s="149">
        <v>23</v>
      </c>
      <c r="B25" s="142">
        <v>2</v>
      </c>
      <c r="C25" s="142">
        <v>1</v>
      </c>
      <c r="D25" s="142">
        <v>1</v>
      </c>
      <c r="E25" s="142">
        <v>704</v>
      </c>
      <c r="F25" s="150" t="s">
        <v>867</v>
      </c>
      <c r="G25" s="142" t="s">
        <v>846</v>
      </c>
      <c r="H25" s="151" t="s">
        <v>847</v>
      </c>
      <c r="I25" s="152" t="s">
        <v>848</v>
      </c>
      <c r="J25" s="153">
        <v>56.09</v>
      </c>
      <c r="K25" s="154">
        <v>44.51</v>
      </c>
      <c r="L25" s="152">
        <v>21000</v>
      </c>
      <c r="M25" s="152">
        <f t="shared" si="1"/>
        <v>1177890</v>
      </c>
      <c r="N25" s="149">
        <f t="shared" si="0"/>
        <v>26463.491350258369</v>
      </c>
    </row>
    <row r="26" spans="1:14" ht="14.25">
      <c r="A26" s="149">
        <v>24</v>
      </c>
      <c r="B26" s="142">
        <v>2</v>
      </c>
      <c r="C26" s="142">
        <v>1</v>
      </c>
      <c r="D26" s="142">
        <v>1</v>
      </c>
      <c r="E26" s="142">
        <v>705</v>
      </c>
      <c r="F26" s="150" t="s">
        <v>867</v>
      </c>
      <c r="G26" s="142" t="s">
        <v>846</v>
      </c>
      <c r="H26" s="151" t="s">
        <v>851</v>
      </c>
      <c r="I26" s="152" t="s">
        <v>848</v>
      </c>
      <c r="J26" s="153">
        <v>56.37</v>
      </c>
      <c r="K26" s="154">
        <v>44.73</v>
      </c>
      <c r="L26" s="152">
        <v>21000</v>
      </c>
      <c r="M26" s="152">
        <f t="shared" si="1"/>
        <v>1183770</v>
      </c>
      <c r="N26" s="149">
        <f t="shared" si="0"/>
        <v>26464.788732394369</v>
      </c>
    </row>
    <row r="27" spans="1:14" ht="14.25">
      <c r="A27" s="149">
        <v>25</v>
      </c>
      <c r="B27" s="142">
        <v>2</v>
      </c>
      <c r="C27" s="142">
        <v>1</v>
      </c>
      <c r="D27" s="142">
        <v>1</v>
      </c>
      <c r="E27" s="142">
        <v>802</v>
      </c>
      <c r="F27" s="150" t="s">
        <v>868</v>
      </c>
      <c r="G27" s="142" t="s">
        <v>846</v>
      </c>
      <c r="H27" s="151" t="s">
        <v>847</v>
      </c>
      <c r="I27" s="152" t="s">
        <v>848</v>
      </c>
      <c r="J27" s="153">
        <v>56.07</v>
      </c>
      <c r="K27" s="154">
        <v>44.49</v>
      </c>
      <c r="L27" s="152">
        <v>21000</v>
      </c>
      <c r="M27" s="152">
        <f t="shared" si="1"/>
        <v>1177470</v>
      </c>
      <c r="N27" s="149">
        <f t="shared" si="0"/>
        <v>26465.947403910992</v>
      </c>
    </row>
    <row r="28" spans="1:14" ht="14.25">
      <c r="A28" s="149">
        <v>26</v>
      </c>
      <c r="B28" s="142">
        <v>2</v>
      </c>
      <c r="C28" s="142">
        <v>1</v>
      </c>
      <c r="D28" s="142">
        <v>1</v>
      </c>
      <c r="E28" s="142">
        <v>804</v>
      </c>
      <c r="F28" s="150" t="s">
        <v>868</v>
      </c>
      <c r="G28" s="142" t="s">
        <v>846</v>
      </c>
      <c r="H28" s="151" t="s">
        <v>847</v>
      </c>
      <c r="I28" s="152" t="s">
        <v>848</v>
      </c>
      <c r="J28" s="153">
        <v>56.09</v>
      </c>
      <c r="K28" s="154">
        <v>44.51</v>
      </c>
      <c r="L28" s="152">
        <v>21000</v>
      </c>
      <c r="M28" s="152">
        <f t="shared" si="1"/>
        <v>1177890</v>
      </c>
      <c r="N28" s="149">
        <f t="shared" si="0"/>
        <v>26463.491350258369</v>
      </c>
    </row>
    <row r="29" spans="1:14" ht="14.25">
      <c r="A29" s="149">
        <v>27</v>
      </c>
      <c r="B29" s="142">
        <v>2</v>
      </c>
      <c r="C29" s="142">
        <v>1</v>
      </c>
      <c r="D29" s="142">
        <v>1</v>
      </c>
      <c r="E29" s="142">
        <v>902</v>
      </c>
      <c r="F29" s="150" t="s">
        <v>869</v>
      </c>
      <c r="G29" s="142" t="s">
        <v>846</v>
      </c>
      <c r="H29" s="151" t="s">
        <v>847</v>
      </c>
      <c r="I29" s="152" t="s">
        <v>848</v>
      </c>
      <c r="J29" s="153">
        <v>56.07</v>
      </c>
      <c r="K29" s="154">
        <v>44.49</v>
      </c>
      <c r="L29" s="152">
        <v>21000</v>
      </c>
      <c r="M29" s="152">
        <f t="shared" si="1"/>
        <v>1177470</v>
      </c>
      <c r="N29" s="149">
        <f t="shared" si="0"/>
        <v>26465.947403910992</v>
      </c>
    </row>
    <row r="30" spans="1:14" ht="14.25">
      <c r="A30" s="149">
        <v>28</v>
      </c>
      <c r="B30" s="142">
        <v>2</v>
      </c>
      <c r="C30" s="142">
        <v>1</v>
      </c>
      <c r="D30" s="142">
        <v>1</v>
      </c>
      <c r="E30" s="142">
        <v>904</v>
      </c>
      <c r="F30" s="150" t="s">
        <v>870</v>
      </c>
      <c r="G30" s="142" t="s">
        <v>846</v>
      </c>
      <c r="H30" s="151" t="s">
        <v>847</v>
      </c>
      <c r="I30" s="152" t="s">
        <v>848</v>
      </c>
      <c r="J30" s="153">
        <v>56.09</v>
      </c>
      <c r="K30" s="154">
        <v>44.51</v>
      </c>
      <c r="L30" s="152">
        <v>21000</v>
      </c>
      <c r="M30" s="152">
        <f t="shared" si="1"/>
        <v>1177890</v>
      </c>
      <c r="N30" s="149">
        <f t="shared" si="0"/>
        <v>26463.491350258369</v>
      </c>
    </row>
    <row r="31" spans="1:14" ht="14.25">
      <c r="A31" s="149">
        <v>29</v>
      </c>
      <c r="B31" s="142">
        <v>2</v>
      </c>
      <c r="C31" s="142">
        <v>1</v>
      </c>
      <c r="D31" s="142">
        <v>1</v>
      </c>
      <c r="E31" s="142">
        <v>1004</v>
      </c>
      <c r="F31" s="150" t="s">
        <v>871</v>
      </c>
      <c r="G31" s="142" t="s">
        <v>846</v>
      </c>
      <c r="H31" s="151" t="s">
        <v>847</v>
      </c>
      <c r="I31" s="152" t="s">
        <v>848</v>
      </c>
      <c r="J31" s="153">
        <v>56.09</v>
      </c>
      <c r="K31" s="154">
        <v>44.51</v>
      </c>
      <c r="L31" s="152">
        <v>21000</v>
      </c>
      <c r="M31" s="152">
        <f t="shared" si="1"/>
        <v>1177890</v>
      </c>
      <c r="N31" s="149">
        <f t="shared" si="0"/>
        <v>26463.491350258369</v>
      </c>
    </row>
    <row r="32" spans="1:14" ht="14.25">
      <c r="A32" s="149">
        <v>30</v>
      </c>
      <c r="B32" s="142">
        <v>2</v>
      </c>
      <c r="C32" s="142">
        <v>1</v>
      </c>
      <c r="D32" s="142">
        <v>1</v>
      </c>
      <c r="E32" s="142">
        <v>1103</v>
      </c>
      <c r="F32" s="150" t="s">
        <v>872</v>
      </c>
      <c r="G32" s="142" t="s">
        <v>846</v>
      </c>
      <c r="H32" s="151" t="s">
        <v>851</v>
      </c>
      <c r="I32" s="152" t="s">
        <v>848</v>
      </c>
      <c r="J32" s="153">
        <v>56.09</v>
      </c>
      <c r="K32" s="154">
        <v>44.51</v>
      </c>
      <c r="L32" s="152">
        <v>21000</v>
      </c>
      <c r="M32" s="152">
        <f t="shared" si="1"/>
        <v>1177890</v>
      </c>
      <c r="N32" s="149">
        <f t="shared" si="0"/>
        <v>26463.491350258369</v>
      </c>
    </row>
    <row r="33" spans="1:14" ht="14.25">
      <c r="A33" s="149">
        <v>31</v>
      </c>
      <c r="B33" s="142">
        <v>2</v>
      </c>
      <c r="C33" s="142">
        <v>1</v>
      </c>
      <c r="D33" s="142">
        <v>1</v>
      </c>
      <c r="E33" s="142">
        <v>1104</v>
      </c>
      <c r="F33" s="150" t="s">
        <v>872</v>
      </c>
      <c r="G33" s="142" t="s">
        <v>846</v>
      </c>
      <c r="H33" s="151" t="s">
        <v>847</v>
      </c>
      <c r="I33" s="152" t="s">
        <v>848</v>
      </c>
      <c r="J33" s="153">
        <v>56.09</v>
      </c>
      <c r="K33" s="154">
        <v>44.51</v>
      </c>
      <c r="L33" s="152">
        <v>21000</v>
      </c>
      <c r="M33" s="152">
        <f t="shared" si="1"/>
        <v>1177890</v>
      </c>
      <c r="N33" s="149">
        <f t="shared" si="0"/>
        <v>26463.491350258369</v>
      </c>
    </row>
    <row r="34" spans="1:14" ht="14.25">
      <c r="A34" s="149">
        <v>32</v>
      </c>
      <c r="B34" s="142">
        <v>2</v>
      </c>
      <c r="C34" s="142">
        <v>1</v>
      </c>
      <c r="D34" s="142">
        <v>1</v>
      </c>
      <c r="E34" s="142">
        <v>1204</v>
      </c>
      <c r="F34" s="150" t="s">
        <v>873</v>
      </c>
      <c r="G34" s="142" t="s">
        <v>846</v>
      </c>
      <c r="H34" s="151" t="s">
        <v>847</v>
      </c>
      <c r="I34" s="152" t="s">
        <v>848</v>
      </c>
      <c r="J34" s="153">
        <v>56.09</v>
      </c>
      <c r="K34" s="154">
        <v>44.51</v>
      </c>
      <c r="L34" s="152">
        <v>21000</v>
      </c>
      <c r="M34" s="152">
        <f t="shared" si="1"/>
        <v>1177890</v>
      </c>
      <c r="N34" s="149">
        <f t="shared" si="0"/>
        <v>26463.491350258369</v>
      </c>
    </row>
    <row r="35" spans="1:14" ht="14.25">
      <c r="A35" s="149">
        <v>33</v>
      </c>
      <c r="B35" s="142">
        <v>2</v>
      </c>
      <c r="C35" s="142">
        <v>1</v>
      </c>
      <c r="D35" s="142">
        <v>1</v>
      </c>
      <c r="E35" s="142">
        <v>1303</v>
      </c>
      <c r="F35" s="150" t="s">
        <v>874</v>
      </c>
      <c r="G35" s="142" t="s">
        <v>846</v>
      </c>
      <c r="H35" s="151" t="s">
        <v>851</v>
      </c>
      <c r="I35" s="152" t="s">
        <v>848</v>
      </c>
      <c r="J35" s="153">
        <v>56.09</v>
      </c>
      <c r="K35" s="154">
        <v>44.51</v>
      </c>
      <c r="L35" s="152">
        <v>21000</v>
      </c>
      <c r="M35" s="152">
        <f t="shared" si="1"/>
        <v>1177890</v>
      </c>
      <c r="N35" s="149">
        <f t="shared" si="0"/>
        <v>26463.491350258369</v>
      </c>
    </row>
    <row r="36" spans="1:14" ht="14.25">
      <c r="A36" s="149">
        <v>34</v>
      </c>
      <c r="B36" s="142">
        <v>2</v>
      </c>
      <c r="C36" s="142">
        <v>1</v>
      </c>
      <c r="D36" s="142">
        <v>1</v>
      </c>
      <c r="E36" s="142">
        <v>1304</v>
      </c>
      <c r="F36" s="150" t="s">
        <v>875</v>
      </c>
      <c r="G36" s="142" t="s">
        <v>846</v>
      </c>
      <c r="H36" s="151" t="s">
        <v>847</v>
      </c>
      <c r="I36" s="152" t="s">
        <v>848</v>
      </c>
      <c r="J36" s="153">
        <v>56.09</v>
      </c>
      <c r="K36" s="154">
        <v>44.51</v>
      </c>
      <c r="L36" s="152">
        <v>21000</v>
      </c>
      <c r="M36" s="152">
        <f t="shared" si="1"/>
        <v>1177890</v>
      </c>
      <c r="N36" s="149">
        <f t="shared" si="0"/>
        <v>26463.491350258369</v>
      </c>
    </row>
    <row r="37" spans="1:14" ht="14.25">
      <c r="A37" s="149">
        <v>35</v>
      </c>
      <c r="B37" s="142">
        <v>2</v>
      </c>
      <c r="C37" s="142">
        <v>1</v>
      </c>
      <c r="D37" s="142">
        <v>1</v>
      </c>
      <c r="E37" s="142">
        <v>1402</v>
      </c>
      <c r="F37" s="150" t="s">
        <v>876</v>
      </c>
      <c r="G37" s="142" t="s">
        <v>846</v>
      </c>
      <c r="H37" s="151" t="s">
        <v>847</v>
      </c>
      <c r="I37" s="152" t="s">
        <v>848</v>
      </c>
      <c r="J37" s="153">
        <v>56.07</v>
      </c>
      <c r="K37" s="154">
        <v>44.49</v>
      </c>
      <c r="L37" s="152">
        <v>21000</v>
      </c>
      <c r="M37" s="152">
        <f t="shared" si="1"/>
        <v>1177470</v>
      </c>
      <c r="N37" s="149">
        <f t="shared" si="0"/>
        <v>26465.947403910992</v>
      </c>
    </row>
    <row r="38" spans="1:14" ht="14.25">
      <c r="A38" s="149">
        <v>36</v>
      </c>
      <c r="B38" s="142">
        <v>2</v>
      </c>
      <c r="C38" s="142">
        <v>1</v>
      </c>
      <c r="D38" s="142">
        <v>1</v>
      </c>
      <c r="E38" s="142">
        <v>1403</v>
      </c>
      <c r="F38" s="150" t="s">
        <v>876</v>
      </c>
      <c r="G38" s="142" t="s">
        <v>846</v>
      </c>
      <c r="H38" s="151" t="s">
        <v>851</v>
      </c>
      <c r="I38" s="152" t="s">
        <v>848</v>
      </c>
      <c r="J38" s="153">
        <v>56.09</v>
      </c>
      <c r="K38" s="154">
        <v>44.51</v>
      </c>
      <c r="L38" s="152">
        <v>21000</v>
      </c>
      <c r="M38" s="152">
        <f t="shared" si="1"/>
        <v>1177890</v>
      </c>
      <c r="N38" s="149">
        <f t="shared" si="0"/>
        <v>26463.491350258369</v>
      </c>
    </row>
    <row r="39" spans="1:14" ht="14.25">
      <c r="A39" s="149">
        <v>37</v>
      </c>
      <c r="B39" s="142">
        <v>2</v>
      </c>
      <c r="C39" s="142">
        <v>1</v>
      </c>
      <c r="D39" s="142">
        <v>1</v>
      </c>
      <c r="E39" s="142">
        <v>1404</v>
      </c>
      <c r="F39" s="150" t="s">
        <v>876</v>
      </c>
      <c r="G39" s="142" t="s">
        <v>846</v>
      </c>
      <c r="H39" s="151" t="s">
        <v>847</v>
      </c>
      <c r="I39" s="152" t="s">
        <v>848</v>
      </c>
      <c r="J39" s="153">
        <v>56.09</v>
      </c>
      <c r="K39" s="154">
        <v>44.51</v>
      </c>
      <c r="L39" s="152">
        <v>21000</v>
      </c>
      <c r="M39" s="152">
        <f t="shared" si="1"/>
        <v>1177890</v>
      </c>
      <c r="N39" s="149">
        <f t="shared" si="0"/>
        <v>26463.491350258369</v>
      </c>
    </row>
    <row r="40" spans="1:14" ht="14.25">
      <c r="A40" s="149">
        <v>38</v>
      </c>
      <c r="B40" s="142">
        <v>2</v>
      </c>
      <c r="C40" s="142">
        <v>1</v>
      </c>
      <c r="D40" s="142">
        <v>1</v>
      </c>
      <c r="E40" s="142">
        <v>1502</v>
      </c>
      <c r="F40" s="150" t="s">
        <v>877</v>
      </c>
      <c r="G40" s="142" t="s">
        <v>846</v>
      </c>
      <c r="H40" s="151" t="s">
        <v>847</v>
      </c>
      <c r="I40" s="152" t="s">
        <v>848</v>
      </c>
      <c r="J40" s="153">
        <v>56.07</v>
      </c>
      <c r="K40" s="154">
        <v>44.49</v>
      </c>
      <c r="L40" s="152">
        <v>21000</v>
      </c>
      <c r="M40" s="152">
        <f t="shared" si="1"/>
        <v>1177470</v>
      </c>
      <c r="N40" s="149">
        <f t="shared" si="0"/>
        <v>26465.947403910992</v>
      </c>
    </row>
    <row r="41" spans="1:14" ht="14.25">
      <c r="A41" s="149">
        <v>39</v>
      </c>
      <c r="B41" s="142">
        <v>2</v>
      </c>
      <c r="C41" s="142">
        <v>1</v>
      </c>
      <c r="D41" s="142">
        <v>1</v>
      </c>
      <c r="E41" s="142">
        <v>1503</v>
      </c>
      <c r="F41" s="150" t="s">
        <v>877</v>
      </c>
      <c r="G41" s="142" t="s">
        <v>846</v>
      </c>
      <c r="H41" s="151" t="s">
        <v>851</v>
      </c>
      <c r="I41" s="152" t="s">
        <v>848</v>
      </c>
      <c r="J41" s="153">
        <v>56.09</v>
      </c>
      <c r="K41" s="154">
        <v>44.51</v>
      </c>
      <c r="L41" s="152">
        <v>21000</v>
      </c>
      <c r="M41" s="152">
        <f t="shared" si="1"/>
        <v>1177890</v>
      </c>
      <c r="N41" s="149">
        <f t="shared" si="0"/>
        <v>26463.491350258369</v>
      </c>
    </row>
    <row r="42" spans="1:14" ht="14.25">
      <c r="A42" s="149">
        <v>40</v>
      </c>
      <c r="B42" s="142">
        <v>2</v>
      </c>
      <c r="C42" s="142">
        <v>1</v>
      </c>
      <c r="D42" s="142">
        <v>1</v>
      </c>
      <c r="E42" s="142">
        <v>1504</v>
      </c>
      <c r="F42" s="150" t="s">
        <v>877</v>
      </c>
      <c r="G42" s="142" t="s">
        <v>846</v>
      </c>
      <c r="H42" s="151" t="s">
        <v>847</v>
      </c>
      <c r="I42" s="152" t="s">
        <v>848</v>
      </c>
      <c r="J42" s="153">
        <v>56.09</v>
      </c>
      <c r="K42" s="154">
        <v>44.51</v>
      </c>
      <c r="L42" s="152">
        <v>21000</v>
      </c>
      <c r="M42" s="152">
        <f t="shared" si="1"/>
        <v>1177890</v>
      </c>
      <c r="N42" s="149">
        <f t="shared" si="0"/>
        <v>26463.491350258369</v>
      </c>
    </row>
    <row r="43" spans="1:14" ht="14.25">
      <c r="A43" s="149">
        <v>41</v>
      </c>
      <c r="B43" s="142">
        <v>2</v>
      </c>
      <c r="C43" s="142">
        <v>1</v>
      </c>
      <c r="D43" s="142">
        <v>1</v>
      </c>
      <c r="E43" s="142">
        <v>1505</v>
      </c>
      <c r="F43" s="150" t="s">
        <v>877</v>
      </c>
      <c r="G43" s="142" t="s">
        <v>846</v>
      </c>
      <c r="H43" s="151" t="s">
        <v>851</v>
      </c>
      <c r="I43" s="152" t="s">
        <v>848</v>
      </c>
      <c r="J43" s="153">
        <v>56.37</v>
      </c>
      <c r="K43" s="154">
        <v>44.73</v>
      </c>
      <c r="L43" s="152">
        <v>21000</v>
      </c>
      <c r="M43" s="152">
        <f t="shared" si="1"/>
        <v>1183770</v>
      </c>
      <c r="N43" s="149">
        <f t="shared" si="0"/>
        <v>26464.788732394369</v>
      </c>
    </row>
    <row r="44" spans="1:14" ht="14.25">
      <c r="A44" s="149">
        <v>42</v>
      </c>
      <c r="B44" s="142">
        <v>2</v>
      </c>
      <c r="C44" s="142">
        <v>1</v>
      </c>
      <c r="D44" s="142">
        <v>2</v>
      </c>
      <c r="E44" s="142">
        <v>103</v>
      </c>
      <c r="F44" s="150" t="s">
        <v>878</v>
      </c>
      <c r="G44" s="142" t="s">
        <v>846</v>
      </c>
      <c r="H44" s="151" t="s">
        <v>851</v>
      </c>
      <c r="I44" s="152" t="s">
        <v>848</v>
      </c>
      <c r="J44" s="153">
        <v>55.93</v>
      </c>
      <c r="K44" s="154">
        <v>44.38</v>
      </c>
      <c r="L44" s="152">
        <v>21000</v>
      </c>
      <c r="M44" s="152">
        <f t="shared" si="1"/>
        <v>1174530</v>
      </c>
      <c r="N44" s="149">
        <f t="shared" si="0"/>
        <v>26465.299684542584</v>
      </c>
    </row>
    <row r="45" spans="1:14" ht="14.25">
      <c r="A45" s="149">
        <v>43</v>
      </c>
      <c r="B45" s="142">
        <v>2</v>
      </c>
      <c r="C45" s="142">
        <v>1</v>
      </c>
      <c r="D45" s="142">
        <v>2</v>
      </c>
      <c r="E45" s="142">
        <v>104</v>
      </c>
      <c r="F45" s="150" t="s">
        <v>878</v>
      </c>
      <c r="G45" s="142" t="s">
        <v>846</v>
      </c>
      <c r="H45" s="151" t="s">
        <v>847</v>
      </c>
      <c r="I45" s="152" t="s">
        <v>848</v>
      </c>
      <c r="J45" s="153">
        <v>55.93</v>
      </c>
      <c r="K45" s="154">
        <v>44.38</v>
      </c>
      <c r="L45" s="152">
        <v>21000</v>
      </c>
      <c r="M45" s="152">
        <f t="shared" si="1"/>
        <v>1174530</v>
      </c>
      <c r="N45" s="149">
        <f t="shared" si="0"/>
        <v>26465.299684542584</v>
      </c>
    </row>
    <row r="46" spans="1:14" ht="14.25">
      <c r="A46" s="149">
        <v>44</v>
      </c>
      <c r="B46" s="142">
        <v>2</v>
      </c>
      <c r="C46" s="142">
        <v>1</v>
      </c>
      <c r="D46" s="142">
        <v>2</v>
      </c>
      <c r="E46" s="142">
        <v>202</v>
      </c>
      <c r="F46" s="150" t="s">
        <v>879</v>
      </c>
      <c r="G46" s="142" t="s">
        <v>846</v>
      </c>
      <c r="H46" s="151" t="s">
        <v>847</v>
      </c>
      <c r="I46" s="152" t="s">
        <v>848</v>
      </c>
      <c r="J46" s="153">
        <v>56.07</v>
      </c>
      <c r="K46" s="154">
        <v>44.49</v>
      </c>
      <c r="L46" s="152">
        <v>21000</v>
      </c>
      <c r="M46" s="152">
        <f t="shared" si="1"/>
        <v>1177470</v>
      </c>
      <c r="N46" s="149">
        <f t="shared" si="0"/>
        <v>26465.947403910992</v>
      </c>
    </row>
    <row r="47" spans="1:14" ht="14.25">
      <c r="A47" s="149">
        <v>45</v>
      </c>
      <c r="B47" s="142">
        <v>2</v>
      </c>
      <c r="C47" s="142">
        <v>1</v>
      </c>
      <c r="D47" s="142">
        <v>2</v>
      </c>
      <c r="E47" s="142">
        <v>203</v>
      </c>
      <c r="F47" s="150" t="s">
        <v>879</v>
      </c>
      <c r="G47" s="142" t="s">
        <v>846</v>
      </c>
      <c r="H47" s="151" t="s">
        <v>851</v>
      </c>
      <c r="I47" s="152" t="s">
        <v>848</v>
      </c>
      <c r="J47" s="153">
        <v>55.93</v>
      </c>
      <c r="K47" s="154">
        <v>44.38</v>
      </c>
      <c r="L47" s="152">
        <v>21000</v>
      </c>
      <c r="M47" s="152">
        <f t="shared" si="1"/>
        <v>1174530</v>
      </c>
      <c r="N47" s="149">
        <f t="shared" si="0"/>
        <v>26465.299684542584</v>
      </c>
    </row>
    <row r="48" spans="1:14" ht="14.25">
      <c r="A48" s="149">
        <v>46</v>
      </c>
      <c r="B48" s="142">
        <v>2</v>
      </c>
      <c r="C48" s="142">
        <v>1</v>
      </c>
      <c r="D48" s="142">
        <v>2</v>
      </c>
      <c r="E48" s="142">
        <v>204</v>
      </c>
      <c r="F48" s="150" t="s">
        <v>879</v>
      </c>
      <c r="G48" s="142" t="s">
        <v>846</v>
      </c>
      <c r="H48" s="151" t="s">
        <v>847</v>
      </c>
      <c r="I48" s="152" t="s">
        <v>848</v>
      </c>
      <c r="J48" s="153">
        <v>55.93</v>
      </c>
      <c r="K48" s="154">
        <v>44.38</v>
      </c>
      <c r="L48" s="152">
        <v>21000</v>
      </c>
      <c r="M48" s="152">
        <f t="shared" si="1"/>
        <v>1174530</v>
      </c>
      <c r="N48" s="149">
        <f t="shared" si="0"/>
        <v>26465.299684542584</v>
      </c>
    </row>
    <row r="49" spans="1:14" ht="14.25">
      <c r="A49" s="149">
        <v>47</v>
      </c>
      <c r="B49" s="142">
        <v>2</v>
      </c>
      <c r="C49" s="142">
        <v>1</v>
      </c>
      <c r="D49" s="142">
        <v>2</v>
      </c>
      <c r="E49" s="142">
        <v>205</v>
      </c>
      <c r="F49" s="150" t="s">
        <v>879</v>
      </c>
      <c r="G49" s="142" t="s">
        <v>846</v>
      </c>
      <c r="H49" s="151" t="s">
        <v>851</v>
      </c>
      <c r="I49" s="152" t="s">
        <v>848</v>
      </c>
      <c r="J49" s="153">
        <v>55.93</v>
      </c>
      <c r="K49" s="154">
        <v>44.38</v>
      </c>
      <c r="L49" s="152">
        <v>21000</v>
      </c>
      <c r="M49" s="152">
        <f t="shared" si="1"/>
        <v>1174530</v>
      </c>
      <c r="N49" s="149">
        <f t="shared" si="0"/>
        <v>26465.299684542584</v>
      </c>
    </row>
    <row r="50" spans="1:14" ht="14.25">
      <c r="A50" s="149">
        <v>48</v>
      </c>
      <c r="B50" s="142">
        <v>2</v>
      </c>
      <c r="C50" s="142">
        <v>1</v>
      </c>
      <c r="D50" s="142">
        <v>2</v>
      </c>
      <c r="E50" s="142">
        <v>303</v>
      </c>
      <c r="F50" s="150" t="s">
        <v>857</v>
      </c>
      <c r="G50" s="142" t="s">
        <v>846</v>
      </c>
      <c r="H50" s="151" t="s">
        <v>851</v>
      </c>
      <c r="I50" s="152" t="s">
        <v>848</v>
      </c>
      <c r="J50" s="153">
        <v>55.93</v>
      </c>
      <c r="K50" s="154">
        <v>44.38</v>
      </c>
      <c r="L50" s="152">
        <v>21000</v>
      </c>
      <c r="M50" s="152">
        <f t="shared" si="1"/>
        <v>1174530</v>
      </c>
      <c r="N50" s="149">
        <f t="shared" si="0"/>
        <v>26465.299684542584</v>
      </c>
    </row>
    <row r="51" spans="1:14" ht="14.25">
      <c r="A51" s="149">
        <v>49</v>
      </c>
      <c r="B51" s="142">
        <v>2</v>
      </c>
      <c r="C51" s="142">
        <v>1</v>
      </c>
      <c r="D51" s="142">
        <v>2</v>
      </c>
      <c r="E51" s="142">
        <v>304</v>
      </c>
      <c r="F51" s="150" t="s">
        <v>857</v>
      </c>
      <c r="G51" s="142" t="s">
        <v>846</v>
      </c>
      <c r="H51" s="151" t="s">
        <v>847</v>
      </c>
      <c r="I51" s="152" t="s">
        <v>848</v>
      </c>
      <c r="J51" s="153">
        <v>55.93</v>
      </c>
      <c r="K51" s="154">
        <v>44.38</v>
      </c>
      <c r="L51" s="152">
        <v>21000</v>
      </c>
      <c r="M51" s="152">
        <f t="shared" si="1"/>
        <v>1174530</v>
      </c>
      <c r="N51" s="149">
        <f t="shared" si="0"/>
        <v>26465.299684542584</v>
      </c>
    </row>
    <row r="52" spans="1:14" ht="14.25">
      <c r="A52" s="149">
        <v>50</v>
      </c>
      <c r="B52" s="142">
        <v>2</v>
      </c>
      <c r="C52" s="142">
        <v>1</v>
      </c>
      <c r="D52" s="142">
        <v>2</v>
      </c>
      <c r="E52" s="142">
        <v>305</v>
      </c>
      <c r="F52" s="150" t="s">
        <v>857</v>
      </c>
      <c r="G52" s="142" t="s">
        <v>846</v>
      </c>
      <c r="H52" s="151" t="s">
        <v>851</v>
      </c>
      <c r="I52" s="152" t="s">
        <v>848</v>
      </c>
      <c r="J52" s="153">
        <v>55.93</v>
      </c>
      <c r="K52" s="154">
        <v>44.38</v>
      </c>
      <c r="L52" s="152">
        <v>21000</v>
      </c>
      <c r="M52" s="152">
        <f t="shared" si="1"/>
        <v>1174530</v>
      </c>
      <c r="N52" s="149">
        <f t="shared" si="0"/>
        <v>26465.299684542584</v>
      </c>
    </row>
    <row r="53" spans="1:14" ht="14.25">
      <c r="A53" s="149">
        <v>51</v>
      </c>
      <c r="B53" s="142">
        <v>2</v>
      </c>
      <c r="C53" s="142">
        <v>1</v>
      </c>
      <c r="D53" s="142">
        <v>2</v>
      </c>
      <c r="E53" s="142">
        <v>402</v>
      </c>
      <c r="F53" s="150" t="s">
        <v>880</v>
      </c>
      <c r="G53" s="142" t="s">
        <v>846</v>
      </c>
      <c r="H53" s="151" t="s">
        <v>847</v>
      </c>
      <c r="I53" s="152" t="s">
        <v>848</v>
      </c>
      <c r="J53" s="153">
        <v>56.37</v>
      </c>
      <c r="K53" s="154">
        <v>44.73</v>
      </c>
      <c r="L53" s="152">
        <v>21000</v>
      </c>
      <c r="M53" s="152">
        <f t="shared" si="1"/>
        <v>1183770</v>
      </c>
      <c r="N53" s="149">
        <f t="shared" si="0"/>
        <v>26464.788732394369</v>
      </c>
    </row>
    <row r="54" spans="1:14" ht="14.25">
      <c r="A54" s="149">
        <v>52</v>
      </c>
      <c r="B54" s="142">
        <v>2</v>
      </c>
      <c r="C54" s="142">
        <v>1</v>
      </c>
      <c r="D54" s="142">
        <v>2</v>
      </c>
      <c r="E54" s="142">
        <v>403</v>
      </c>
      <c r="F54" s="150" t="s">
        <v>880</v>
      </c>
      <c r="G54" s="142" t="s">
        <v>846</v>
      </c>
      <c r="H54" s="151" t="s">
        <v>851</v>
      </c>
      <c r="I54" s="152" t="s">
        <v>848</v>
      </c>
      <c r="J54" s="153">
        <v>56.09</v>
      </c>
      <c r="K54" s="154">
        <v>44.51</v>
      </c>
      <c r="L54" s="152">
        <v>21000</v>
      </c>
      <c r="M54" s="152">
        <f t="shared" si="1"/>
        <v>1177890</v>
      </c>
      <c r="N54" s="149">
        <f t="shared" si="0"/>
        <v>26463.491350258369</v>
      </c>
    </row>
    <row r="55" spans="1:14" ht="14.25">
      <c r="A55" s="149">
        <v>53</v>
      </c>
      <c r="B55" s="142">
        <v>2</v>
      </c>
      <c r="C55" s="142">
        <v>1</v>
      </c>
      <c r="D55" s="142">
        <v>2</v>
      </c>
      <c r="E55" s="142">
        <v>404</v>
      </c>
      <c r="F55" s="150" t="s">
        <v>880</v>
      </c>
      <c r="G55" s="142" t="s">
        <v>846</v>
      </c>
      <c r="H55" s="151" t="s">
        <v>847</v>
      </c>
      <c r="I55" s="152" t="s">
        <v>848</v>
      </c>
      <c r="J55" s="153">
        <v>56.09</v>
      </c>
      <c r="K55" s="154">
        <v>44.51</v>
      </c>
      <c r="L55" s="152">
        <v>21000</v>
      </c>
      <c r="M55" s="152">
        <f t="shared" si="1"/>
        <v>1177890</v>
      </c>
      <c r="N55" s="149">
        <f t="shared" si="0"/>
        <v>26463.491350258369</v>
      </c>
    </row>
    <row r="56" spans="1:14" ht="14.25">
      <c r="A56" s="149">
        <v>54</v>
      </c>
      <c r="B56" s="142">
        <v>2</v>
      </c>
      <c r="C56" s="142">
        <v>1</v>
      </c>
      <c r="D56" s="142">
        <v>2</v>
      </c>
      <c r="E56" s="142">
        <v>405</v>
      </c>
      <c r="F56" s="150" t="s">
        <v>880</v>
      </c>
      <c r="G56" s="142" t="s">
        <v>846</v>
      </c>
      <c r="H56" s="151" t="s">
        <v>851</v>
      </c>
      <c r="I56" s="152" t="s">
        <v>848</v>
      </c>
      <c r="J56" s="153">
        <v>56.07</v>
      </c>
      <c r="K56" s="154">
        <v>44.49</v>
      </c>
      <c r="L56" s="152">
        <v>21000</v>
      </c>
      <c r="M56" s="152">
        <f t="shared" si="1"/>
        <v>1177470</v>
      </c>
      <c r="N56" s="149">
        <f t="shared" si="0"/>
        <v>26465.947403910992</v>
      </c>
    </row>
    <row r="57" spans="1:14" ht="14.25">
      <c r="A57" s="149">
        <v>55</v>
      </c>
      <c r="B57" s="142">
        <v>2</v>
      </c>
      <c r="C57" s="142">
        <v>1</v>
      </c>
      <c r="D57" s="142">
        <v>2</v>
      </c>
      <c r="E57" s="142">
        <v>504</v>
      </c>
      <c r="F57" s="150" t="s">
        <v>881</v>
      </c>
      <c r="G57" s="142" t="s">
        <v>846</v>
      </c>
      <c r="H57" s="151" t="s">
        <v>847</v>
      </c>
      <c r="I57" s="152" t="s">
        <v>848</v>
      </c>
      <c r="J57" s="153">
        <v>56.09</v>
      </c>
      <c r="K57" s="154">
        <v>44.51</v>
      </c>
      <c r="L57" s="152">
        <v>21000</v>
      </c>
      <c r="M57" s="152">
        <f t="shared" si="1"/>
        <v>1177890</v>
      </c>
      <c r="N57" s="149">
        <f t="shared" si="0"/>
        <v>26463.491350258369</v>
      </c>
    </row>
    <row r="58" spans="1:14" ht="14.25">
      <c r="A58" s="149">
        <v>56</v>
      </c>
      <c r="B58" s="142">
        <v>2</v>
      </c>
      <c r="C58" s="142">
        <v>1</v>
      </c>
      <c r="D58" s="142">
        <v>2</v>
      </c>
      <c r="E58" s="142">
        <v>505</v>
      </c>
      <c r="F58" s="150" t="s">
        <v>881</v>
      </c>
      <c r="G58" s="142" t="s">
        <v>846</v>
      </c>
      <c r="H58" s="151" t="s">
        <v>851</v>
      </c>
      <c r="I58" s="152" t="s">
        <v>848</v>
      </c>
      <c r="J58" s="153">
        <v>56.07</v>
      </c>
      <c r="K58" s="154">
        <v>44.49</v>
      </c>
      <c r="L58" s="152">
        <v>21000</v>
      </c>
      <c r="M58" s="152">
        <f t="shared" si="1"/>
        <v>1177470</v>
      </c>
      <c r="N58" s="149">
        <f t="shared" si="0"/>
        <v>26465.947403910992</v>
      </c>
    </row>
    <row r="59" spans="1:14" ht="14.25">
      <c r="A59" s="149">
        <v>57</v>
      </c>
      <c r="B59" s="142">
        <v>2</v>
      </c>
      <c r="C59" s="142">
        <v>1</v>
      </c>
      <c r="D59" s="142">
        <v>2</v>
      </c>
      <c r="E59" s="142">
        <v>604</v>
      </c>
      <c r="F59" s="150" t="s">
        <v>882</v>
      </c>
      <c r="G59" s="142" t="s">
        <v>846</v>
      </c>
      <c r="H59" s="151" t="s">
        <v>847</v>
      </c>
      <c r="I59" s="152" t="s">
        <v>848</v>
      </c>
      <c r="J59" s="153">
        <v>56.09</v>
      </c>
      <c r="K59" s="154">
        <v>44.51</v>
      </c>
      <c r="L59" s="152">
        <v>21000</v>
      </c>
      <c r="M59" s="152">
        <f t="shared" si="1"/>
        <v>1177890</v>
      </c>
      <c r="N59" s="149">
        <f t="shared" si="0"/>
        <v>26463.491350258369</v>
      </c>
    </row>
    <row r="60" spans="1:14" ht="14.25">
      <c r="A60" s="149">
        <v>58</v>
      </c>
      <c r="B60" s="142">
        <v>2</v>
      </c>
      <c r="C60" s="142">
        <v>1</v>
      </c>
      <c r="D60" s="142">
        <v>2</v>
      </c>
      <c r="E60" s="142">
        <v>703</v>
      </c>
      <c r="F60" s="150" t="s">
        <v>867</v>
      </c>
      <c r="G60" s="142" t="s">
        <v>846</v>
      </c>
      <c r="H60" s="151" t="s">
        <v>851</v>
      </c>
      <c r="I60" s="152" t="s">
        <v>848</v>
      </c>
      <c r="J60" s="153">
        <v>56.09</v>
      </c>
      <c r="K60" s="154">
        <v>44.51</v>
      </c>
      <c r="L60" s="152">
        <v>21000</v>
      </c>
      <c r="M60" s="152">
        <f t="shared" si="1"/>
        <v>1177890</v>
      </c>
      <c r="N60" s="149">
        <f t="shared" si="0"/>
        <v>26463.491350258369</v>
      </c>
    </row>
    <row r="61" spans="1:14" ht="14.25">
      <c r="A61" s="149">
        <v>59</v>
      </c>
      <c r="B61" s="142">
        <v>2</v>
      </c>
      <c r="C61" s="142">
        <v>1</v>
      </c>
      <c r="D61" s="142">
        <v>2</v>
      </c>
      <c r="E61" s="142">
        <v>704</v>
      </c>
      <c r="F61" s="150" t="s">
        <v>867</v>
      </c>
      <c r="G61" s="142" t="s">
        <v>846</v>
      </c>
      <c r="H61" s="151" t="s">
        <v>847</v>
      </c>
      <c r="I61" s="152" t="s">
        <v>848</v>
      </c>
      <c r="J61" s="153">
        <v>56.09</v>
      </c>
      <c r="K61" s="154">
        <v>44.51</v>
      </c>
      <c r="L61" s="152">
        <v>21000</v>
      </c>
      <c r="M61" s="152">
        <f t="shared" si="1"/>
        <v>1177890</v>
      </c>
      <c r="N61" s="149">
        <f t="shared" si="0"/>
        <v>26463.491350258369</v>
      </c>
    </row>
    <row r="62" spans="1:14" ht="14.25">
      <c r="A62" s="149">
        <v>60</v>
      </c>
      <c r="B62" s="142">
        <v>2</v>
      </c>
      <c r="C62" s="142">
        <v>1</v>
      </c>
      <c r="D62" s="142">
        <v>2</v>
      </c>
      <c r="E62" s="142">
        <v>802</v>
      </c>
      <c r="F62" s="150" t="s">
        <v>868</v>
      </c>
      <c r="G62" s="142" t="s">
        <v>846</v>
      </c>
      <c r="H62" s="151" t="s">
        <v>847</v>
      </c>
      <c r="I62" s="155" t="s">
        <v>848</v>
      </c>
      <c r="J62" s="153">
        <v>56.37</v>
      </c>
      <c r="K62" s="156">
        <v>44.73</v>
      </c>
      <c r="L62" s="152">
        <v>21000</v>
      </c>
      <c r="M62" s="152">
        <f>L62*J62</f>
        <v>1183770</v>
      </c>
      <c r="N62" s="149">
        <f t="shared" si="0"/>
        <v>26464.788732394369</v>
      </c>
    </row>
    <row r="63" spans="1:14" ht="14.25">
      <c r="A63" s="149">
        <v>61</v>
      </c>
      <c r="B63" s="142">
        <v>2</v>
      </c>
      <c r="C63" s="142">
        <v>1</v>
      </c>
      <c r="D63" s="142">
        <v>2</v>
      </c>
      <c r="E63" s="142">
        <v>803</v>
      </c>
      <c r="F63" s="150" t="s">
        <v>868</v>
      </c>
      <c r="G63" s="142" t="s">
        <v>846</v>
      </c>
      <c r="H63" s="151" t="s">
        <v>851</v>
      </c>
      <c r="I63" s="152" t="s">
        <v>848</v>
      </c>
      <c r="J63" s="153">
        <v>56.09</v>
      </c>
      <c r="K63" s="154">
        <v>44.51</v>
      </c>
      <c r="L63" s="152">
        <v>21000</v>
      </c>
      <c r="M63" s="152">
        <f t="shared" si="1"/>
        <v>1177890</v>
      </c>
      <c r="N63" s="149">
        <f t="shared" si="0"/>
        <v>26463.491350258369</v>
      </c>
    </row>
    <row r="64" spans="1:14" ht="14.25">
      <c r="A64" s="149">
        <v>62</v>
      </c>
      <c r="B64" s="142">
        <v>2</v>
      </c>
      <c r="C64" s="142">
        <v>1</v>
      </c>
      <c r="D64" s="142">
        <v>2</v>
      </c>
      <c r="E64" s="142">
        <v>804</v>
      </c>
      <c r="F64" s="150" t="s">
        <v>868</v>
      </c>
      <c r="G64" s="142" t="s">
        <v>846</v>
      </c>
      <c r="H64" s="151" t="s">
        <v>847</v>
      </c>
      <c r="I64" s="152" t="s">
        <v>848</v>
      </c>
      <c r="J64" s="153">
        <v>56.09</v>
      </c>
      <c r="K64" s="154">
        <v>44.51</v>
      </c>
      <c r="L64" s="152">
        <v>21000</v>
      </c>
      <c r="M64" s="152">
        <f t="shared" si="1"/>
        <v>1177890</v>
      </c>
      <c r="N64" s="149">
        <f t="shared" si="0"/>
        <v>26463.491350258369</v>
      </c>
    </row>
    <row r="65" spans="1:14" ht="14.25">
      <c r="A65" s="149">
        <v>63</v>
      </c>
      <c r="B65" s="142">
        <v>2</v>
      </c>
      <c r="C65" s="142">
        <v>1</v>
      </c>
      <c r="D65" s="142">
        <v>2</v>
      </c>
      <c r="E65" s="142">
        <v>904</v>
      </c>
      <c r="F65" s="150" t="s">
        <v>870</v>
      </c>
      <c r="G65" s="142" t="s">
        <v>846</v>
      </c>
      <c r="H65" s="151" t="s">
        <v>847</v>
      </c>
      <c r="I65" s="152" t="s">
        <v>848</v>
      </c>
      <c r="J65" s="153">
        <v>56.09</v>
      </c>
      <c r="K65" s="154">
        <v>44.51</v>
      </c>
      <c r="L65" s="152">
        <v>21000</v>
      </c>
      <c r="M65" s="152">
        <f t="shared" si="1"/>
        <v>1177890</v>
      </c>
      <c r="N65" s="149">
        <f t="shared" si="0"/>
        <v>26463.491350258369</v>
      </c>
    </row>
    <row r="66" spans="1:14" ht="14.25">
      <c r="A66" s="149">
        <v>64</v>
      </c>
      <c r="B66" s="142">
        <v>2</v>
      </c>
      <c r="C66" s="142">
        <v>1</v>
      </c>
      <c r="D66" s="142">
        <v>2</v>
      </c>
      <c r="E66" s="142">
        <v>1004</v>
      </c>
      <c r="F66" s="150" t="s">
        <v>871</v>
      </c>
      <c r="G66" s="142" t="s">
        <v>846</v>
      </c>
      <c r="H66" s="151" t="s">
        <v>847</v>
      </c>
      <c r="I66" s="152" t="s">
        <v>848</v>
      </c>
      <c r="J66" s="153">
        <v>56.09</v>
      </c>
      <c r="K66" s="154">
        <v>44.51</v>
      </c>
      <c r="L66" s="152">
        <v>21000</v>
      </c>
      <c r="M66" s="152">
        <f t="shared" si="1"/>
        <v>1177890</v>
      </c>
      <c r="N66" s="149">
        <f t="shared" si="0"/>
        <v>26463.491350258369</v>
      </c>
    </row>
    <row r="67" spans="1:14" ht="14.25">
      <c r="A67" s="149">
        <v>65</v>
      </c>
      <c r="B67" s="142">
        <v>2</v>
      </c>
      <c r="C67" s="142">
        <v>1</v>
      </c>
      <c r="D67" s="142">
        <v>2</v>
      </c>
      <c r="E67" s="142">
        <v>1104</v>
      </c>
      <c r="F67" s="150" t="s">
        <v>872</v>
      </c>
      <c r="G67" s="142" t="s">
        <v>846</v>
      </c>
      <c r="H67" s="151" t="s">
        <v>847</v>
      </c>
      <c r="I67" s="152" t="s">
        <v>848</v>
      </c>
      <c r="J67" s="153">
        <v>56.09</v>
      </c>
      <c r="K67" s="154">
        <v>44.51</v>
      </c>
      <c r="L67" s="152">
        <v>21000</v>
      </c>
      <c r="M67" s="152">
        <f t="shared" si="1"/>
        <v>1177890</v>
      </c>
      <c r="N67" s="149">
        <f t="shared" ref="N67:N130" si="2">M67/K67</f>
        <v>26463.491350258369</v>
      </c>
    </row>
    <row r="68" spans="1:14" ht="14.25">
      <c r="A68" s="149">
        <v>66</v>
      </c>
      <c r="B68" s="142">
        <v>2</v>
      </c>
      <c r="C68" s="142">
        <v>1</v>
      </c>
      <c r="D68" s="142">
        <v>2</v>
      </c>
      <c r="E68" s="142">
        <v>1303</v>
      </c>
      <c r="F68" s="150" t="s">
        <v>883</v>
      </c>
      <c r="G68" s="142" t="s">
        <v>846</v>
      </c>
      <c r="H68" s="151" t="s">
        <v>851</v>
      </c>
      <c r="I68" s="152" t="s">
        <v>848</v>
      </c>
      <c r="J68" s="153">
        <v>56.09</v>
      </c>
      <c r="K68" s="154">
        <v>44.51</v>
      </c>
      <c r="L68" s="152">
        <v>21000</v>
      </c>
      <c r="M68" s="152">
        <f t="shared" si="1"/>
        <v>1177890</v>
      </c>
      <c r="N68" s="149">
        <f t="shared" si="2"/>
        <v>26463.491350258369</v>
      </c>
    </row>
    <row r="69" spans="1:14" ht="14.25">
      <c r="A69" s="149">
        <v>67</v>
      </c>
      <c r="B69" s="142">
        <v>2</v>
      </c>
      <c r="C69" s="142">
        <v>1</v>
      </c>
      <c r="D69" s="142">
        <v>2</v>
      </c>
      <c r="E69" s="142">
        <v>1304</v>
      </c>
      <c r="F69" s="150" t="s">
        <v>883</v>
      </c>
      <c r="G69" s="142" t="s">
        <v>846</v>
      </c>
      <c r="H69" s="151" t="s">
        <v>847</v>
      </c>
      <c r="I69" s="152" t="s">
        <v>848</v>
      </c>
      <c r="J69" s="153">
        <v>56.09</v>
      </c>
      <c r="K69" s="154">
        <v>44.51</v>
      </c>
      <c r="L69" s="152">
        <v>21000</v>
      </c>
      <c r="M69" s="152">
        <f t="shared" si="1"/>
        <v>1177890</v>
      </c>
      <c r="N69" s="149">
        <f t="shared" si="2"/>
        <v>26463.491350258369</v>
      </c>
    </row>
    <row r="70" spans="1:14" ht="14.25">
      <c r="A70" s="149">
        <v>68</v>
      </c>
      <c r="B70" s="142">
        <v>2</v>
      </c>
      <c r="C70" s="142">
        <v>1</v>
      </c>
      <c r="D70" s="142">
        <v>2</v>
      </c>
      <c r="E70" s="142">
        <v>1403</v>
      </c>
      <c r="F70" s="150" t="s">
        <v>884</v>
      </c>
      <c r="G70" s="142" t="s">
        <v>846</v>
      </c>
      <c r="H70" s="151" t="s">
        <v>851</v>
      </c>
      <c r="I70" s="152" t="s">
        <v>848</v>
      </c>
      <c r="J70" s="153">
        <v>56.09</v>
      </c>
      <c r="K70" s="154">
        <v>44.51</v>
      </c>
      <c r="L70" s="152">
        <v>21000</v>
      </c>
      <c r="M70" s="152">
        <f t="shared" ref="M70:M133" si="3">L70*J70</f>
        <v>1177890</v>
      </c>
      <c r="N70" s="149">
        <f t="shared" si="2"/>
        <v>26463.491350258369</v>
      </c>
    </row>
    <row r="71" spans="1:14" ht="14.25">
      <c r="A71" s="149">
        <v>69</v>
      </c>
      <c r="B71" s="142">
        <v>2</v>
      </c>
      <c r="C71" s="142">
        <v>1</v>
      </c>
      <c r="D71" s="142">
        <v>2</v>
      </c>
      <c r="E71" s="142">
        <v>1404</v>
      </c>
      <c r="F71" s="150" t="s">
        <v>884</v>
      </c>
      <c r="G71" s="142" t="s">
        <v>846</v>
      </c>
      <c r="H71" s="151" t="s">
        <v>847</v>
      </c>
      <c r="I71" s="152" t="s">
        <v>848</v>
      </c>
      <c r="J71" s="153">
        <v>56.09</v>
      </c>
      <c r="K71" s="154">
        <v>44.51</v>
      </c>
      <c r="L71" s="152">
        <v>21000</v>
      </c>
      <c r="M71" s="152">
        <f t="shared" si="3"/>
        <v>1177890</v>
      </c>
      <c r="N71" s="149">
        <f t="shared" si="2"/>
        <v>26463.491350258369</v>
      </c>
    </row>
    <row r="72" spans="1:14" ht="14.25">
      <c r="A72" s="149">
        <v>70</v>
      </c>
      <c r="B72" s="142">
        <v>2</v>
      </c>
      <c r="C72" s="142">
        <v>1</v>
      </c>
      <c r="D72" s="142">
        <v>2</v>
      </c>
      <c r="E72" s="142">
        <v>1405</v>
      </c>
      <c r="F72" s="150" t="s">
        <v>884</v>
      </c>
      <c r="G72" s="142" t="s">
        <v>846</v>
      </c>
      <c r="H72" s="151" t="s">
        <v>851</v>
      </c>
      <c r="I72" s="152" t="s">
        <v>848</v>
      </c>
      <c r="J72" s="153">
        <v>56.07</v>
      </c>
      <c r="K72" s="154">
        <v>44.49</v>
      </c>
      <c r="L72" s="152">
        <v>21000</v>
      </c>
      <c r="M72" s="152">
        <f t="shared" si="3"/>
        <v>1177470</v>
      </c>
      <c r="N72" s="149">
        <f t="shared" si="2"/>
        <v>26465.947403910992</v>
      </c>
    </row>
    <row r="73" spans="1:14" ht="14.25">
      <c r="A73" s="149">
        <v>71</v>
      </c>
      <c r="B73" s="142">
        <v>2</v>
      </c>
      <c r="C73" s="142">
        <v>1</v>
      </c>
      <c r="D73" s="142">
        <v>2</v>
      </c>
      <c r="E73" s="142">
        <v>1502</v>
      </c>
      <c r="F73" s="150" t="s">
        <v>885</v>
      </c>
      <c r="G73" s="142" t="s">
        <v>846</v>
      </c>
      <c r="H73" s="151" t="s">
        <v>847</v>
      </c>
      <c r="I73" s="152" t="s">
        <v>848</v>
      </c>
      <c r="J73" s="153">
        <v>56.37</v>
      </c>
      <c r="K73" s="154">
        <v>44.73</v>
      </c>
      <c r="L73" s="152">
        <v>21000</v>
      </c>
      <c r="M73" s="152">
        <f t="shared" si="3"/>
        <v>1183770</v>
      </c>
      <c r="N73" s="149">
        <f t="shared" si="2"/>
        <v>26464.788732394369</v>
      </c>
    </row>
    <row r="74" spans="1:14" ht="14.25">
      <c r="A74" s="149">
        <v>72</v>
      </c>
      <c r="B74" s="142">
        <v>2</v>
      </c>
      <c r="C74" s="142">
        <v>1</v>
      </c>
      <c r="D74" s="142">
        <v>2</v>
      </c>
      <c r="E74" s="142">
        <v>1503</v>
      </c>
      <c r="F74" s="150" t="s">
        <v>885</v>
      </c>
      <c r="G74" s="142" t="s">
        <v>846</v>
      </c>
      <c r="H74" s="151" t="s">
        <v>851</v>
      </c>
      <c r="I74" s="152" t="s">
        <v>848</v>
      </c>
      <c r="J74" s="153">
        <v>56.09</v>
      </c>
      <c r="K74" s="154">
        <v>44.51</v>
      </c>
      <c r="L74" s="152">
        <v>21000</v>
      </c>
      <c r="M74" s="152">
        <f t="shared" si="3"/>
        <v>1177890</v>
      </c>
      <c r="N74" s="149">
        <f t="shared" si="2"/>
        <v>26463.491350258369</v>
      </c>
    </row>
    <row r="75" spans="1:14" ht="14.25">
      <c r="A75" s="149">
        <v>73</v>
      </c>
      <c r="B75" s="142">
        <v>2</v>
      </c>
      <c r="C75" s="142">
        <v>1</v>
      </c>
      <c r="D75" s="142">
        <v>2</v>
      </c>
      <c r="E75" s="142">
        <v>1504</v>
      </c>
      <c r="F75" s="150" t="s">
        <v>885</v>
      </c>
      <c r="G75" s="142" t="s">
        <v>846</v>
      </c>
      <c r="H75" s="151" t="s">
        <v>847</v>
      </c>
      <c r="I75" s="152" t="s">
        <v>848</v>
      </c>
      <c r="J75" s="153">
        <v>56.09</v>
      </c>
      <c r="K75" s="154">
        <v>44.51</v>
      </c>
      <c r="L75" s="152">
        <v>21000</v>
      </c>
      <c r="M75" s="152">
        <f t="shared" si="3"/>
        <v>1177890</v>
      </c>
      <c r="N75" s="149">
        <f t="shared" si="2"/>
        <v>26463.491350258369</v>
      </c>
    </row>
    <row r="76" spans="1:14" ht="14.25">
      <c r="A76" s="149">
        <v>74</v>
      </c>
      <c r="B76" s="142">
        <v>2</v>
      </c>
      <c r="C76" s="142">
        <v>1</v>
      </c>
      <c r="D76" s="142">
        <v>2</v>
      </c>
      <c r="E76" s="142">
        <v>1505</v>
      </c>
      <c r="F76" s="150" t="s">
        <v>885</v>
      </c>
      <c r="G76" s="142" t="s">
        <v>846</v>
      </c>
      <c r="H76" s="151" t="s">
        <v>851</v>
      </c>
      <c r="I76" s="152" t="s">
        <v>848</v>
      </c>
      <c r="J76" s="153">
        <v>56.07</v>
      </c>
      <c r="K76" s="154">
        <v>44.49</v>
      </c>
      <c r="L76" s="152">
        <v>21000</v>
      </c>
      <c r="M76" s="152">
        <f t="shared" si="3"/>
        <v>1177470</v>
      </c>
      <c r="N76" s="149">
        <f t="shared" si="2"/>
        <v>26465.947403910992</v>
      </c>
    </row>
    <row r="77" spans="1:14" ht="14.25">
      <c r="A77" s="149">
        <v>75</v>
      </c>
      <c r="B77" s="142">
        <v>2</v>
      </c>
      <c r="C77" s="142">
        <v>2</v>
      </c>
      <c r="D77" s="142">
        <v>1</v>
      </c>
      <c r="E77" s="142">
        <v>102</v>
      </c>
      <c r="F77" s="150" t="s">
        <v>886</v>
      </c>
      <c r="G77" s="142" t="s">
        <v>846</v>
      </c>
      <c r="H77" s="151" t="s">
        <v>847</v>
      </c>
      <c r="I77" s="152" t="s">
        <v>848</v>
      </c>
      <c r="J77" s="153">
        <v>55.97</v>
      </c>
      <c r="K77" s="154">
        <v>44.38</v>
      </c>
      <c r="L77" s="152">
        <v>21000</v>
      </c>
      <c r="M77" s="152">
        <f t="shared" si="3"/>
        <v>1175370</v>
      </c>
      <c r="N77" s="149">
        <f t="shared" si="2"/>
        <v>26484.227129337538</v>
      </c>
    </row>
    <row r="78" spans="1:14" ht="14.25">
      <c r="A78" s="149">
        <v>76</v>
      </c>
      <c r="B78" s="142">
        <v>2</v>
      </c>
      <c r="C78" s="142">
        <v>2</v>
      </c>
      <c r="D78" s="142">
        <v>1</v>
      </c>
      <c r="E78" s="142">
        <v>103</v>
      </c>
      <c r="F78" s="150" t="s">
        <v>886</v>
      </c>
      <c r="G78" s="142" t="s">
        <v>846</v>
      </c>
      <c r="H78" s="151" t="s">
        <v>851</v>
      </c>
      <c r="I78" s="152" t="s">
        <v>848</v>
      </c>
      <c r="J78" s="153">
        <v>55.97</v>
      </c>
      <c r="K78" s="154">
        <v>44.38</v>
      </c>
      <c r="L78" s="152">
        <v>21000</v>
      </c>
      <c r="M78" s="152">
        <f t="shared" si="3"/>
        <v>1175370</v>
      </c>
      <c r="N78" s="149">
        <f t="shared" si="2"/>
        <v>26484.227129337538</v>
      </c>
    </row>
    <row r="79" spans="1:14" ht="14.25">
      <c r="A79" s="149">
        <v>77</v>
      </c>
      <c r="B79" s="142">
        <v>2</v>
      </c>
      <c r="C79" s="142">
        <v>2</v>
      </c>
      <c r="D79" s="142">
        <v>1</v>
      </c>
      <c r="E79" s="142">
        <v>104</v>
      </c>
      <c r="F79" s="150" t="s">
        <v>886</v>
      </c>
      <c r="G79" s="142" t="s">
        <v>846</v>
      </c>
      <c r="H79" s="151" t="s">
        <v>847</v>
      </c>
      <c r="I79" s="152" t="s">
        <v>848</v>
      </c>
      <c r="J79" s="153">
        <v>55.97</v>
      </c>
      <c r="K79" s="154">
        <v>44.38</v>
      </c>
      <c r="L79" s="152">
        <v>21000</v>
      </c>
      <c r="M79" s="152">
        <f t="shared" si="3"/>
        <v>1175370</v>
      </c>
      <c r="N79" s="149">
        <f t="shared" si="2"/>
        <v>26484.227129337538</v>
      </c>
    </row>
    <row r="80" spans="1:14" ht="14.25">
      <c r="A80" s="149">
        <v>78</v>
      </c>
      <c r="B80" s="142">
        <v>2</v>
      </c>
      <c r="C80" s="142">
        <v>2</v>
      </c>
      <c r="D80" s="142">
        <v>1</v>
      </c>
      <c r="E80" s="142">
        <v>105</v>
      </c>
      <c r="F80" s="150" t="s">
        <v>886</v>
      </c>
      <c r="G80" s="142" t="s">
        <v>846</v>
      </c>
      <c r="H80" s="151" t="s">
        <v>851</v>
      </c>
      <c r="I80" s="155" t="s">
        <v>848</v>
      </c>
      <c r="J80" s="153">
        <v>56.11</v>
      </c>
      <c r="K80" s="156">
        <v>44.49</v>
      </c>
      <c r="L80" s="152">
        <v>21000</v>
      </c>
      <c r="M80" s="152">
        <f>L80*J80</f>
        <v>1178310</v>
      </c>
      <c r="N80" s="149">
        <f t="shared" si="2"/>
        <v>26484.82805124747</v>
      </c>
    </row>
    <row r="81" spans="1:14" ht="14.25">
      <c r="A81" s="149">
        <v>79</v>
      </c>
      <c r="B81" s="142">
        <v>2</v>
      </c>
      <c r="C81" s="142">
        <v>2</v>
      </c>
      <c r="D81" s="142">
        <v>1</v>
      </c>
      <c r="E81" s="142">
        <v>202</v>
      </c>
      <c r="F81" s="150" t="s">
        <v>887</v>
      </c>
      <c r="G81" s="142" t="s">
        <v>846</v>
      </c>
      <c r="H81" s="151" t="s">
        <v>847</v>
      </c>
      <c r="I81" s="152" t="s">
        <v>848</v>
      </c>
      <c r="J81" s="153">
        <v>55.97</v>
      </c>
      <c r="K81" s="154">
        <v>44.38</v>
      </c>
      <c r="L81" s="152">
        <v>21000</v>
      </c>
      <c r="M81" s="152">
        <f t="shared" si="3"/>
        <v>1175370</v>
      </c>
      <c r="N81" s="149">
        <f t="shared" si="2"/>
        <v>26484.227129337538</v>
      </c>
    </row>
    <row r="82" spans="1:14" ht="14.25">
      <c r="A82" s="149">
        <v>80</v>
      </c>
      <c r="B82" s="142">
        <v>2</v>
      </c>
      <c r="C82" s="142">
        <v>2</v>
      </c>
      <c r="D82" s="142">
        <v>1</v>
      </c>
      <c r="E82" s="142">
        <v>203</v>
      </c>
      <c r="F82" s="150" t="s">
        <v>887</v>
      </c>
      <c r="G82" s="142" t="s">
        <v>846</v>
      </c>
      <c r="H82" s="151" t="s">
        <v>851</v>
      </c>
      <c r="I82" s="152" t="s">
        <v>848</v>
      </c>
      <c r="J82" s="153">
        <v>55.97</v>
      </c>
      <c r="K82" s="154">
        <v>44.38</v>
      </c>
      <c r="L82" s="152">
        <v>21000</v>
      </c>
      <c r="M82" s="152">
        <f t="shared" si="3"/>
        <v>1175370</v>
      </c>
      <c r="N82" s="149">
        <f t="shared" si="2"/>
        <v>26484.227129337538</v>
      </c>
    </row>
    <row r="83" spans="1:14" ht="14.25">
      <c r="A83" s="149">
        <v>81</v>
      </c>
      <c r="B83" s="142">
        <v>2</v>
      </c>
      <c r="C83" s="142">
        <v>2</v>
      </c>
      <c r="D83" s="142">
        <v>1</v>
      </c>
      <c r="E83" s="142">
        <v>204</v>
      </c>
      <c r="F83" s="150" t="s">
        <v>887</v>
      </c>
      <c r="G83" s="142" t="s">
        <v>846</v>
      </c>
      <c r="H83" s="151" t="s">
        <v>847</v>
      </c>
      <c r="I83" s="152" t="s">
        <v>848</v>
      </c>
      <c r="J83" s="153">
        <v>55.97</v>
      </c>
      <c r="K83" s="154">
        <v>44.38</v>
      </c>
      <c r="L83" s="152">
        <v>21000</v>
      </c>
      <c r="M83" s="152">
        <f t="shared" si="3"/>
        <v>1175370</v>
      </c>
      <c r="N83" s="149">
        <f t="shared" si="2"/>
        <v>26484.227129337538</v>
      </c>
    </row>
    <row r="84" spans="1:14" ht="14.25">
      <c r="A84" s="149">
        <v>82</v>
      </c>
      <c r="B84" s="142">
        <v>2</v>
      </c>
      <c r="C84" s="142">
        <v>2</v>
      </c>
      <c r="D84" s="142">
        <v>1</v>
      </c>
      <c r="E84" s="142">
        <v>303</v>
      </c>
      <c r="F84" s="150" t="s">
        <v>888</v>
      </c>
      <c r="G84" s="142" t="s">
        <v>846</v>
      </c>
      <c r="H84" s="151" t="s">
        <v>851</v>
      </c>
      <c r="I84" s="152" t="s">
        <v>848</v>
      </c>
      <c r="J84" s="153">
        <v>55.97</v>
      </c>
      <c r="K84" s="154">
        <v>44.38</v>
      </c>
      <c r="L84" s="152">
        <v>21000</v>
      </c>
      <c r="M84" s="152">
        <f t="shared" si="3"/>
        <v>1175370</v>
      </c>
      <c r="N84" s="149">
        <f t="shared" si="2"/>
        <v>26484.227129337538</v>
      </c>
    </row>
    <row r="85" spans="1:14" ht="14.25">
      <c r="A85" s="149">
        <v>83</v>
      </c>
      <c r="B85" s="142">
        <v>2</v>
      </c>
      <c r="C85" s="142">
        <v>2</v>
      </c>
      <c r="D85" s="142">
        <v>1</v>
      </c>
      <c r="E85" s="142">
        <v>304</v>
      </c>
      <c r="F85" s="150" t="s">
        <v>888</v>
      </c>
      <c r="G85" s="142" t="s">
        <v>846</v>
      </c>
      <c r="H85" s="151" t="s">
        <v>847</v>
      </c>
      <c r="I85" s="152" t="s">
        <v>848</v>
      </c>
      <c r="J85" s="153">
        <v>55.97</v>
      </c>
      <c r="K85" s="154">
        <v>44.38</v>
      </c>
      <c r="L85" s="152">
        <v>21000</v>
      </c>
      <c r="M85" s="152">
        <f t="shared" si="3"/>
        <v>1175370</v>
      </c>
      <c r="N85" s="149">
        <f t="shared" si="2"/>
        <v>26484.227129337538</v>
      </c>
    </row>
    <row r="86" spans="1:14" ht="14.25">
      <c r="A86" s="149">
        <v>84</v>
      </c>
      <c r="B86" s="142">
        <v>2</v>
      </c>
      <c r="C86" s="142">
        <v>2</v>
      </c>
      <c r="D86" s="142">
        <v>1</v>
      </c>
      <c r="E86" s="142">
        <v>403</v>
      </c>
      <c r="F86" s="150" t="s">
        <v>889</v>
      </c>
      <c r="G86" s="142" t="s">
        <v>846</v>
      </c>
      <c r="H86" s="151" t="s">
        <v>851</v>
      </c>
      <c r="I86" s="152" t="s">
        <v>848</v>
      </c>
      <c r="J86" s="153">
        <v>56.14</v>
      </c>
      <c r="K86" s="154">
        <v>44.51</v>
      </c>
      <c r="L86" s="152">
        <v>21000</v>
      </c>
      <c r="M86" s="152">
        <f t="shared" si="3"/>
        <v>1178940</v>
      </c>
      <c r="N86" s="149">
        <f t="shared" si="2"/>
        <v>26487.081554706809</v>
      </c>
    </row>
    <row r="87" spans="1:14" ht="14.25">
      <c r="A87" s="149">
        <v>85</v>
      </c>
      <c r="B87" s="142">
        <v>2</v>
      </c>
      <c r="C87" s="142">
        <v>2</v>
      </c>
      <c r="D87" s="142">
        <v>1</v>
      </c>
      <c r="E87" s="142">
        <v>404</v>
      </c>
      <c r="F87" s="150" t="s">
        <v>889</v>
      </c>
      <c r="G87" s="142" t="s">
        <v>846</v>
      </c>
      <c r="H87" s="151" t="s">
        <v>847</v>
      </c>
      <c r="I87" s="152" t="s">
        <v>848</v>
      </c>
      <c r="J87" s="153">
        <v>56.14</v>
      </c>
      <c r="K87" s="154">
        <v>44.51</v>
      </c>
      <c r="L87" s="152">
        <v>21000</v>
      </c>
      <c r="M87" s="152">
        <f t="shared" si="3"/>
        <v>1178940</v>
      </c>
      <c r="N87" s="149">
        <f t="shared" si="2"/>
        <v>26487.081554706809</v>
      </c>
    </row>
    <row r="88" spans="1:14" ht="14.25">
      <c r="A88" s="149">
        <v>86</v>
      </c>
      <c r="B88" s="142">
        <v>2</v>
      </c>
      <c r="C88" s="142">
        <v>2</v>
      </c>
      <c r="D88" s="142">
        <v>1</v>
      </c>
      <c r="E88" s="142">
        <v>405</v>
      </c>
      <c r="F88" s="150" t="s">
        <v>889</v>
      </c>
      <c r="G88" s="142" t="s">
        <v>846</v>
      </c>
      <c r="H88" s="151" t="s">
        <v>851</v>
      </c>
      <c r="I88" s="152" t="s">
        <v>848</v>
      </c>
      <c r="J88" s="153">
        <v>56.42</v>
      </c>
      <c r="K88" s="154">
        <v>44.73</v>
      </c>
      <c r="L88" s="152">
        <v>21000</v>
      </c>
      <c r="M88" s="152">
        <f t="shared" si="3"/>
        <v>1184820</v>
      </c>
      <c r="N88" s="149">
        <f t="shared" si="2"/>
        <v>26488.262910798123</v>
      </c>
    </row>
    <row r="89" spans="1:14" ht="14.25">
      <c r="A89" s="149">
        <v>87</v>
      </c>
      <c r="B89" s="142">
        <v>2</v>
      </c>
      <c r="C89" s="142">
        <v>2</v>
      </c>
      <c r="D89" s="142">
        <v>1</v>
      </c>
      <c r="E89" s="142">
        <v>503</v>
      </c>
      <c r="F89" s="150" t="s">
        <v>890</v>
      </c>
      <c r="G89" s="142" t="s">
        <v>846</v>
      </c>
      <c r="H89" s="151" t="s">
        <v>851</v>
      </c>
      <c r="I89" s="152" t="s">
        <v>848</v>
      </c>
      <c r="J89" s="153">
        <v>56.14</v>
      </c>
      <c r="K89" s="154">
        <v>44.51</v>
      </c>
      <c r="L89" s="152">
        <v>21000</v>
      </c>
      <c r="M89" s="152">
        <f t="shared" si="3"/>
        <v>1178940</v>
      </c>
      <c r="N89" s="149">
        <f t="shared" si="2"/>
        <v>26487.081554706809</v>
      </c>
    </row>
    <row r="90" spans="1:14" ht="14.25">
      <c r="A90" s="149">
        <v>88</v>
      </c>
      <c r="B90" s="142">
        <v>2</v>
      </c>
      <c r="C90" s="142">
        <v>2</v>
      </c>
      <c r="D90" s="142">
        <v>1</v>
      </c>
      <c r="E90" s="142">
        <v>504</v>
      </c>
      <c r="F90" s="150" t="s">
        <v>890</v>
      </c>
      <c r="G90" s="142" t="s">
        <v>846</v>
      </c>
      <c r="H90" s="151" t="s">
        <v>847</v>
      </c>
      <c r="I90" s="152" t="s">
        <v>848</v>
      </c>
      <c r="J90" s="153">
        <v>56.14</v>
      </c>
      <c r="K90" s="154">
        <v>44.51</v>
      </c>
      <c r="L90" s="152">
        <v>21000</v>
      </c>
      <c r="M90" s="152">
        <f t="shared" si="3"/>
        <v>1178940</v>
      </c>
      <c r="N90" s="149">
        <f t="shared" si="2"/>
        <v>26487.081554706809</v>
      </c>
    </row>
    <row r="91" spans="1:14" ht="14.25">
      <c r="A91" s="149">
        <v>89</v>
      </c>
      <c r="B91" s="142">
        <v>2</v>
      </c>
      <c r="C91" s="142">
        <v>2</v>
      </c>
      <c r="D91" s="142">
        <v>1</v>
      </c>
      <c r="E91" s="142">
        <v>604</v>
      </c>
      <c r="F91" s="150" t="s">
        <v>891</v>
      </c>
      <c r="G91" s="142" t="s">
        <v>846</v>
      </c>
      <c r="H91" s="151" t="s">
        <v>847</v>
      </c>
      <c r="I91" s="152" t="s">
        <v>848</v>
      </c>
      <c r="J91" s="153">
        <v>56.14</v>
      </c>
      <c r="K91" s="154">
        <v>44.51</v>
      </c>
      <c r="L91" s="152">
        <v>21000</v>
      </c>
      <c r="M91" s="152">
        <f t="shared" si="3"/>
        <v>1178940</v>
      </c>
      <c r="N91" s="149">
        <f t="shared" si="2"/>
        <v>26487.081554706809</v>
      </c>
    </row>
    <row r="92" spans="1:14" s="165" customFormat="1" ht="14.25" hidden="1">
      <c r="A92" s="159">
        <v>90</v>
      </c>
      <c r="B92" s="160">
        <v>2</v>
      </c>
      <c r="C92" s="160">
        <v>2</v>
      </c>
      <c r="D92" s="160">
        <v>1</v>
      </c>
      <c r="E92" s="160">
        <v>701</v>
      </c>
      <c r="F92" s="161" t="s">
        <v>892</v>
      </c>
      <c r="G92" s="160" t="s">
        <v>865</v>
      </c>
      <c r="H92" s="162" t="s">
        <v>893</v>
      </c>
      <c r="I92" s="166" t="s">
        <v>894</v>
      </c>
      <c r="J92" s="164">
        <v>89.78</v>
      </c>
      <c r="K92" s="167">
        <v>71.180000000000007</v>
      </c>
      <c r="L92" s="163">
        <v>21000</v>
      </c>
      <c r="M92" s="163">
        <f>L92*J92</f>
        <v>1885380</v>
      </c>
      <c r="N92" s="159">
        <f t="shared" si="2"/>
        <v>26487.496487777462</v>
      </c>
    </row>
    <row r="93" spans="1:14" ht="14.25">
      <c r="A93" s="149">
        <v>91</v>
      </c>
      <c r="B93" s="142">
        <v>2</v>
      </c>
      <c r="C93" s="142">
        <v>2</v>
      </c>
      <c r="D93" s="142">
        <v>1</v>
      </c>
      <c r="E93" s="142">
        <v>704</v>
      </c>
      <c r="F93" s="150" t="s">
        <v>892</v>
      </c>
      <c r="G93" s="142" t="s">
        <v>846</v>
      </c>
      <c r="H93" s="151" t="s">
        <v>847</v>
      </c>
      <c r="I93" s="152" t="s">
        <v>848</v>
      </c>
      <c r="J93" s="153">
        <v>56.14</v>
      </c>
      <c r="K93" s="154">
        <v>44.51</v>
      </c>
      <c r="L93" s="152">
        <v>21000</v>
      </c>
      <c r="M93" s="152">
        <f t="shared" si="3"/>
        <v>1178940</v>
      </c>
      <c r="N93" s="149">
        <f t="shared" si="2"/>
        <v>26487.081554706809</v>
      </c>
    </row>
    <row r="94" spans="1:14" s="165" customFormat="1" ht="14.25" hidden="1">
      <c r="A94" s="159">
        <v>92</v>
      </c>
      <c r="B94" s="160">
        <v>2</v>
      </c>
      <c r="C94" s="160">
        <v>2</v>
      </c>
      <c r="D94" s="160">
        <v>1</v>
      </c>
      <c r="E94" s="160">
        <v>906</v>
      </c>
      <c r="F94" s="161" t="s">
        <v>895</v>
      </c>
      <c r="G94" s="160" t="s">
        <v>865</v>
      </c>
      <c r="H94" s="162" t="s">
        <v>866</v>
      </c>
      <c r="I94" s="166" t="s">
        <v>130</v>
      </c>
      <c r="J94" s="164">
        <v>89.65</v>
      </c>
      <c r="K94" s="167">
        <v>71.08</v>
      </c>
      <c r="L94" s="163">
        <v>21000</v>
      </c>
      <c r="M94" s="163">
        <f>L94*J94</f>
        <v>1882650.0000000002</v>
      </c>
      <c r="N94" s="159">
        <f t="shared" si="2"/>
        <v>26486.353404614521</v>
      </c>
    </row>
    <row r="95" spans="1:14" ht="14.25">
      <c r="A95" s="149">
        <v>93</v>
      </c>
      <c r="B95" s="142">
        <v>2</v>
      </c>
      <c r="C95" s="142">
        <v>2</v>
      </c>
      <c r="D95" s="142">
        <v>1</v>
      </c>
      <c r="E95" s="142">
        <v>1304</v>
      </c>
      <c r="F95" s="150" t="s">
        <v>883</v>
      </c>
      <c r="G95" s="142" t="s">
        <v>846</v>
      </c>
      <c r="H95" s="151" t="s">
        <v>847</v>
      </c>
      <c r="I95" s="152" t="s">
        <v>848</v>
      </c>
      <c r="J95" s="153">
        <v>56.14</v>
      </c>
      <c r="K95" s="154">
        <v>44.51</v>
      </c>
      <c r="L95" s="152">
        <v>21000</v>
      </c>
      <c r="M95" s="152">
        <f t="shared" si="3"/>
        <v>1178940</v>
      </c>
      <c r="N95" s="149">
        <f t="shared" si="2"/>
        <v>26487.081554706809</v>
      </c>
    </row>
    <row r="96" spans="1:14" ht="14.25">
      <c r="A96" s="149">
        <v>94</v>
      </c>
      <c r="B96" s="142">
        <v>2</v>
      </c>
      <c r="C96" s="142">
        <v>2</v>
      </c>
      <c r="D96" s="142">
        <v>1</v>
      </c>
      <c r="E96" s="142">
        <v>1404</v>
      </c>
      <c r="F96" s="150" t="s">
        <v>884</v>
      </c>
      <c r="G96" s="142" t="s">
        <v>846</v>
      </c>
      <c r="H96" s="151" t="s">
        <v>847</v>
      </c>
      <c r="I96" s="152" t="s">
        <v>848</v>
      </c>
      <c r="J96" s="153">
        <v>56.14</v>
      </c>
      <c r="K96" s="154">
        <v>44.51</v>
      </c>
      <c r="L96" s="152">
        <v>21000</v>
      </c>
      <c r="M96" s="152">
        <f t="shared" si="3"/>
        <v>1178940</v>
      </c>
      <c r="N96" s="149">
        <f t="shared" si="2"/>
        <v>26487.081554706809</v>
      </c>
    </row>
    <row r="97" spans="1:14" ht="14.25">
      <c r="A97" s="149">
        <v>95</v>
      </c>
      <c r="B97" s="142">
        <v>2</v>
      </c>
      <c r="C97" s="142">
        <v>2</v>
      </c>
      <c r="D97" s="142">
        <v>1</v>
      </c>
      <c r="E97" s="142">
        <v>1502</v>
      </c>
      <c r="F97" s="150" t="s">
        <v>885</v>
      </c>
      <c r="G97" s="142" t="s">
        <v>846</v>
      </c>
      <c r="H97" s="151" t="s">
        <v>847</v>
      </c>
      <c r="I97" s="152" t="s">
        <v>848</v>
      </c>
      <c r="J97" s="153">
        <v>56.14</v>
      </c>
      <c r="K97" s="154">
        <v>44.51</v>
      </c>
      <c r="L97" s="152">
        <v>21000</v>
      </c>
      <c r="M97" s="152">
        <f t="shared" si="3"/>
        <v>1178940</v>
      </c>
      <c r="N97" s="149">
        <f t="shared" si="2"/>
        <v>26487.081554706809</v>
      </c>
    </row>
    <row r="98" spans="1:14" ht="14.25">
      <c r="A98" s="149">
        <v>96</v>
      </c>
      <c r="B98" s="142">
        <v>2</v>
      </c>
      <c r="C98" s="142">
        <v>2</v>
      </c>
      <c r="D98" s="142">
        <v>1</v>
      </c>
      <c r="E98" s="142">
        <v>1503</v>
      </c>
      <c r="F98" s="150" t="s">
        <v>885</v>
      </c>
      <c r="G98" s="142" t="s">
        <v>846</v>
      </c>
      <c r="H98" s="151" t="s">
        <v>851</v>
      </c>
      <c r="I98" s="152" t="s">
        <v>848</v>
      </c>
      <c r="J98" s="153">
        <v>56.14</v>
      </c>
      <c r="K98" s="154">
        <v>44.51</v>
      </c>
      <c r="L98" s="152">
        <v>21000</v>
      </c>
      <c r="M98" s="152">
        <f t="shared" si="3"/>
        <v>1178940</v>
      </c>
      <c r="N98" s="149">
        <f t="shared" si="2"/>
        <v>26487.081554706809</v>
      </c>
    </row>
    <row r="99" spans="1:14" ht="14.25">
      <c r="A99" s="149">
        <v>97</v>
      </c>
      <c r="B99" s="142">
        <v>2</v>
      </c>
      <c r="C99" s="142">
        <v>2</v>
      </c>
      <c r="D99" s="142">
        <v>1</v>
      </c>
      <c r="E99" s="142">
        <v>1504</v>
      </c>
      <c r="F99" s="150" t="s">
        <v>896</v>
      </c>
      <c r="G99" s="142" t="s">
        <v>846</v>
      </c>
      <c r="H99" s="151" t="s">
        <v>847</v>
      </c>
      <c r="I99" s="152" t="s">
        <v>848</v>
      </c>
      <c r="J99" s="153">
        <v>56.14</v>
      </c>
      <c r="K99" s="154">
        <v>44.51</v>
      </c>
      <c r="L99" s="152">
        <v>21000</v>
      </c>
      <c r="M99" s="152">
        <f t="shared" si="3"/>
        <v>1178940</v>
      </c>
      <c r="N99" s="149">
        <f t="shared" si="2"/>
        <v>26487.081554706809</v>
      </c>
    </row>
    <row r="100" spans="1:14" ht="14.25">
      <c r="A100" s="149">
        <v>98</v>
      </c>
      <c r="B100" s="142">
        <v>2</v>
      </c>
      <c r="C100" s="142">
        <v>2</v>
      </c>
      <c r="D100" s="142">
        <v>1</v>
      </c>
      <c r="E100" s="142">
        <v>1505</v>
      </c>
      <c r="F100" s="150" t="s">
        <v>896</v>
      </c>
      <c r="G100" s="142" t="s">
        <v>846</v>
      </c>
      <c r="H100" s="151" t="s">
        <v>851</v>
      </c>
      <c r="I100" s="152" t="s">
        <v>848</v>
      </c>
      <c r="J100" s="153">
        <v>56.42</v>
      </c>
      <c r="K100" s="154">
        <v>44.73</v>
      </c>
      <c r="L100" s="152">
        <v>21000</v>
      </c>
      <c r="M100" s="152">
        <f t="shared" si="3"/>
        <v>1184820</v>
      </c>
      <c r="N100" s="149">
        <f t="shared" si="2"/>
        <v>26488.262910798123</v>
      </c>
    </row>
    <row r="101" spans="1:14" ht="14.25">
      <c r="A101" s="149">
        <v>99</v>
      </c>
      <c r="B101" s="142">
        <v>2</v>
      </c>
      <c r="C101" s="142">
        <v>2</v>
      </c>
      <c r="D101" s="142">
        <v>2</v>
      </c>
      <c r="E101" s="142">
        <v>103</v>
      </c>
      <c r="F101" s="150" t="s">
        <v>886</v>
      </c>
      <c r="G101" s="142" t="s">
        <v>846</v>
      </c>
      <c r="H101" s="151" t="s">
        <v>851</v>
      </c>
      <c r="I101" s="152" t="s">
        <v>848</v>
      </c>
      <c r="J101" s="153">
        <v>55.97</v>
      </c>
      <c r="K101" s="154">
        <v>44.38</v>
      </c>
      <c r="L101" s="152">
        <v>21000</v>
      </c>
      <c r="M101" s="152">
        <f t="shared" si="3"/>
        <v>1175370</v>
      </c>
      <c r="N101" s="149">
        <f t="shared" si="2"/>
        <v>26484.227129337538</v>
      </c>
    </row>
    <row r="102" spans="1:14" ht="14.25">
      <c r="A102" s="149">
        <v>100</v>
      </c>
      <c r="B102" s="142">
        <v>2</v>
      </c>
      <c r="C102" s="142">
        <v>2</v>
      </c>
      <c r="D102" s="142">
        <v>2</v>
      </c>
      <c r="E102" s="142">
        <v>104</v>
      </c>
      <c r="F102" s="150" t="s">
        <v>886</v>
      </c>
      <c r="G102" s="142" t="s">
        <v>846</v>
      </c>
      <c r="H102" s="151" t="s">
        <v>847</v>
      </c>
      <c r="I102" s="152" t="s">
        <v>848</v>
      </c>
      <c r="J102" s="153">
        <v>55.97</v>
      </c>
      <c r="K102" s="154">
        <v>44.38</v>
      </c>
      <c r="L102" s="152">
        <v>21000</v>
      </c>
      <c r="M102" s="152">
        <f t="shared" si="3"/>
        <v>1175370</v>
      </c>
      <c r="N102" s="149">
        <f t="shared" si="2"/>
        <v>26484.227129337538</v>
      </c>
    </row>
    <row r="103" spans="1:14" ht="14.25">
      <c r="A103" s="149">
        <v>101</v>
      </c>
      <c r="B103" s="142">
        <v>2</v>
      </c>
      <c r="C103" s="142">
        <v>2</v>
      </c>
      <c r="D103" s="142">
        <v>2</v>
      </c>
      <c r="E103" s="142">
        <v>105</v>
      </c>
      <c r="F103" s="150" t="s">
        <v>886</v>
      </c>
      <c r="G103" s="142" t="s">
        <v>846</v>
      </c>
      <c r="H103" s="151" t="s">
        <v>851</v>
      </c>
      <c r="I103" s="152" t="s">
        <v>848</v>
      </c>
      <c r="J103" s="153">
        <v>55.97</v>
      </c>
      <c r="K103" s="154">
        <v>44.38</v>
      </c>
      <c r="L103" s="152">
        <v>21000</v>
      </c>
      <c r="M103" s="152">
        <f t="shared" si="3"/>
        <v>1175370</v>
      </c>
      <c r="N103" s="149">
        <f t="shared" si="2"/>
        <v>26484.227129337538</v>
      </c>
    </row>
    <row r="104" spans="1:14" s="165" customFormat="1" ht="14.25" hidden="1">
      <c r="A104" s="159">
        <v>102</v>
      </c>
      <c r="B104" s="160">
        <v>2</v>
      </c>
      <c r="C104" s="160">
        <v>2</v>
      </c>
      <c r="D104" s="160">
        <v>2</v>
      </c>
      <c r="E104" s="160">
        <v>201</v>
      </c>
      <c r="F104" s="161" t="s">
        <v>887</v>
      </c>
      <c r="G104" s="160" t="s">
        <v>865</v>
      </c>
      <c r="H104" s="162" t="s">
        <v>897</v>
      </c>
      <c r="I104" s="166" t="s">
        <v>130</v>
      </c>
      <c r="J104" s="164">
        <v>89.51</v>
      </c>
      <c r="K104" s="167">
        <v>70.97</v>
      </c>
      <c r="L104" s="163">
        <v>21000</v>
      </c>
      <c r="M104" s="163">
        <f>L104*J104</f>
        <v>1879710</v>
      </c>
      <c r="N104" s="159">
        <f t="shared" si="2"/>
        <v>26485.979991545722</v>
      </c>
    </row>
    <row r="105" spans="1:14" ht="14.25">
      <c r="A105" s="149">
        <v>103</v>
      </c>
      <c r="B105" s="142">
        <v>2</v>
      </c>
      <c r="C105" s="142">
        <v>2</v>
      </c>
      <c r="D105" s="142">
        <v>2</v>
      </c>
      <c r="E105" s="142">
        <v>203</v>
      </c>
      <c r="F105" s="150" t="s">
        <v>887</v>
      </c>
      <c r="G105" s="142" t="s">
        <v>846</v>
      </c>
      <c r="H105" s="151" t="s">
        <v>851</v>
      </c>
      <c r="I105" s="152" t="s">
        <v>848</v>
      </c>
      <c r="J105" s="153">
        <v>55.97</v>
      </c>
      <c r="K105" s="154">
        <v>44.38</v>
      </c>
      <c r="L105" s="152">
        <v>21000</v>
      </c>
      <c r="M105" s="152">
        <f t="shared" si="3"/>
        <v>1175370</v>
      </c>
      <c r="N105" s="149">
        <f t="shared" si="2"/>
        <v>26484.227129337538</v>
      </c>
    </row>
    <row r="106" spans="1:14" ht="14.25">
      <c r="A106" s="149">
        <v>104</v>
      </c>
      <c r="B106" s="142">
        <v>2</v>
      </c>
      <c r="C106" s="142">
        <v>2</v>
      </c>
      <c r="D106" s="142">
        <v>2</v>
      </c>
      <c r="E106" s="142">
        <v>204</v>
      </c>
      <c r="F106" s="150" t="s">
        <v>887</v>
      </c>
      <c r="G106" s="142" t="s">
        <v>846</v>
      </c>
      <c r="H106" s="151" t="s">
        <v>847</v>
      </c>
      <c r="I106" s="152" t="s">
        <v>848</v>
      </c>
      <c r="J106" s="153">
        <v>55.97</v>
      </c>
      <c r="K106" s="154">
        <v>44.38</v>
      </c>
      <c r="L106" s="152">
        <v>21000</v>
      </c>
      <c r="M106" s="152">
        <f t="shared" si="3"/>
        <v>1175370</v>
      </c>
      <c r="N106" s="149">
        <f t="shared" si="2"/>
        <v>26484.227129337538</v>
      </c>
    </row>
    <row r="107" spans="1:14" ht="14.25">
      <c r="A107" s="149">
        <v>105</v>
      </c>
      <c r="B107" s="142">
        <v>2</v>
      </c>
      <c r="C107" s="142">
        <v>2</v>
      </c>
      <c r="D107" s="142">
        <v>2</v>
      </c>
      <c r="E107" s="142">
        <v>205</v>
      </c>
      <c r="F107" s="150" t="s">
        <v>887</v>
      </c>
      <c r="G107" s="142" t="s">
        <v>846</v>
      </c>
      <c r="H107" s="151" t="s">
        <v>851</v>
      </c>
      <c r="I107" s="152" t="s">
        <v>848</v>
      </c>
      <c r="J107" s="153">
        <v>55.97</v>
      </c>
      <c r="K107" s="154">
        <v>44.38</v>
      </c>
      <c r="L107" s="152">
        <v>21000</v>
      </c>
      <c r="M107" s="152">
        <f t="shared" si="3"/>
        <v>1175370</v>
      </c>
      <c r="N107" s="149">
        <f t="shared" si="2"/>
        <v>26484.227129337538</v>
      </c>
    </row>
    <row r="108" spans="1:14" ht="14.25">
      <c r="A108" s="149">
        <v>106</v>
      </c>
      <c r="B108" s="142">
        <v>2</v>
      </c>
      <c r="C108" s="142">
        <v>2</v>
      </c>
      <c r="D108" s="142">
        <v>2</v>
      </c>
      <c r="E108" s="142">
        <v>302</v>
      </c>
      <c r="F108" s="150" t="s">
        <v>888</v>
      </c>
      <c r="G108" s="142" t="s">
        <v>846</v>
      </c>
      <c r="H108" s="151" t="s">
        <v>847</v>
      </c>
      <c r="I108" s="152" t="s">
        <v>848</v>
      </c>
      <c r="J108" s="153">
        <v>56.11</v>
      </c>
      <c r="K108" s="154">
        <v>44.49</v>
      </c>
      <c r="L108" s="152">
        <v>21000</v>
      </c>
      <c r="M108" s="152">
        <f t="shared" si="3"/>
        <v>1178310</v>
      </c>
      <c r="N108" s="149">
        <f t="shared" si="2"/>
        <v>26484.82805124747</v>
      </c>
    </row>
    <row r="109" spans="1:14" ht="14.25">
      <c r="A109" s="149">
        <v>107</v>
      </c>
      <c r="B109" s="142">
        <v>2</v>
      </c>
      <c r="C109" s="142">
        <v>2</v>
      </c>
      <c r="D109" s="142">
        <v>2</v>
      </c>
      <c r="E109" s="142">
        <v>303</v>
      </c>
      <c r="F109" s="150" t="s">
        <v>888</v>
      </c>
      <c r="G109" s="142" t="s">
        <v>846</v>
      </c>
      <c r="H109" s="151" t="s">
        <v>851</v>
      </c>
      <c r="I109" s="152" t="s">
        <v>848</v>
      </c>
      <c r="J109" s="153">
        <v>55.97</v>
      </c>
      <c r="K109" s="154">
        <v>44.38</v>
      </c>
      <c r="L109" s="152">
        <v>21000</v>
      </c>
      <c r="M109" s="152">
        <f t="shared" si="3"/>
        <v>1175370</v>
      </c>
      <c r="N109" s="149">
        <f t="shared" si="2"/>
        <v>26484.227129337538</v>
      </c>
    </row>
    <row r="110" spans="1:14" ht="14.25">
      <c r="A110" s="149">
        <v>108</v>
      </c>
      <c r="B110" s="142">
        <v>2</v>
      </c>
      <c r="C110" s="142">
        <v>2</v>
      </c>
      <c r="D110" s="142">
        <v>2</v>
      </c>
      <c r="E110" s="142">
        <v>304</v>
      </c>
      <c r="F110" s="150" t="s">
        <v>888</v>
      </c>
      <c r="G110" s="142" t="s">
        <v>846</v>
      </c>
      <c r="H110" s="151" t="s">
        <v>847</v>
      </c>
      <c r="I110" s="152" t="s">
        <v>848</v>
      </c>
      <c r="J110" s="153">
        <v>55.97</v>
      </c>
      <c r="K110" s="154">
        <v>44.38</v>
      </c>
      <c r="L110" s="152">
        <v>21000</v>
      </c>
      <c r="M110" s="152">
        <f t="shared" si="3"/>
        <v>1175370</v>
      </c>
      <c r="N110" s="149">
        <f t="shared" si="2"/>
        <v>26484.227129337538</v>
      </c>
    </row>
    <row r="111" spans="1:14" ht="14.25">
      <c r="A111" s="149">
        <v>109</v>
      </c>
      <c r="B111" s="142">
        <v>2</v>
      </c>
      <c r="C111" s="142">
        <v>2</v>
      </c>
      <c r="D111" s="142">
        <v>2</v>
      </c>
      <c r="E111" s="142">
        <v>402</v>
      </c>
      <c r="F111" s="150" t="s">
        <v>889</v>
      </c>
      <c r="G111" s="142" t="s">
        <v>846</v>
      </c>
      <c r="H111" s="151" t="s">
        <v>847</v>
      </c>
      <c r="I111" s="152" t="s">
        <v>848</v>
      </c>
      <c r="J111" s="153">
        <v>56.42</v>
      </c>
      <c r="K111" s="154">
        <v>44.73</v>
      </c>
      <c r="L111" s="152">
        <v>21000</v>
      </c>
      <c r="M111" s="152">
        <f t="shared" si="3"/>
        <v>1184820</v>
      </c>
      <c r="N111" s="149">
        <f t="shared" si="2"/>
        <v>26488.262910798123</v>
      </c>
    </row>
    <row r="112" spans="1:14" ht="14.25">
      <c r="A112" s="149">
        <v>110</v>
      </c>
      <c r="B112" s="142">
        <v>2</v>
      </c>
      <c r="C112" s="142">
        <v>2</v>
      </c>
      <c r="D112" s="142">
        <v>2</v>
      </c>
      <c r="E112" s="142">
        <v>403</v>
      </c>
      <c r="F112" s="150" t="s">
        <v>889</v>
      </c>
      <c r="G112" s="142" t="s">
        <v>846</v>
      </c>
      <c r="H112" s="151" t="s">
        <v>851</v>
      </c>
      <c r="I112" s="152" t="s">
        <v>848</v>
      </c>
      <c r="J112" s="153">
        <v>56.14</v>
      </c>
      <c r="K112" s="154">
        <v>44.51</v>
      </c>
      <c r="L112" s="152">
        <v>21000</v>
      </c>
      <c r="M112" s="152">
        <f t="shared" si="3"/>
        <v>1178940</v>
      </c>
      <c r="N112" s="149">
        <f t="shared" si="2"/>
        <v>26487.081554706809</v>
      </c>
    </row>
    <row r="113" spans="1:14" ht="14.25">
      <c r="A113" s="149">
        <v>111</v>
      </c>
      <c r="B113" s="142">
        <v>2</v>
      </c>
      <c r="C113" s="142">
        <v>2</v>
      </c>
      <c r="D113" s="142">
        <v>2</v>
      </c>
      <c r="E113" s="142">
        <v>404</v>
      </c>
      <c r="F113" s="150" t="s">
        <v>889</v>
      </c>
      <c r="G113" s="142" t="s">
        <v>846</v>
      </c>
      <c r="H113" s="151" t="s">
        <v>847</v>
      </c>
      <c r="I113" s="152" t="s">
        <v>848</v>
      </c>
      <c r="J113" s="153">
        <v>56.14</v>
      </c>
      <c r="K113" s="154">
        <v>44.51</v>
      </c>
      <c r="L113" s="152">
        <v>21000</v>
      </c>
      <c r="M113" s="152">
        <f t="shared" si="3"/>
        <v>1178940</v>
      </c>
      <c r="N113" s="149">
        <f t="shared" si="2"/>
        <v>26487.081554706809</v>
      </c>
    </row>
    <row r="114" spans="1:14" ht="14.25">
      <c r="A114" s="149">
        <v>112</v>
      </c>
      <c r="B114" s="142">
        <v>2</v>
      </c>
      <c r="C114" s="142">
        <v>2</v>
      </c>
      <c r="D114" s="142">
        <v>2</v>
      </c>
      <c r="E114" s="142">
        <v>405</v>
      </c>
      <c r="F114" s="150" t="s">
        <v>889</v>
      </c>
      <c r="G114" s="142" t="s">
        <v>846</v>
      </c>
      <c r="H114" s="151" t="s">
        <v>851</v>
      </c>
      <c r="I114" s="152" t="s">
        <v>848</v>
      </c>
      <c r="J114" s="153">
        <v>56.14</v>
      </c>
      <c r="K114" s="154">
        <v>44.51</v>
      </c>
      <c r="L114" s="152">
        <v>21000</v>
      </c>
      <c r="M114" s="152">
        <f t="shared" si="3"/>
        <v>1178940</v>
      </c>
      <c r="N114" s="149">
        <f t="shared" si="2"/>
        <v>26487.081554706809</v>
      </c>
    </row>
    <row r="115" spans="1:14" ht="14.25">
      <c r="A115" s="149">
        <v>113</v>
      </c>
      <c r="B115" s="142">
        <v>2</v>
      </c>
      <c r="C115" s="142">
        <v>2</v>
      </c>
      <c r="D115" s="142">
        <v>2</v>
      </c>
      <c r="E115" s="142">
        <v>504</v>
      </c>
      <c r="F115" s="150" t="s">
        <v>890</v>
      </c>
      <c r="G115" s="142" t="s">
        <v>846</v>
      </c>
      <c r="H115" s="151" t="s">
        <v>847</v>
      </c>
      <c r="I115" s="152" t="s">
        <v>848</v>
      </c>
      <c r="J115" s="153">
        <v>56.14</v>
      </c>
      <c r="K115" s="154">
        <v>44.51</v>
      </c>
      <c r="L115" s="152">
        <v>21000</v>
      </c>
      <c r="M115" s="152">
        <f t="shared" si="3"/>
        <v>1178940</v>
      </c>
      <c r="N115" s="149">
        <f t="shared" si="2"/>
        <v>26487.081554706809</v>
      </c>
    </row>
    <row r="116" spans="1:14" ht="14.25">
      <c r="A116" s="149">
        <v>114</v>
      </c>
      <c r="B116" s="142">
        <v>2</v>
      </c>
      <c r="C116" s="142">
        <v>2</v>
      </c>
      <c r="D116" s="142">
        <v>2</v>
      </c>
      <c r="E116" s="142">
        <v>604</v>
      </c>
      <c r="F116" s="150" t="s">
        <v>891</v>
      </c>
      <c r="G116" s="142" t="s">
        <v>846</v>
      </c>
      <c r="H116" s="151" t="s">
        <v>847</v>
      </c>
      <c r="I116" s="152" t="s">
        <v>848</v>
      </c>
      <c r="J116" s="153">
        <v>56.14</v>
      </c>
      <c r="K116" s="154">
        <v>44.51</v>
      </c>
      <c r="L116" s="152">
        <v>21000</v>
      </c>
      <c r="M116" s="152">
        <f t="shared" si="3"/>
        <v>1178940</v>
      </c>
      <c r="N116" s="149">
        <f t="shared" si="2"/>
        <v>26487.081554706809</v>
      </c>
    </row>
    <row r="117" spans="1:14" ht="14.25">
      <c r="A117" s="149">
        <v>115</v>
      </c>
      <c r="B117" s="142">
        <v>2</v>
      </c>
      <c r="C117" s="142">
        <v>2</v>
      </c>
      <c r="D117" s="142">
        <v>2</v>
      </c>
      <c r="E117" s="142">
        <v>1005</v>
      </c>
      <c r="F117" s="150" t="s">
        <v>898</v>
      </c>
      <c r="G117" s="142" t="s">
        <v>846</v>
      </c>
      <c r="H117" s="151" t="s">
        <v>851</v>
      </c>
      <c r="I117" s="155" t="s">
        <v>848</v>
      </c>
      <c r="J117" s="153">
        <v>56.14</v>
      </c>
      <c r="K117" s="156">
        <v>44.51</v>
      </c>
      <c r="L117" s="152">
        <v>21000</v>
      </c>
      <c r="M117" s="152">
        <f>L117*J117</f>
        <v>1178940</v>
      </c>
      <c r="N117" s="149">
        <f t="shared" si="2"/>
        <v>26487.081554706809</v>
      </c>
    </row>
    <row r="118" spans="1:14" ht="14.25">
      <c r="A118" s="149">
        <v>116</v>
      </c>
      <c r="B118" s="142">
        <v>2</v>
      </c>
      <c r="C118" s="142">
        <v>2</v>
      </c>
      <c r="D118" s="142">
        <v>2</v>
      </c>
      <c r="E118" s="142">
        <v>1203</v>
      </c>
      <c r="F118" s="150" t="s">
        <v>899</v>
      </c>
      <c r="G118" s="142" t="s">
        <v>846</v>
      </c>
      <c r="H118" s="151" t="s">
        <v>851</v>
      </c>
      <c r="I118" s="155" t="s">
        <v>848</v>
      </c>
      <c r="J118" s="153">
        <v>56.14</v>
      </c>
      <c r="K118" s="156">
        <v>44.51</v>
      </c>
      <c r="L118" s="152">
        <v>21000</v>
      </c>
      <c r="M118" s="152">
        <f>L118*J118</f>
        <v>1178940</v>
      </c>
      <c r="N118" s="149">
        <f t="shared" si="2"/>
        <v>26487.081554706809</v>
      </c>
    </row>
    <row r="119" spans="1:14" ht="14.25">
      <c r="A119" s="149">
        <v>117</v>
      </c>
      <c r="B119" s="142">
        <v>2</v>
      </c>
      <c r="C119" s="142">
        <v>2</v>
      </c>
      <c r="D119" s="142">
        <v>2</v>
      </c>
      <c r="E119" s="142">
        <v>1304</v>
      </c>
      <c r="F119" s="150" t="s">
        <v>883</v>
      </c>
      <c r="G119" s="142" t="s">
        <v>846</v>
      </c>
      <c r="H119" s="151" t="s">
        <v>847</v>
      </c>
      <c r="I119" s="152" t="s">
        <v>848</v>
      </c>
      <c r="J119" s="153">
        <v>56.14</v>
      </c>
      <c r="K119" s="154">
        <v>44.51</v>
      </c>
      <c r="L119" s="152">
        <v>21000</v>
      </c>
      <c r="M119" s="152">
        <f t="shared" si="3"/>
        <v>1178940</v>
      </c>
      <c r="N119" s="149">
        <f t="shared" si="2"/>
        <v>26487.081554706809</v>
      </c>
    </row>
    <row r="120" spans="1:14" ht="14.25">
      <c r="A120" s="149">
        <v>118</v>
      </c>
      <c r="B120" s="142">
        <v>2</v>
      </c>
      <c r="C120" s="142">
        <v>2</v>
      </c>
      <c r="D120" s="142">
        <v>2</v>
      </c>
      <c r="E120" s="142">
        <v>1403</v>
      </c>
      <c r="F120" s="150" t="s">
        <v>884</v>
      </c>
      <c r="G120" s="142" t="s">
        <v>846</v>
      </c>
      <c r="H120" s="151" t="s">
        <v>851</v>
      </c>
      <c r="I120" s="152" t="s">
        <v>848</v>
      </c>
      <c r="J120" s="153">
        <v>56.14</v>
      </c>
      <c r="K120" s="154">
        <v>44.51</v>
      </c>
      <c r="L120" s="152">
        <v>21000</v>
      </c>
      <c r="M120" s="152">
        <f t="shared" si="3"/>
        <v>1178940</v>
      </c>
      <c r="N120" s="149">
        <f t="shared" si="2"/>
        <v>26487.081554706809</v>
      </c>
    </row>
    <row r="121" spans="1:14" ht="14.25">
      <c r="A121" s="149">
        <v>119</v>
      </c>
      <c r="B121" s="142">
        <v>2</v>
      </c>
      <c r="C121" s="142">
        <v>2</v>
      </c>
      <c r="D121" s="142">
        <v>2</v>
      </c>
      <c r="E121" s="142">
        <v>1404</v>
      </c>
      <c r="F121" s="150" t="s">
        <v>884</v>
      </c>
      <c r="G121" s="142" t="s">
        <v>846</v>
      </c>
      <c r="H121" s="151" t="s">
        <v>847</v>
      </c>
      <c r="I121" s="152" t="s">
        <v>848</v>
      </c>
      <c r="J121" s="153">
        <v>56.14</v>
      </c>
      <c r="K121" s="154">
        <v>44.51</v>
      </c>
      <c r="L121" s="152">
        <v>21000</v>
      </c>
      <c r="M121" s="152">
        <f t="shared" si="3"/>
        <v>1178940</v>
      </c>
      <c r="N121" s="149">
        <f t="shared" si="2"/>
        <v>26487.081554706809</v>
      </c>
    </row>
    <row r="122" spans="1:14" ht="14.25">
      <c r="A122" s="149">
        <v>120</v>
      </c>
      <c r="B122" s="142">
        <v>2</v>
      </c>
      <c r="C122" s="142">
        <v>2</v>
      </c>
      <c r="D122" s="142">
        <v>2</v>
      </c>
      <c r="E122" s="142">
        <v>1503</v>
      </c>
      <c r="F122" s="150" t="s">
        <v>885</v>
      </c>
      <c r="G122" s="142" t="s">
        <v>846</v>
      </c>
      <c r="H122" s="151" t="s">
        <v>851</v>
      </c>
      <c r="I122" s="152" t="s">
        <v>848</v>
      </c>
      <c r="J122" s="153">
        <v>56.14</v>
      </c>
      <c r="K122" s="154">
        <v>44.51</v>
      </c>
      <c r="L122" s="152">
        <v>21000</v>
      </c>
      <c r="M122" s="152">
        <f t="shared" si="3"/>
        <v>1178940</v>
      </c>
      <c r="N122" s="149">
        <f t="shared" si="2"/>
        <v>26487.081554706809</v>
      </c>
    </row>
    <row r="123" spans="1:14" ht="14.25">
      <c r="A123" s="149">
        <v>121</v>
      </c>
      <c r="B123" s="142">
        <v>2</v>
      </c>
      <c r="C123" s="142">
        <v>2</v>
      </c>
      <c r="D123" s="142">
        <v>2</v>
      </c>
      <c r="E123" s="142">
        <v>1504</v>
      </c>
      <c r="F123" s="150" t="s">
        <v>885</v>
      </c>
      <c r="G123" s="142" t="s">
        <v>846</v>
      </c>
      <c r="H123" s="151" t="s">
        <v>847</v>
      </c>
      <c r="I123" s="152" t="s">
        <v>848</v>
      </c>
      <c r="J123" s="153">
        <v>56.14</v>
      </c>
      <c r="K123" s="154">
        <v>44.51</v>
      </c>
      <c r="L123" s="152">
        <v>21000</v>
      </c>
      <c r="M123" s="152">
        <f t="shared" si="3"/>
        <v>1178940</v>
      </c>
      <c r="N123" s="149">
        <f t="shared" si="2"/>
        <v>26487.081554706809</v>
      </c>
    </row>
    <row r="124" spans="1:14" ht="14.25">
      <c r="A124" s="149">
        <v>122</v>
      </c>
      <c r="B124" s="142">
        <v>2</v>
      </c>
      <c r="C124" s="142">
        <v>2</v>
      </c>
      <c r="D124" s="142">
        <v>2</v>
      </c>
      <c r="E124" s="142">
        <v>1505</v>
      </c>
      <c r="F124" s="150" t="s">
        <v>885</v>
      </c>
      <c r="G124" s="142" t="s">
        <v>846</v>
      </c>
      <c r="H124" s="151" t="s">
        <v>851</v>
      </c>
      <c r="I124" s="152" t="s">
        <v>848</v>
      </c>
      <c r="J124" s="153">
        <v>56.14</v>
      </c>
      <c r="K124" s="154">
        <v>44.51</v>
      </c>
      <c r="L124" s="152">
        <v>21000</v>
      </c>
      <c r="M124" s="152">
        <f t="shared" si="3"/>
        <v>1178940</v>
      </c>
      <c r="N124" s="149">
        <f t="shared" si="2"/>
        <v>26487.081554706809</v>
      </c>
    </row>
    <row r="125" spans="1:14" ht="14.25">
      <c r="A125" s="149">
        <v>123</v>
      </c>
      <c r="B125" s="142">
        <v>2</v>
      </c>
      <c r="C125" s="142">
        <v>3</v>
      </c>
      <c r="D125" s="142">
        <v>1</v>
      </c>
      <c r="E125" s="142">
        <v>102</v>
      </c>
      <c r="F125" s="150" t="s">
        <v>900</v>
      </c>
      <c r="G125" s="142" t="s">
        <v>846</v>
      </c>
      <c r="H125" s="151" t="s">
        <v>901</v>
      </c>
      <c r="I125" s="152" t="s">
        <v>902</v>
      </c>
      <c r="J125" s="153">
        <v>59.3</v>
      </c>
      <c r="K125" s="154">
        <v>44.99</v>
      </c>
      <c r="L125" s="152">
        <v>21000</v>
      </c>
      <c r="M125" s="152">
        <f t="shared" si="3"/>
        <v>1245300</v>
      </c>
      <c r="N125" s="149">
        <f t="shared" si="2"/>
        <v>27679.484329851075</v>
      </c>
    </row>
    <row r="126" spans="1:14" ht="14.25">
      <c r="A126" s="149">
        <v>124</v>
      </c>
      <c r="B126" s="142">
        <v>2</v>
      </c>
      <c r="C126" s="142">
        <v>3</v>
      </c>
      <c r="D126" s="142">
        <v>1</v>
      </c>
      <c r="E126" s="142">
        <v>103</v>
      </c>
      <c r="F126" s="150" t="s">
        <v>900</v>
      </c>
      <c r="G126" s="142" t="s">
        <v>846</v>
      </c>
      <c r="H126" s="151" t="s">
        <v>903</v>
      </c>
      <c r="I126" s="152" t="s">
        <v>902</v>
      </c>
      <c r="J126" s="153">
        <v>59.3</v>
      </c>
      <c r="K126" s="154">
        <v>44.99</v>
      </c>
      <c r="L126" s="152">
        <v>21000</v>
      </c>
      <c r="M126" s="152">
        <f t="shared" si="3"/>
        <v>1245300</v>
      </c>
      <c r="N126" s="149">
        <f t="shared" si="2"/>
        <v>27679.484329851075</v>
      </c>
    </row>
    <row r="127" spans="1:14" ht="14.25">
      <c r="A127" s="149">
        <v>125</v>
      </c>
      <c r="B127" s="142">
        <v>2</v>
      </c>
      <c r="C127" s="142">
        <v>3</v>
      </c>
      <c r="D127" s="142">
        <v>1</v>
      </c>
      <c r="E127" s="142">
        <v>104</v>
      </c>
      <c r="F127" s="150" t="s">
        <v>900</v>
      </c>
      <c r="G127" s="142" t="s">
        <v>846</v>
      </c>
      <c r="H127" s="151" t="s">
        <v>901</v>
      </c>
      <c r="I127" s="152" t="s">
        <v>902</v>
      </c>
      <c r="J127" s="153">
        <v>59.3</v>
      </c>
      <c r="K127" s="154">
        <v>44.99</v>
      </c>
      <c r="L127" s="152">
        <v>21000</v>
      </c>
      <c r="M127" s="152">
        <f t="shared" si="3"/>
        <v>1245300</v>
      </c>
      <c r="N127" s="149">
        <f t="shared" si="2"/>
        <v>27679.484329851075</v>
      </c>
    </row>
    <row r="128" spans="1:14" ht="14.25">
      <c r="A128" s="149">
        <v>126</v>
      </c>
      <c r="B128" s="142">
        <v>2</v>
      </c>
      <c r="C128" s="142">
        <v>3</v>
      </c>
      <c r="D128" s="142">
        <v>1</v>
      </c>
      <c r="E128" s="142">
        <v>105</v>
      </c>
      <c r="F128" s="150" t="s">
        <v>900</v>
      </c>
      <c r="G128" s="142" t="s">
        <v>846</v>
      </c>
      <c r="H128" s="151" t="s">
        <v>903</v>
      </c>
      <c r="I128" s="152" t="s">
        <v>902</v>
      </c>
      <c r="J128" s="153">
        <v>59.47</v>
      </c>
      <c r="K128" s="154">
        <v>45.12</v>
      </c>
      <c r="L128" s="152">
        <v>21000</v>
      </c>
      <c r="M128" s="152">
        <f t="shared" si="3"/>
        <v>1248870</v>
      </c>
      <c r="N128" s="149">
        <f t="shared" si="2"/>
        <v>27678.856382978724</v>
      </c>
    </row>
    <row r="129" spans="1:14" ht="14.25">
      <c r="A129" s="149">
        <v>127</v>
      </c>
      <c r="B129" s="142">
        <v>2</v>
      </c>
      <c r="C129" s="142">
        <v>3</v>
      </c>
      <c r="D129" s="142">
        <v>1</v>
      </c>
      <c r="E129" s="142">
        <v>202</v>
      </c>
      <c r="F129" s="150" t="s">
        <v>904</v>
      </c>
      <c r="G129" s="142" t="s">
        <v>846</v>
      </c>
      <c r="H129" s="151" t="s">
        <v>901</v>
      </c>
      <c r="I129" s="152" t="s">
        <v>902</v>
      </c>
      <c r="J129" s="153">
        <v>59.3</v>
      </c>
      <c r="K129" s="154">
        <v>44.99</v>
      </c>
      <c r="L129" s="152">
        <v>21000</v>
      </c>
      <c r="M129" s="152">
        <f t="shared" si="3"/>
        <v>1245300</v>
      </c>
      <c r="N129" s="149">
        <f t="shared" si="2"/>
        <v>27679.484329851075</v>
      </c>
    </row>
    <row r="130" spans="1:14" ht="14.25">
      <c r="A130" s="149">
        <v>128</v>
      </c>
      <c r="B130" s="142">
        <v>2</v>
      </c>
      <c r="C130" s="142">
        <v>3</v>
      </c>
      <c r="D130" s="142">
        <v>1</v>
      </c>
      <c r="E130" s="142">
        <v>203</v>
      </c>
      <c r="F130" s="150" t="s">
        <v>904</v>
      </c>
      <c r="G130" s="142" t="s">
        <v>846</v>
      </c>
      <c r="H130" s="151" t="s">
        <v>903</v>
      </c>
      <c r="I130" s="152" t="s">
        <v>902</v>
      </c>
      <c r="J130" s="153">
        <v>59.3</v>
      </c>
      <c r="K130" s="154">
        <v>44.99</v>
      </c>
      <c r="L130" s="152">
        <v>21000</v>
      </c>
      <c r="M130" s="152">
        <f t="shared" si="3"/>
        <v>1245300</v>
      </c>
      <c r="N130" s="149">
        <f t="shared" si="2"/>
        <v>27679.484329851075</v>
      </c>
    </row>
    <row r="131" spans="1:14" ht="14.25">
      <c r="A131" s="149">
        <v>129</v>
      </c>
      <c r="B131" s="142">
        <v>2</v>
      </c>
      <c r="C131" s="142">
        <v>3</v>
      </c>
      <c r="D131" s="142">
        <v>1</v>
      </c>
      <c r="E131" s="142">
        <v>204</v>
      </c>
      <c r="F131" s="150" t="s">
        <v>904</v>
      </c>
      <c r="G131" s="142" t="s">
        <v>846</v>
      </c>
      <c r="H131" s="151" t="s">
        <v>901</v>
      </c>
      <c r="I131" s="152" t="s">
        <v>902</v>
      </c>
      <c r="J131" s="153">
        <v>59.3</v>
      </c>
      <c r="K131" s="154">
        <v>44.99</v>
      </c>
      <c r="L131" s="152">
        <v>21000</v>
      </c>
      <c r="M131" s="152">
        <f t="shared" si="3"/>
        <v>1245300</v>
      </c>
      <c r="N131" s="149">
        <f t="shared" ref="N131:N178" si="4">M131/K131</f>
        <v>27679.484329851075</v>
      </c>
    </row>
    <row r="132" spans="1:14" ht="14.25">
      <c r="A132" s="149">
        <v>130</v>
      </c>
      <c r="B132" s="142">
        <v>2</v>
      </c>
      <c r="C132" s="142">
        <v>3</v>
      </c>
      <c r="D132" s="142">
        <v>1</v>
      </c>
      <c r="E132" s="142">
        <v>205</v>
      </c>
      <c r="F132" s="150" t="s">
        <v>904</v>
      </c>
      <c r="G132" s="142" t="s">
        <v>846</v>
      </c>
      <c r="H132" s="151" t="s">
        <v>903</v>
      </c>
      <c r="I132" s="152" t="s">
        <v>902</v>
      </c>
      <c r="J132" s="153">
        <v>59.47</v>
      </c>
      <c r="K132" s="154">
        <v>45.12</v>
      </c>
      <c r="L132" s="152">
        <v>21000</v>
      </c>
      <c r="M132" s="152">
        <f t="shared" si="3"/>
        <v>1248870</v>
      </c>
      <c r="N132" s="149">
        <f t="shared" si="4"/>
        <v>27678.856382978724</v>
      </c>
    </row>
    <row r="133" spans="1:14" ht="14.25">
      <c r="A133" s="149">
        <v>131</v>
      </c>
      <c r="B133" s="142">
        <v>2</v>
      </c>
      <c r="C133" s="142">
        <v>3</v>
      </c>
      <c r="D133" s="142">
        <v>1</v>
      </c>
      <c r="E133" s="142">
        <v>303</v>
      </c>
      <c r="F133" s="150" t="s">
        <v>905</v>
      </c>
      <c r="G133" s="142" t="s">
        <v>846</v>
      </c>
      <c r="H133" s="151" t="s">
        <v>903</v>
      </c>
      <c r="I133" s="152" t="s">
        <v>902</v>
      </c>
      <c r="J133" s="153">
        <v>59.3</v>
      </c>
      <c r="K133" s="154">
        <v>44.99</v>
      </c>
      <c r="L133" s="152">
        <v>21000</v>
      </c>
      <c r="M133" s="152">
        <f t="shared" si="3"/>
        <v>1245300</v>
      </c>
      <c r="N133" s="149">
        <f t="shared" si="4"/>
        <v>27679.484329851075</v>
      </c>
    </row>
    <row r="134" spans="1:14" ht="14.25">
      <c r="A134" s="149">
        <v>132</v>
      </c>
      <c r="B134" s="142">
        <v>2</v>
      </c>
      <c r="C134" s="142">
        <v>3</v>
      </c>
      <c r="D134" s="142">
        <v>1</v>
      </c>
      <c r="E134" s="142">
        <v>304</v>
      </c>
      <c r="F134" s="150" t="s">
        <v>905</v>
      </c>
      <c r="G134" s="142" t="s">
        <v>846</v>
      </c>
      <c r="H134" s="151" t="s">
        <v>901</v>
      </c>
      <c r="I134" s="152" t="s">
        <v>902</v>
      </c>
      <c r="J134" s="153">
        <v>59.3</v>
      </c>
      <c r="K134" s="154">
        <v>44.99</v>
      </c>
      <c r="L134" s="152">
        <v>21000</v>
      </c>
      <c r="M134" s="152">
        <f t="shared" ref="M134:M178" si="5">L134*J134</f>
        <v>1245300</v>
      </c>
      <c r="N134" s="149">
        <f t="shared" si="4"/>
        <v>27679.484329851075</v>
      </c>
    </row>
    <row r="135" spans="1:14" ht="14.25">
      <c r="A135" s="149">
        <v>133</v>
      </c>
      <c r="B135" s="142">
        <v>2</v>
      </c>
      <c r="C135" s="142">
        <v>3</v>
      </c>
      <c r="D135" s="142">
        <v>1</v>
      </c>
      <c r="E135" s="142">
        <v>305</v>
      </c>
      <c r="F135" s="150" t="s">
        <v>905</v>
      </c>
      <c r="G135" s="142" t="s">
        <v>846</v>
      </c>
      <c r="H135" s="151" t="s">
        <v>903</v>
      </c>
      <c r="I135" s="152" t="s">
        <v>902</v>
      </c>
      <c r="J135" s="153">
        <v>59.47</v>
      </c>
      <c r="K135" s="154">
        <v>45.12</v>
      </c>
      <c r="L135" s="152">
        <v>21000</v>
      </c>
      <c r="M135" s="152">
        <f t="shared" si="5"/>
        <v>1248870</v>
      </c>
      <c r="N135" s="149">
        <f t="shared" si="4"/>
        <v>27678.856382978724</v>
      </c>
    </row>
    <row r="136" spans="1:14" ht="14.25">
      <c r="A136" s="149">
        <v>134</v>
      </c>
      <c r="B136" s="142">
        <v>2</v>
      </c>
      <c r="C136" s="142">
        <v>3</v>
      </c>
      <c r="D136" s="142">
        <v>1</v>
      </c>
      <c r="E136" s="142">
        <v>402</v>
      </c>
      <c r="F136" s="150" t="s">
        <v>906</v>
      </c>
      <c r="G136" s="142" t="s">
        <v>846</v>
      </c>
      <c r="H136" s="151" t="s">
        <v>901</v>
      </c>
      <c r="I136" s="152" t="s">
        <v>902</v>
      </c>
      <c r="J136" s="153">
        <v>59.46</v>
      </c>
      <c r="K136" s="154">
        <v>45.11</v>
      </c>
      <c r="L136" s="152">
        <v>21000</v>
      </c>
      <c r="M136" s="152">
        <f t="shared" si="5"/>
        <v>1248660</v>
      </c>
      <c r="N136" s="149">
        <f t="shared" si="4"/>
        <v>27680.336954112172</v>
      </c>
    </row>
    <row r="137" spans="1:14" ht="14.25">
      <c r="A137" s="149">
        <v>135</v>
      </c>
      <c r="B137" s="142">
        <v>2</v>
      </c>
      <c r="C137" s="142">
        <v>3</v>
      </c>
      <c r="D137" s="142">
        <v>1</v>
      </c>
      <c r="E137" s="142">
        <v>403</v>
      </c>
      <c r="F137" s="150" t="s">
        <v>906</v>
      </c>
      <c r="G137" s="142" t="s">
        <v>846</v>
      </c>
      <c r="H137" s="151" t="s">
        <v>903</v>
      </c>
      <c r="I137" s="152" t="s">
        <v>902</v>
      </c>
      <c r="J137" s="153">
        <v>59.46</v>
      </c>
      <c r="K137" s="154">
        <v>45.11</v>
      </c>
      <c r="L137" s="152">
        <v>21000</v>
      </c>
      <c r="M137" s="152">
        <f t="shared" si="5"/>
        <v>1248660</v>
      </c>
      <c r="N137" s="149">
        <f t="shared" si="4"/>
        <v>27680.336954112172</v>
      </c>
    </row>
    <row r="138" spans="1:14" ht="14.25">
      <c r="A138" s="149">
        <v>136</v>
      </c>
      <c r="B138" s="142">
        <v>2</v>
      </c>
      <c r="C138" s="142">
        <v>3</v>
      </c>
      <c r="D138" s="142">
        <v>1</v>
      </c>
      <c r="E138" s="142">
        <v>404</v>
      </c>
      <c r="F138" s="150" t="s">
        <v>906</v>
      </c>
      <c r="G138" s="142" t="s">
        <v>846</v>
      </c>
      <c r="H138" s="151" t="s">
        <v>901</v>
      </c>
      <c r="I138" s="152" t="s">
        <v>902</v>
      </c>
      <c r="J138" s="153">
        <v>59.46</v>
      </c>
      <c r="K138" s="154">
        <v>45.11</v>
      </c>
      <c r="L138" s="152">
        <v>21000</v>
      </c>
      <c r="M138" s="152">
        <f t="shared" si="5"/>
        <v>1248660</v>
      </c>
      <c r="N138" s="149">
        <f t="shared" si="4"/>
        <v>27680.336954112172</v>
      </c>
    </row>
    <row r="139" spans="1:14" ht="14.25">
      <c r="A139" s="149">
        <v>137</v>
      </c>
      <c r="B139" s="142">
        <v>2</v>
      </c>
      <c r="C139" s="142">
        <v>3</v>
      </c>
      <c r="D139" s="142">
        <v>1</v>
      </c>
      <c r="E139" s="142">
        <v>405</v>
      </c>
      <c r="F139" s="150" t="s">
        <v>906</v>
      </c>
      <c r="G139" s="142" t="s">
        <v>846</v>
      </c>
      <c r="H139" s="151" t="s">
        <v>903</v>
      </c>
      <c r="I139" s="152" t="s">
        <v>902</v>
      </c>
      <c r="J139" s="153">
        <v>59.79</v>
      </c>
      <c r="K139" s="154">
        <v>45.36</v>
      </c>
      <c r="L139" s="152">
        <v>21000</v>
      </c>
      <c r="M139" s="152">
        <f t="shared" si="5"/>
        <v>1255590</v>
      </c>
      <c r="N139" s="149">
        <f t="shared" si="4"/>
        <v>27680.555555555555</v>
      </c>
    </row>
    <row r="140" spans="1:14" ht="14.25">
      <c r="A140" s="149">
        <v>138</v>
      </c>
      <c r="B140" s="142">
        <v>2</v>
      </c>
      <c r="C140" s="142">
        <v>3</v>
      </c>
      <c r="D140" s="142">
        <v>1</v>
      </c>
      <c r="E140" s="142">
        <v>502</v>
      </c>
      <c r="F140" s="150" t="s">
        <v>907</v>
      </c>
      <c r="G140" s="142" t="s">
        <v>846</v>
      </c>
      <c r="H140" s="151" t="s">
        <v>901</v>
      </c>
      <c r="I140" s="152" t="s">
        <v>902</v>
      </c>
      <c r="J140" s="153">
        <v>59.46</v>
      </c>
      <c r="K140" s="154">
        <v>45.11</v>
      </c>
      <c r="L140" s="152">
        <v>21000</v>
      </c>
      <c r="M140" s="152">
        <f t="shared" si="5"/>
        <v>1248660</v>
      </c>
      <c r="N140" s="149">
        <f t="shared" si="4"/>
        <v>27680.336954112172</v>
      </c>
    </row>
    <row r="141" spans="1:14" ht="14.25">
      <c r="A141" s="149">
        <v>139</v>
      </c>
      <c r="B141" s="142">
        <v>2</v>
      </c>
      <c r="C141" s="142">
        <v>3</v>
      </c>
      <c r="D141" s="142">
        <v>1</v>
      </c>
      <c r="E141" s="142">
        <v>503</v>
      </c>
      <c r="F141" s="150" t="s">
        <v>907</v>
      </c>
      <c r="G141" s="142" t="s">
        <v>846</v>
      </c>
      <c r="H141" s="151" t="s">
        <v>903</v>
      </c>
      <c r="I141" s="152" t="s">
        <v>902</v>
      </c>
      <c r="J141" s="153">
        <v>59.46</v>
      </c>
      <c r="K141" s="154">
        <v>45.11</v>
      </c>
      <c r="L141" s="152">
        <v>21000</v>
      </c>
      <c r="M141" s="152">
        <f t="shared" si="5"/>
        <v>1248660</v>
      </c>
      <c r="N141" s="149">
        <f t="shared" si="4"/>
        <v>27680.336954112172</v>
      </c>
    </row>
    <row r="142" spans="1:14" ht="14.25">
      <c r="A142" s="149">
        <v>140</v>
      </c>
      <c r="B142" s="142">
        <v>2</v>
      </c>
      <c r="C142" s="142">
        <v>3</v>
      </c>
      <c r="D142" s="142">
        <v>1</v>
      </c>
      <c r="E142" s="142">
        <v>504</v>
      </c>
      <c r="F142" s="150" t="s">
        <v>907</v>
      </c>
      <c r="G142" s="142" t="s">
        <v>846</v>
      </c>
      <c r="H142" s="151" t="s">
        <v>901</v>
      </c>
      <c r="I142" s="152" t="s">
        <v>902</v>
      </c>
      <c r="J142" s="153">
        <v>59.46</v>
      </c>
      <c r="K142" s="154">
        <v>45.11</v>
      </c>
      <c r="L142" s="152">
        <v>21000</v>
      </c>
      <c r="M142" s="152">
        <f t="shared" si="5"/>
        <v>1248660</v>
      </c>
      <c r="N142" s="149">
        <f t="shared" si="4"/>
        <v>27680.336954112172</v>
      </c>
    </row>
    <row r="143" spans="1:14" ht="14.25">
      <c r="A143" s="149">
        <v>141</v>
      </c>
      <c r="B143" s="142">
        <v>2</v>
      </c>
      <c r="C143" s="142">
        <v>3</v>
      </c>
      <c r="D143" s="142">
        <v>1</v>
      </c>
      <c r="E143" s="142">
        <v>505</v>
      </c>
      <c r="F143" s="150" t="s">
        <v>907</v>
      </c>
      <c r="G143" s="142" t="s">
        <v>846</v>
      </c>
      <c r="H143" s="151" t="s">
        <v>903</v>
      </c>
      <c r="I143" s="152" t="s">
        <v>902</v>
      </c>
      <c r="J143" s="153">
        <v>59.79</v>
      </c>
      <c r="K143" s="154">
        <v>45.36</v>
      </c>
      <c r="L143" s="152">
        <v>21000</v>
      </c>
      <c r="M143" s="152">
        <f t="shared" si="5"/>
        <v>1255590</v>
      </c>
      <c r="N143" s="149">
        <f t="shared" si="4"/>
        <v>27680.555555555555</v>
      </c>
    </row>
    <row r="144" spans="1:14" ht="14.25">
      <c r="A144" s="149">
        <v>142</v>
      </c>
      <c r="B144" s="142">
        <v>2</v>
      </c>
      <c r="C144" s="142">
        <v>3</v>
      </c>
      <c r="D144" s="142">
        <v>1</v>
      </c>
      <c r="E144" s="142">
        <v>602</v>
      </c>
      <c r="F144" s="150" t="s">
        <v>908</v>
      </c>
      <c r="G144" s="142" t="s">
        <v>846</v>
      </c>
      <c r="H144" s="151" t="s">
        <v>901</v>
      </c>
      <c r="I144" s="152" t="s">
        <v>902</v>
      </c>
      <c r="J144" s="153">
        <v>59.46</v>
      </c>
      <c r="K144" s="154">
        <v>45.11</v>
      </c>
      <c r="L144" s="152">
        <v>21000</v>
      </c>
      <c r="M144" s="152">
        <f t="shared" si="5"/>
        <v>1248660</v>
      </c>
      <c r="N144" s="149">
        <f t="shared" si="4"/>
        <v>27680.336954112172</v>
      </c>
    </row>
    <row r="145" spans="1:14" ht="14.25">
      <c r="A145" s="149">
        <v>143</v>
      </c>
      <c r="B145" s="142">
        <v>2</v>
      </c>
      <c r="C145" s="142">
        <v>3</v>
      </c>
      <c r="D145" s="142">
        <v>1</v>
      </c>
      <c r="E145" s="142">
        <v>603</v>
      </c>
      <c r="F145" s="150" t="s">
        <v>908</v>
      </c>
      <c r="G145" s="142" t="s">
        <v>846</v>
      </c>
      <c r="H145" s="151" t="s">
        <v>903</v>
      </c>
      <c r="I145" s="152" t="s">
        <v>902</v>
      </c>
      <c r="J145" s="153">
        <v>59.46</v>
      </c>
      <c r="K145" s="154">
        <v>45.11</v>
      </c>
      <c r="L145" s="152">
        <v>21000</v>
      </c>
      <c r="M145" s="152">
        <f t="shared" si="5"/>
        <v>1248660</v>
      </c>
      <c r="N145" s="149">
        <f t="shared" si="4"/>
        <v>27680.336954112172</v>
      </c>
    </row>
    <row r="146" spans="1:14" ht="14.25">
      <c r="A146" s="149">
        <v>144</v>
      </c>
      <c r="B146" s="142">
        <v>2</v>
      </c>
      <c r="C146" s="142">
        <v>3</v>
      </c>
      <c r="D146" s="142">
        <v>1</v>
      </c>
      <c r="E146" s="142">
        <v>604</v>
      </c>
      <c r="F146" s="150" t="s">
        <v>908</v>
      </c>
      <c r="G146" s="142" t="s">
        <v>846</v>
      </c>
      <c r="H146" s="151" t="s">
        <v>901</v>
      </c>
      <c r="I146" s="152" t="s">
        <v>902</v>
      </c>
      <c r="J146" s="153">
        <v>59.46</v>
      </c>
      <c r="K146" s="154">
        <v>45.11</v>
      </c>
      <c r="L146" s="152">
        <v>21000</v>
      </c>
      <c r="M146" s="152">
        <f t="shared" si="5"/>
        <v>1248660</v>
      </c>
      <c r="N146" s="149">
        <f t="shared" si="4"/>
        <v>27680.336954112172</v>
      </c>
    </row>
    <row r="147" spans="1:14" ht="14.25">
      <c r="A147" s="149">
        <v>145</v>
      </c>
      <c r="B147" s="142">
        <v>2</v>
      </c>
      <c r="C147" s="142">
        <v>3</v>
      </c>
      <c r="D147" s="142">
        <v>1</v>
      </c>
      <c r="E147" s="142">
        <v>605</v>
      </c>
      <c r="F147" s="150" t="s">
        <v>908</v>
      </c>
      <c r="G147" s="142" t="s">
        <v>846</v>
      </c>
      <c r="H147" s="151" t="s">
        <v>903</v>
      </c>
      <c r="I147" s="152" t="s">
        <v>902</v>
      </c>
      <c r="J147" s="153">
        <v>59.79</v>
      </c>
      <c r="K147" s="154">
        <v>45.36</v>
      </c>
      <c r="L147" s="152">
        <v>21000</v>
      </c>
      <c r="M147" s="152">
        <f t="shared" si="5"/>
        <v>1255590</v>
      </c>
      <c r="N147" s="149">
        <f t="shared" si="4"/>
        <v>27680.555555555555</v>
      </c>
    </row>
    <row r="148" spans="1:14" ht="14.25">
      <c r="A148" s="149">
        <v>146</v>
      </c>
      <c r="B148" s="142">
        <v>2</v>
      </c>
      <c r="C148" s="142">
        <v>3</v>
      </c>
      <c r="D148" s="142">
        <v>1</v>
      </c>
      <c r="E148" s="142">
        <v>702</v>
      </c>
      <c r="F148" s="150" t="s">
        <v>909</v>
      </c>
      <c r="G148" s="142" t="s">
        <v>846</v>
      </c>
      <c r="H148" s="151" t="s">
        <v>901</v>
      </c>
      <c r="I148" s="152" t="s">
        <v>902</v>
      </c>
      <c r="J148" s="153">
        <v>59.46</v>
      </c>
      <c r="K148" s="154">
        <v>45.11</v>
      </c>
      <c r="L148" s="152">
        <v>21000</v>
      </c>
      <c r="M148" s="152">
        <f t="shared" si="5"/>
        <v>1248660</v>
      </c>
      <c r="N148" s="149">
        <f t="shared" si="4"/>
        <v>27680.336954112172</v>
      </c>
    </row>
    <row r="149" spans="1:14" ht="14.25">
      <c r="A149" s="149">
        <v>147</v>
      </c>
      <c r="B149" s="142">
        <v>2</v>
      </c>
      <c r="C149" s="142">
        <v>3</v>
      </c>
      <c r="D149" s="142">
        <v>1</v>
      </c>
      <c r="E149" s="142">
        <v>703</v>
      </c>
      <c r="F149" s="150" t="s">
        <v>909</v>
      </c>
      <c r="G149" s="142" t="s">
        <v>846</v>
      </c>
      <c r="H149" s="151" t="s">
        <v>903</v>
      </c>
      <c r="I149" s="152" t="s">
        <v>902</v>
      </c>
      <c r="J149" s="153">
        <v>59.46</v>
      </c>
      <c r="K149" s="154">
        <v>45.11</v>
      </c>
      <c r="L149" s="152">
        <v>21000</v>
      </c>
      <c r="M149" s="152">
        <f t="shared" si="5"/>
        <v>1248660</v>
      </c>
      <c r="N149" s="149">
        <f t="shared" si="4"/>
        <v>27680.336954112172</v>
      </c>
    </row>
    <row r="150" spans="1:14" ht="14.25">
      <c r="A150" s="149">
        <v>148</v>
      </c>
      <c r="B150" s="142">
        <v>2</v>
      </c>
      <c r="C150" s="142">
        <v>3</v>
      </c>
      <c r="D150" s="142">
        <v>1</v>
      </c>
      <c r="E150" s="142">
        <v>704</v>
      </c>
      <c r="F150" s="150" t="s">
        <v>909</v>
      </c>
      <c r="G150" s="142" t="s">
        <v>846</v>
      </c>
      <c r="H150" s="151" t="s">
        <v>901</v>
      </c>
      <c r="I150" s="152" t="s">
        <v>902</v>
      </c>
      <c r="J150" s="153">
        <v>59.46</v>
      </c>
      <c r="K150" s="154">
        <v>45.11</v>
      </c>
      <c r="L150" s="152">
        <v>21000</v>
      </c>
      <c r="M150" s="152">
        <f t="shared" si="5"/>
        <v>1248660</v>
      </c>
      <c r="N150" s="149">
        <f t="shared" si="4"/>
        <v>27680.336954112172</v>
      </c>
    </row>
    <row r="151" spans="1:14" ht="14.25">
      <c r="A151" s="149">
        <v>149</v>
      </c>
      <c r="B151" s="142">
        <v>2</v>
      </c>
      <c r="C151" s="142">
        <v>3</v>
      </c>
      <c r="D151" s="142">
        <v>1</v>
      </c>
      <c r="E151" s="142">
        <v>705</v>
      </c>
      <c r="F151" s="150" t="s">
        <v>909</v>
      </c>
      <c r="G151" s="142" t="s">
        <v>846</v>
      </c>
      <c r="H151" s="151" t="s">
        <v>903</v>
      </c>
      <c r="I151" s="152" t="s">
        <v>902</v>
      </c>
      <c r="J151" s="153">
        <v>59.79</v>
      </c>
      <c r="K151" s="154">
        <v>45.36</v>
      </c>
      <c r="L151" s="152">
        <v>21000</v>
      </c>
      <c r="M151" s="152">
        <f t="shared" si="5"/>
        <v>1255590</v>
      </c>
      <c r="N151" s="149">
        <f t="shared" si="4"/>
        <v>27680.555555555555</v>
      </c>
    </row>
    <row r="152" spans="1:14" ht="14.25">
      <c r="A152" s="149">
        <v>150</v>
      </c>
      <c r="B152" s="142">
        <v>2</v>
      </c>
      <c r="C152" s="142">
        <v>3</v>
      </c>
      <c r="D152" s="142">
        <v>1</v>
      </c>
      <c r="E152" s="142">
        <v>802</v>
      </c>
      <c r="F152" s="150" t="s">
        <v>910</v>
      </c>
      <c r="G152" s="142" t="s">
        <v>846</v>
      </c>
      <c r="H152" s="151" t="s">
        <v>901</v>
      </c>
      <c r="I152" s="152" t="s">
        <v>902</v>
      </c>
      <c r="J152" s="153">
        <v>59.46</v>
      </c>
      <c r="K152" s="154">
        <v>45.11</v>
      </c>
      <c r="L152" s="152">
        <v>21000</v>
      </c>
      <c r="M152" s="152">
        <f t="shared" si="5"/>
        <v>1248660</v>
      </c>
      <c r="N152" s="149">
        <f t="shared" si="4"/>
        <v>27680.336954112172</v>
      </c>
    </row>
    <row r="153" spans="1:14" ht="14.25">
      <c r="A153" s="149">
        <v>151</v>
      </c>
      <c r="B153" s="142">
        <v>2</v>
      </c>
      <c r="C153" s="142">
        <v>3</v>
      </c>
      <c r="D153" s="142">
        <v>1</v>
      </c>
      <c r="E153" s="142">
        <v>803</v>
      </c>
      <c r="F153" s="150" t="s">
        <v>910</v>
      </c>
      <c r="G153" s="142" t="s">
        <v>846</v>
      </c>
      <c r="H153" s="151" t="s">
        <v>903</v>
      </c>
      <c r="I153" s="152" t="s">
        <v>902</v>
      </c>
      <c r="J153" s="153">
        <v>59.46</v>
      </c>
      <c r="K153" s="154">
        <v>45.11</v>
      </c>
      <c r="L153" s="152">
        <v>21000</v>
      </c>
      <c r="M153" s="152">
        <f t="shared" si="5"/>
        <v>1248660</v>
      </c>
      <c r="N153" s="149">
        <f t="shared" si="4"/>
        <v>27680.336954112172</v>
      </c>
    </row>
    <row r="154" spans="1:14" ht="14.25">
      <c r="A154" s="149">
        <v>152</v>
      </c>
      <c r="B154" s="142">
        <v>2</v>
      </c>
      <c r="C154" s="142">
        <v>3</v>
      </c>
      <c r="D154" s="142">
        <v>1</v>
      </c>
      <c r="E154" s="142">
        <v>804</v>
      </c>
      <c r="F154" s="150" t="s">
        <v>910</v>
      </c>
      <c r="G154" s="142" t="s">
        <v>846</v>
      </c>
      <c r="H154" s="151" t="s">
        <v>901</v>
      </c>
      <c r="I154" s="152" t="s">
        <v>902</v>
      </c>
      <c r="J154" s="153">
        <v>59.46</v>
      </c>
      <c r="K154" s="154">
        <v>45.11</v>
      </c>
      <c r="L154" s="152">
        <v>21000</v>
      </c>
      <c r="M154" s="152">
        <f t="shared" si="5"/>
        <v>1248660</v>
      </c>
      <c r="N154" s="149">
        <f t="shared" si="4"/>
        <v>27680.336954112172</v>
      </c>
    </row>
    <row r="155" spans="1:14" ht="14.25">
      <c r="A155" s="149">
        <v>153</v>
      </c>
      <c r="B155" s="142">
        <v>2</v>
      </c>
      <c r="C155" s="142">
        <v>3</v>
      </c>
      <c r="D155" s="142">
        <v>1</v>
      </c>
      <c r="E155" s="142">
        <v>805</v>
      </c>
      <c r="F155" s="150" t="s">
        <v>910</v>
      </c>
      <c r="G155" s="142" t="s">
        <v>846</v>
      </c>
      <c r="H155" s="151" t="s">
        <v>903</v>
      </c>
      <c r="I155" s="152" t="s">
        <v>902</v>
      </c>
      <c r="J155" s="153">
        <v>59.79</v>
      </c>
      <c r="K155" s="154">
        <v>45.36</v>
      </c>
      <c r="L155" s="152">
        <v>21000</v>
      </c>
      <c r="M155" s="152">
        <f t="shared" si="5"/>
        <v>1255590</v>
      </c>
      <c r="N155" s="149">
        <f t="shared" si="4"/>
        <v>27680.555555555555</v>
      </c>
    </row>
    <row r="156" spans="1:14" ht="14.25">
      <c r="A156" s="149">
        <v>154</v>
      </c>
      <c r="B156" s="142">
        <v>2</v>
      </c>
      <c r="C156" s="142">
        <v>3</v>
      </c>
      <c r="D156" s="142">
        <v>1</v>
      </c>
      <c r="E156" s="142">
        <v>902</v>
      </c>
      <c r="F156" s="150" t="s">
        <v>911</v>
      </c>
      <c r="G156" s="142" t="s">
        <v>846</v>
      </c>
      <c r="H156" s="151" t="s">
        <v>901</v>
      </c>
      <c r="I156" s="152" t="s">
        <v>902</v>
      </c>
      <c r="J156" s="153">
        <v>59.46</v>
      </c>
      <c r="K156" s="154">
        <v>45.11</v>
      </c>
      <c r="L156" s="152">
        <v>21000</v>
      </c>
      <c r="M156" s="152">
        <f t="shared" si="5"/>
        <v>1248660</v>
      </c>
      <c r="N156" s="149">
        <f t="shared" si="4"/>
        <v>27680.336954112172</v>
      </c>
    </row>
    <row r="157" spans="1:14" ht="14.25">
      <c r="A157" s="149">
        <v>155</v>
      </c>
      <c r="B157" s="142">
        <v>2</v>
      </c>
      <c r="C157" s="142">
        <v>3</v>
      </c>
      <c r="D157" s="142">
        <v>1</v>
      </c>
      <c r="E157" s="142">
        <v>903</v>
      </c>
      <c r="F157" s="150" t="s">
        <v>911</v>
      </c>
      <c r="G157" s="142" t="s">
        <v>846</v>
      </c>
      <c r="H157" s="151" t="s">
        <v>903</v>
      </c>
      <c r="I157" s="152" t="s">
        <v>902</v>
      </c>
      <c r="J157" s="153">
        <v>59.46</v>
      </c>
      <c r="K157" s="154">
        <v>45.11</v>
      </c>
      <c r="L157" s="152">
        <v>21000</v>
      </c>
      <c r="M157" s="152">
        <f t="shared" si="5"/>
        <v>1248660</v>
      </c>
      <c r="N157" s="149">
        <f t="shared" si="4"/>
        <v>27680.336954112172</v>
      </c>
    </row>
    <row r="158" spans="1:14" ht="14.25">
      <c r="A158" s="149">
        <v>156</v>
      </c>
      <c r="B158" s="142">
        <v>2</v>
      </c>
      <c r="C158" s="142">
        <v>3</v>
      </c>
      <c r="D158" s="142">
        <v>1</v>
      </c>
      <c r="E158" s="142">
        <v>904</v>
      </c>
      <c r="F158" s="150" t="s">
        <v>911</v>
      </c>
      <c r="G158" s="142" t="s">
        <v>846</v>
      </c>
      <c r="H158" s="151" t="s">
        <v>901</v>
      </c>
      <c r="I158" s="152" t="s">
        <v>902</v>
      </c>
      <c r="J158" s="153">
        <v>59.46</v>
      </c>
      <c r="K158" s="154">
        <v>45.11</v>
      </c>
      <c r="L158" s="152">
        <v>21000</v>
      </c>
      <c r="M158" s="152">
        <f t="shared" si="5"/>
        <v>1248660</v>
      </c>
      <c r="N158" s="149">
        <f t="shared" si="4"/>
        <v>27680.336954112172</v>
      </c>
    </row>
    <row r="159" spans="1:14" ht="14.25">
      <c r="A159" s="149">
        <v>157</v>
      </c>
      <c r="B159" s="142">
        <v>2</v>
      </c>
      <c r="C159" s="142">
        <v>3</v>
      </c>
      <c r="D159" s="142">
        <v>1</v>
      </c>
      <c r="E159" s="142">
        <v>905</v>
      </c>
      <c r="F159" s="150" t="s">
        <v>911</v>
      </c>
      <c r="G159" s="142" t="s">
        <v>846</v>
      </c>
      <c r="H159" s="151" t="s">
        <v>903</v>
      </c>
      <c r="I159" s="152" t="s">
        <v>902</v>
      </c>
      <c r="J159" s="153">
        <v>59.79</v>
      </c>
      <c r="K159" s="154">
        <v>45.36</v>
      </c>
      <c r="L159" s="152">
        <v>21000</v>
      </c>
      <c r="M159" s="152">
        <f t="shared" si="5"/>
        <v>1255590</v>
      </c>
      <c r="N159" s="149">
        <f t="shared" si="4"/>
        <v>27680.555555555555</v>
      </c>
    </row>
    <row r="160" spans="1:14" ht="14.25">
      <c r="A160" s="149">
        <v>158</v>
      </c>
      <c r="B160" s="142">
        <v>2</v>
      </c>
      <c r="C160" s="142">
        <v>3</v>
      </c>
      <c r="D160" s="142">
        <v>1</v>
      </c>
      <c r="E160" s="142">
        <v>1002</v>
      </c>
      <c r="F160" s="150" t="s">
        <v>912</v>
      </c>
      <c r="G160" s="142" t="s">
        <v>846</v>
      </c>
      <c r="H160" s="151" t="s">
        <v>901</v>
      </c>
      <c r="I160" s="152" t="s">
        <v>902</v>
      </c>
      <c r="J160" s="153">
        <v>59.46</v>
      </c>
      <c r="K160" s="154">
        <v>45.11</v>
      </c>
      <c r="L160" s="152">
        <v>21000</v>
      </c>
      <c r="M160" s="152">
        <f t="shared" si="5"/>
        <v>1248660</v>
      </c>
      <c r="N160" s="149">
        <f t="shared" si="4"/>
        <v>27680.336954112172</v>
      </c>
    </row>
    <row r="161" spans="1:14" ht="14.25">
      <c r="A161" s="149">
        <v>159</v>
      </c>
      <c r="B161" s="142">
        <v>2</v>
      </c>
      <c r="C161" s="142">
        <v>3</v>
      </c>
      <c r="D161" s="142">
        <v>1</v>
      </c>
      <c r="E161" s="142">
        <v>1003</v>
      </c>
      <c r="F161" s="150" t="s">
        <v>912</v>
      </c>
      <c r="G161" s="142" t="s">
        <v>846</v>
      </c>
      <c r="H161" s="151" t="s">
        <v>903</v>
      </c>
      <c r="I161" s="152" t="s">
        <v>902</v>
      </c>
      <c r="J161" s="153">
        <v>59.46</v>
      </c>
      <c r="K161" s="154">
        <v>45.11</v>
      </c>
      <c r="L161" s="152">
        <v>21000</v>
      </c>
      <c r="M161" s="152">
        <f t="shared" si="5"/>
        <v>1248660</v>
      </c>
      <c r="N161" s="149">
        <f t="shared" si="4"/>
        <v>27680.336954112172</v>
      </c>
    </row>
    <row r="162" spans="1:14" ht="14.25">
      <c r="A162" s="149">
        <v>160</v>
      </c>
      <c r="B162" s="142">
        <v>2</v>
      </c>
      <c r="C162" s="142">
        <v>3</v>
      </c>
      <c r="D162" s="142">
        <v>1</v>
      </c>
      <c r="E162" s="142">
        <v>1004</v>
      </c>
      <c r="F162" s="150" t="s">
        <v>913</v>
      </c>
      <c r="G162" s="142" t="s">
        <v>846</v>
      </c>
      <c r="H162" s="151" t="s">
        <v>901</v>
      </c>
      <c r="I162" s="152" t="s">
        <v>902</v>
      </c>
      <c r="J162" s="153">
        <v>59.46</v>
      </c>
      <c r="K162" s="154">
        <v>45.11</v>
      </c>
      <c r="L162" s="152">
        <v>21000</v>
      </c>
      <c r="M162" s="152">
        <f t="shared" si="5"/>
        <v>1248660</v>
      </c>
      <c r="N162" s="149">
        <f t="shared" si="4"/>
        <v>27680.336954112172</v>
      </c>
    </row>
    <row r="163" spans="1:14" ht="14.25">
      <c r="A163" s="149">
        <v>161</v>
      </c>
      <c r="B163" s="142">
        <v>2</v>
      </c>
      <c r="C163" s="142">
        <v>3</v>
      </c>
      <c r="D163" s="142">
        <v>1</v>
      </c>
      <c r="E163" s="142">
        <v>1102</v>
      </c>
      <c r="F163" s="150" t="s">
        <v>914</v>
      </c>
      <c r="G163" s="142" t="s">
        <v>846</v>
      </c>
      <c r="H163" s="151" t="s">
        <v>901</v>
      </c>
      <c r="I163" s="152" t="s">
        <v>902</v>
      </c>
      <c r="J163" s="153">
        <v>59.46</v>
      </c>
      <c r="K163" s="154">
        <v>45.11</v>
      </c>
      <c r="L163" s="152">
        <v>21000</v>
      </c>
      <c r="M163" s="152">
        <f t="shared" si="5"/>
        <v>1248660</v>
      </c>
      <c r="N163" s="149">
        <f t="shared" si="4"/>
        <v>27680.336954112172</v>
      </c>
    </row>
    <row r="164" spans="1:14" ht="14.25">
      <c r="A164" s="149">
        <v>162</v>
      </c>
      <c r="B164" s="142">
        <v>2</v>
      </c>
      <c r="C164" s="142">
        <v>3</v>
      </c>
      <c r="D164" s="142">
        <v>1</v>
      </c>
      <c r="E164" s="142">
        <v>1103</v>
      </c>
      <c r="F164" s="150" t="s">
        <v>914</v>
      </c>
      <c r="G164" s="142" t="s">
        <v>846</v>
      </c>
      <c r="H164" s="151" t="s">
        <v>903</v>
      </c>
      <c r="I164" s="152" t="s">
        <v>902</v>
      </c>
      <c r="J164" s="153">
        <v>59.46</v>
      </c>
      <c r="K164" s="154">
        <v>45.11</v>
      </c>
      <c r="L164" s="152">
        <v>21000</v>
      </c>
      <c r="M164" s="152">
        <f t="shared" si="5"/>
        <v>1248660</v>
      </c>
      <c r="N164" s="149">
        <f t="shared" si="4"/>
        <v>27680.336954112172</v>
      </c>
    </row>
    <row r="165" spans="1:14" ht="14.25">
      <c r="A165" s="149">
        <v>163</v>
      </c>
      <c r="B165" s="142">
        <v>2</v>
      </c>
      <c r="C165" s="142">
        <v>3</v>
      </c>
      <c r="D165" s="142">
        <v>1</v>
      </c>
      <c r="E165" s="142">
        <v>1104</v>
      </c>
      <c r="F165" s="150" t="s">
        <v>914</v>
      </c>
      <c r="G165" s="142" t="s">
        <v>846</v>
      </c>
      <c r="H165" s="151" t="s">
        <v>901</v>
      </c>
      <c r="I165" s="152" t="s">
        <v>902</v>
      </c>
      <c r="J165" s="153">
        <v>59.46</v>
      </c>
      <c r="K165" s="154">
        <v>45.11</v>
      </c>
      <c r="L165" s="152">
        <v>21000</v>
      </c>
      <c r="M165" s="152">
        <f t="shared" si="5"/>
        <v>1248660</v>
      </c>
      <c r="N165" s="149">
        <f t="shared" si="4"/>
        <v>27680.336954112172</v>
      </c>
    </row>
    <row r="166" spans="1:14" ht="14.25">
      <c r="A166" s="149">
        <v>164</v>
      </c>
      <c r="B166" s="142">
        <v>2</v>
      </c>
      <c r="C166" s="142">
        <v>3</v>
      </c>
      <c r="D166" s="142">
        <v>1</v>
      </c>
      <c r="E166" s="142">
        <v>1105</v>
      </c>
      <c r="F166" s="150" t="s">
        <v>914</v>
      </c>
      <c r="G166" s="142" t="s">
        <v>846</v>
      </c>
      <c r="H166" s="151" t="s">
        <v>903</v>
      </c>
      <c r="I166" s="152" t="s">
        <v>902</v>
      </c>
      <c r="J166" s="153">
        <v>59.79</v>
      </c>
      <c r="K166" s="154">
        <v>45.36</v>
      </c>
      <c r="L166" s="152">
        <v>21000</v>
      </c>
      <c r="M166" s="152">
        <f t="shared" si="5"/>
        <v>1255590</v>
      </c>
      <c r="N166" s="149">
        <f t="shared" si="4"/>
        <v>27680.555555555555</v>
      </c>
    </row>
    <row r="167" spans="1:14" ht="14.25">
      <c r="A167" s="149">
        <v>165</v>
      </c>
      <c r="B167" s="142">
        <v>2</v>
      </c>
      <c r="C167" s="142">
        <v>3</v>
      </c>
      <c r="D167" s="142">
        <v>1</v>
      </c>
      <c r="E167" s="142">
        <v>1202</v>
      </c>
      <c r="F167" s="150" t="s">
        <v>915</v>
      </c>
      <c r="G167" s="142" t="s">
        <v>846</v>
      </c>
      <c r="H167" s="151" t="s">
        <v>901</v>
      </c>
      <c r="I167" s="152" t="s">
        <v>902</v>
      </c>
      <c r="J167" s="153">
        <v>59.46</v>
      </c>
      <c r="K167" s="154">
        <v>45.11</v>
      </c>
      <c r="L167" s="152">
        <v>21000</v>
      </c>
      <c r="M167" s="152">
        <f t="shared" si="5"/>
        <v>1248660</v>
      </c>
      <c r="N167" s="149">
        <f t="shared" si="4"/>
        <v>27680.336954112172</v>
      </c>
    </row>
    <row r="168" spans="1:14" ht="14.25">
      <c r="A168" s="149">
        <v>166</v>
      </c>
      <c r="B168" s="142">
        <v>2</v>
      </c>
      <c r="C168" s="142">
        <v>3</v>
      </c>
      <c r="D168" s="142">
        <v>1</v>
      </c>
      <c r="E168" s="142">
        <v>1203</v>
      </c>
      <c r="F168" s="150" t="s">
        <v>915</v>
      </c>
      <c r="G168" s="142" t="s">
        <v>846</v>
      </c>
      <c r="H168" s="151" t="s">
        <v>903</v>
      </c>
      <c r="I168" s="152" t="s">
        <v>902</v>
      </c>
      <c r="J168" s="153">
        <v>59.46</v>
      </c>
      <c r="K168" s="154">
        <v>45.11</v>
      </c>
      <c r="L168" s="152">
        <v>21000</v>
      </c>
      <c r="M168" s="152">
        <f t="shared" si="5"/>
        <v>1248660</v>
      </c>
      <c r="N168" s="149">
        <f t="shared" si="4"/>
        <v>27680.336954112172</v>
      </c>
    </row>
    <row r="169" spans="1:14" ht="14.25">
      <c r="A169" s="149">
        <v>167</v>
      </c>
      <c r="B169" s="142">
        <v>2</v>
      </c>
      <c r="C169" s="142">
        <v>3</v>
      </c>
      <c r="D169" s="142">
        <v>1</v>
      </c>
      <c r="E169" s="142">
        <v>1204</v>
      </c>
      <c r="F169" s="150" t="s">
        <v>915</v>
      </c>
      <c r="G169" s="142" t="s">
        <v>846</v>
      </c>
      <c r="H169" s="151" t="s">
        <v>901</v>
      </c>
      <c r="I169" s="152" t="s">
        <v>902</v>
      </c>
      <c r="J169" s="153">
        <v>59.46</v>
      </c>
      <c r="K169" s="154">
        <v>45.11</v>
      </c>
      <c r="L169" s="152">
        <v>21000</v>
      </c>
      <c r="M169" s="152">
        <f t="shared" si="5"/>
        <v>1248660</v>
      </c>
      <c r="N169" s="149">
        <f t="shared" si="4"/>
        <v>27680.336954112172</v>
      </c>
    </row>
    <row r="170" spans="1:14" ht="14.25">
      <c r="A170" s="149">
        <v>168</v>
      </c>
      <c r="B170" s="142">
        <v>2</v>
      </c>
      <c r="C170" s="142">
        <v>3</v>
      </c>
      <c r="D170" s="142">
        <v>1</v>
      </c>
      <c r="E170" s="142">
        <v>1205</v>
      </c>
      <c r="F170" s="150" t="s">
        <v>915</v>
      </c>
      <c r="G170" s="142" t="s">
        <v>846</v>
      </c>
      <c r="H170" s="151" t="s">
        <v>903</v>
      </c>
      <c r="I170" s="152" t="s">
        <v>902</v>
      </c>
      <c r="J170" s="153">
        <v>59.79</v>
      </c>
      <c r="K170" s="154">
        <v>45.36</v>
      </c>
      <c r="L170" s="152">
        <v>21000</v>
      </c>
      <c r="M170" s="152">
        <f t="shared" si="5"/>
        <v>1255590</v>
      </c>
      <c r="N170" s="149">
        <f t="shared" si="4"/>
        <v>27680.555555555555</v>
      </c>
    </row>
    <row r="171" spans="1:14" ht="14.25">
      <c r="A171" s="149">
        <v>169</v>
      </c>
      <c r="B171" s="142">
        <v>2</v>
      </c>
      <c r="C171" s="142">
        <v>3</v>
      </c>
      <c r="D171" s="142">
        <v>1</v>
      </c>
      <c r="E171" s="142">
        <v>1302</v>
      </c>
      <c r="F171" s="150" t="s">
        <v>916</v>
      </c>
      <c r="G171" s="142" t="s">
        <v>846</v>
      </c>
      <c r="H171" s="151" t="s">
        <v>901</v>
      </c>
      <c r="I171" s="152" t="s">
        <v>902</v>
      </c>
      <c r="J171" s="153">
        <v>59.46</v>
      </c>
      <c r="K171" s="154">
        <v>45.11</v>
      </c>
      <c r="L171" s="152">
        <v>21000</v>
      </c>
      <c r="M171" s="152">
        <f t="shared" si="5"/>
        <v>1248660</v>
      </c>
      <c r="N171" s="149">
        <f t="shared" si="4"/>
        <v>27680.336954112172</v>
      </c>
    </row>
    <row r="172" spans="1:14" ht="14.25">
      <c r="A172" s="149">
        <v>170</v>
      </c>
      <c r="B172" s="142">
        <v>2</v>
      </c>
      <c r="C172" s="142">
        <v>3</v>
      </c>
      <c r="D172" s="142">
        <v>1</v>
      </c>
      <c r="E172" s="142">
        <v>1303</v>
      </c>
      <c r="F172" s="150" t="s">
        <v>916</v>
      </c>
      <c r="G172" s="142" t="s">
        <v>846</v>
      </c>
      <c r="H172" s="151" t="s">
        <v>903</v>
      </c>
      <c r="I172" s="152" t="s">
        <v>902</v>
      </c>
      <c r="J172" s="153">
        <v>59.46</v>
      </c>
      <c r="K172" s="154">
        <v>45.11</v>
      </c>
      <c r="L172" s="152">
        <v>21000</v>
      </c>
      <c r="M172" s="152">
        <f t="shared" si="5"/>
        <v>1248660</v>
      </c>
      <c r="N172" s="149">
        <f t="shared" si="4"/>
        <v>27680.336954112172</v>
      </c>
    </row>
    <row r="173" spans="1:14" ht="14.25">
      <c r="A173" s="149">
        <v>171</v>
      </c>
      <c r="B173" s="142">
        <v>2</v>
      </c>
      <c r="C173" s="142">
        <v>3</v>
      </c>
      <c r="D173" s="142">
        <v>1</v>
      </c>
      <c r="E173" s="142">
        <v>1304</v>
      </c>
      <c r="F173" s="150" t="s">
        <v>916</v>
      </c>
      <c r="G173" s="142" t="s">
        <v>846</v>
      </c>
      <c r="H173" s="151" t="s">
        <v>901</v>
      </c>
      <c r="I173" s="152" t="s">
        <v>902</v>
      </c>
      <c r="J173" s="153">
        <v>59.46</v>
      </c>
      <c r="K173" s="154">
        <v>45.11</v>
      </c>
      <c r="L173" s="152">
        <v>21000</v>
      </c>
      <c r="M173" s="152">
        <f t="shared" si="5"/>
        <v>1248660</v>
      </c>
      <c r="N173" s="149">
        <f t="shared" si="4"/>
        <v>27680.336954112172</v>
      </c>
    </row>
    <row r="174" spans="1:14" ht="14.25">
      <c r="A174" s="149">
        <v>172</v>
      </c>
      <c r="B174" s="142">
        <v>2</v>
      </c>
      <c r="C174" s="142">
        <v>3</v>
      </c>
      <c r="D174" s="142">
        <v>1</v>
      </c>
      <c r="E174" s="142">
        <v>1305</v>
      </c>
      <c r="F174" s="150" t="s">
        <v>916</v>
      </c>
      <c r="G174" s="142" t="s">
        <v>846</v>
      </c>
      <c r="H174" s="151" t="s">
        <v>903</v>
      </c>
      <c r="I174" s="152" t="s">
        <v>902</v>
      </c>
      <c r="J174" s="153">
        <v>59.79</v>
      </c>
      <c r="K174" s="154">
        <v>45.36</v>
      </c>
      <c r="L174" s="152">
        <v>21000</v>
      </c>
      <c r="M174" s="152">
        <f t="shared" si="5"/>
        <v>1255590</v>
      </c>
      <c r="N174" s="149">
        <f t="shared" si="4"/>
        <v>27680.555555555555</v>
      </c>
    </row>
    <row r="175" spans="1:14" ht="14.25">
      <c r="A175" s="149">
        <v>173</v>
      </c>
      <c r="B175" s="142">
        <v>2</v>
      </c>
      <c r="C175" s="142">
        <v>3</v>
      </c>
      <c r="D175" s="142">
        <v>1</v>
      </c>
      <c r="E175" s="142">
        <v>1402</v>
      </c>
      <c r="F175" s="150" t="s">
        <v>917</v>
      </c>
      <c r="G175" s="142" t="s">
        <v>846</v>
      </c>
      <c r="H175" s="151" t="s">
        <v>901</v>
      </c>
      <c r="I175" s="152" t="s">
        <v>902</v>
      </c>
      <c r="J175" s="153">
        <v>59.46</v>
      </c>
      <c r="K175" s="154">
        <v>45.11</v>
      </c>
      <c r="L175" s="152">
        <v>21000</v>
      </c>
      <c r="M175" s="152">
        <f t="shared" si="5"/>
        <v>1248660</v>
      </c>
      <c r="N175" s="149">
        <f t="shared" si="4"/>
        <v>27680.336954112172</v>
      </c>
    </row>
    <row r="176" spans="1:14" ht="14.25">
      <c r="A176" s="149">
        <v>174</v>
      </c>
      <c r="B176" s="142">
        <v>2</v>
      </c>
      <c r="C176" s="142">
        <v>3</v>
      </c>
      <c r="D176" s="142">
        <v>1</v>
      </c>
      <c r="E176" s="142">
        <v>1403</v>
      </c>
      <c r="F176" s="150" t="s">
        <v>917</v>
      </c>
      <c r="G176" s="142" t="s">
        <v>846</v>
      </c>
      <c r="H176" s="151" t="s">
        <v>903</v>
      </c>
      <c r="I176" s="152" t="s">
        <v>902</v>
      </c>
      <c r="J176" s="153">
        <v>59.46</v>
      </c>
      <c r="K176" s="154">
        <v>45.11</v>
      </c>
      <c r="L176" s="152">
        <v>21000</v>
      </c>
      <c r="M176" s="152">
        <f t="shared" si="5"/>
        <v>1248660</v>
      </c>
      <c r="N176" s="149">
        <f t="shared" si="4"/>
        <v>27680.336954112172</v>
      </c>
    </row>
    <row r="177" spans="1:14" ht="14.25">
      <c r="A177" s="149">
        <v>175</v>
      </c>
      <c r="B177" s="142">
        <v>2</v>
      </c>
      <c r="C177" s="142">
        <v>3</v>
      </c>
      <c r="D177" s="142">
        <v>1</v>
      </c>
      <c r="E177" s="142">
        <v>1404</v>
      </c>
      <c r="F177" s="150" t="s">
        <v>917</v>
      </c>
      <c r="G177" s="142" t="s">
        <v>846</v>
      </c>
      <c r="H177" s="151" t="s">
        <v>901</v>
      </c>
      <c r="I177" s="152" t="s">
        <v>902</v>
      </c>
      <c r="J177" s="153">
        <v>59.46</v>
      </c>
      <c r="K177" s="154">
        <v>45.11</v>
      </c>
      <c r="L177" s="152">
        <v>21000</v>
      </c>
      <c r="M177" s="152">
        <f t="shared" si="5"/>
        <v>1248660</v>
      </c>
      <c r="N177" s="149">
        <f t="shared" si="4"/>
        <v>27680.336954112172</v>
      </c>
    </row>
    <row r="178" spans="1:14" ht="14.25">
      <c r="A178" s="149">
        <v>176</v>
      </c>
      <c r="B178" s="142">
        <v>2</v>
      </c>
      <c r="C178" s="142">
        <v>3</v>
      </c>
      <c r="D178" s="142">
        <v>1</v>
      </c>
      <c r="E178" s="142">
        <v>1405</v>
      </c>
      <c r="F178" s="150" t="s">
        <v>917</v>
      </c>
      <c r="G178" s="142" t="s">
        <v>846</v>
      </c>
      <c r="H178" s="151" t="s">
        <v>903</v>
      </c>
      <c r="I178" s="152" t="s">
        <v>902</v>
      </c>
      <c r="J178" s="153">
        <v>59.79</v>
      </c>
      <c r="K178" s="154">
        <v>45.36</v>
      </c>
      <c r="L178" s="152">
        <v>21000</v>
      </c>
      <c r="M178" s="152">
        <f t="shared" si="5"/>
        <v>1255590</v>
      </c>
      <c r="N178" s="149">
        <f t="shared" si="4"/>
        <v>27680.555555555555</v>
      </c>
    </row>
    <row r="179" spans="1:14" ht="14.25">
      <c r="A179" s="149">
        <v>177</v>
      </c>
      <c r="B179" s="142">
        <v>12</v>
      </c>
      <c r="C179" s="142">
        <v>1</v>
      </c>
      <c r="D179" s="142">
        <v>1</v>
      </c>
      <c r="E179" s="142">
        <v>104</v>
      </c>
      <c r="F179" s="150" t="s">
        <v>918</v>
      </c>
      <c r="G179" s="142" t="s">
        <v>846</v>
      </c>
      <c r="H179" s="151" t="s">
        <v>919</v>
      </c>
      <c r="I179" s="155" t="s">
        <v>848</v>
      </c>
      <c r="J179" s="153">
        <v>60.35</v>
      </c>
      <c r="K179" s="157">
        <v>45.22</v>
      </c>
      <c r="L179" s="152">
        <v>21000</v>
      </c>
      <c r="M179" s="152">
        <v>1267350</v>
      </c>
      <c r="N179" s="149">
        <v>28026.315789473683</v>
      </c>
    </row>
    <row r="180" spans="1:14" s="165" customFormat="1" ht="14.25" hidden="1">
      <c r="A180" s="159">
        <v>178</v>
      </c>
      <c r="B180" s="160">
        <v>12</v>
      </c>
      <c r="C180" s="160">
        <v>1</v>
      </c>
      <c r="D180" s="160">
        <v>1</v>
      </c>
      <c r="E180" s="160">
        <v>401</v>
      </c>
      <c r="F180" s="161" t="s">
        <v>920</v>
      </c>
      <c r="G180" s="160" t="s">
        <v>865</v>
      </c>
      <c r="H180" s="162" t="s">
        <v>921</v>
      </c>
      <c r="I180" s="166" t="s">
        <v>894</v>
      </c>
      <c r="J180" s="164">
        <v>88.8</v>
      </c>
      <c r="K180" s="168">
        <v>66.540000000000006</v>
      </c>
      <c r="L180" s="163">
        <v>21000</v>
      </c>
      <c r="M180" s="163">
        <v>1864800</v>
      </c>
      <c r="N180" s="159">
        <v>28025.247971145174</v>
      </c>
    </row>
    <row r="181" spans="1:14" ht="14.25">
      <c r="A181" s="149">
        <v>179</v>
      </c>
      <c r="B181" s="142">
        <v>12</v>
      </c>
      <c r="C181" s="142">
        <v>1</v>
      </c>
      <c r="D181" s="142">
        <v>1</v>
      </c>
      <c r="E181" s="142">
        <v>703</v>
      </c>
      <c r="F181" s="150" t="s">
        <v>922</v>
      </c>
      <c r="G181" s="142" t="s">
        <v>846</v>
      </c>
      <c r="H181" s="151" t="s">
        <v>923</v>
      </c>
      <c r="I181" s="155" t="s">
        <v>848</v>
      </c>
      <c r="J181" s="153">
        <v>60.73</v>
      </c>
      <c r="K181" s="157">
        <v>45.51</v>
      </c>
      <c r="L181" s="152">
        <v>21000</v>
      </c>
      <c r="M181" s="152">
        <v>1275330</v>
      </c>
      <c r="N181" s="149">
        <v>28023.071852340145</v>
      </c>
    </row>
    <row r="182" spans="1:14" ht="14.25">
      <c r="A182" s="149">
        <v>180</v>
      </c>
      <c r="B182" s="142">
        <v>12</v>
      </c>
      <c r="C182" s="142">
        <v>1</v>
      </c>
      <c r="D182" s="142">
        <v>1</v>
      </c>
      <c r="E182" s="142">
        <v>904</v>
      </c>
      <c r="F182" s="150" t="s">
        <v>924</v>
      </c>
      <c r="G182" s="142" t="s">
        <v>846</v>
      </c>
      <c r="H182" s="151" t="s">
        <v>919</v>
      </c>
      <c r="I182" s="155" t="s">
        <v>848</v>
      </c>
      <c r="J182" s="153">
        <v>60.71</v>
      </c>
      <c r="K182" s="157">
        <v>45.49</v>
      </c>
      <c r="L182" s="152">
        <v>21000</v>
      </c>
      <c r="M182" s="152">
        <v>1274910</v>
      </c>
      <c r="N182" s="149">
        <v>28026.159595515495</v>
      </c>
    </row>
    <row r="183" spans="1:14" ht="14.25" hidden="1">
      <c r="A183" s="149">
        <v>181</v>
      </c>
      <c r="B183" s="142">
        <v>12</v>
      </c>
      <c r="C183" s="142">
        <v>1</v>
      </c>
      <c r="D183" s="142">
        <v>1</v>
      </c>
      <c r="E183" s="142">
        <v>1107</v>
      </c>
      <c r="F183" s="150" t="s">
        <v>925</v>
      </c>
      <c r="G183" s="142" t="s">
        <v>926</v>
      </c>
      <c r="H183" s="151" t="s">
        <v>927</v>
      </c>
      <c r="I183" s="153" t="s">
        <v>848</v>
      </c>
      <c r="J183" s="152">
        <v>75.72</v>
      </c>
      <c r="K183" s="157">
        <v>56.74</v>
      </c>
      <c r="L183" s="152">
        <v>21000</v>
      </c>
      <c r="M183" s="153">
        <v>1597692</v>
      </c>
      <c r="N183" s="149">
        <v>28158.124779696864</v>
      </c>
    </row>
    <row r="184" spans="1:14" ht="14.25">
      <c r="A184" s="149">
        <v>182</v>
      </c>
      <c r="B184" s="142">
        <v>12</v>
      </c>
      <c r="C184" s="142">
        <v>2</v>
      </c>
      <c r="D184" s="142">
        <v>1</v>
      </c>
      <c r="E184" s="142">
        <v>302</v>
      </c>
      <c r="F184" s="150" t="s">
        <v>928</v>
      </c>
      <c r="G184" s="142" t="s">
        <v>846</v>
      </c>
      <c r="H184" s="151" t="s">
        <v>919</v>
      </c>
      <c r="I184" s="155" t="s">
        <v>848</v>
      </c>
      <c r="J184" s="153">
        <v>58.84</v>
      </c>
      <c r="K184" s="157">
        <v>45.37</v>
      </c>
      <c r="L184" s="152">
        <v>21000</v>
      </c>
      <c r="M184" s="152">
        <v>1235640</v>
      </c>
      <c r="N184" s="149">
        <v>27234.736610094777</v>
      </c>
    </row>
    <row r="185" spans="1:14" ht="14.25">
      <c r="A185" s="149">
        <v>183</v>
      </c>
      <c r="B185" s="142">
        <v>12</v>
      </c>
      <c r="C185" s="142">
        <v>2</v>
      </c>
      <c r="D185" s="142">
        <v>1</v>
      </c>
      <c r="E185" s="142">
        <v>605</v>
      </c>
      <c r="F185" s="150" t="s">
        <v>929</v>
      </c>
      <c r="G185" s="142" t="s">
        <v>846</v>
      </c>
      <c r="H185" s="151" t="s">
        <v>923</v>
      </c>
      <c r="I185" s="155" t="s">
        <v>848</v>
      </c>
      <c r="J185" s="153">
        <v>59.05</v>
      </c>
      <c r="K185" s="157">
        <v>45.53</v>
      </c>
      <c r="L185" s="152">
        <v>21000</v>
      </c>
      <c r="M185" s="152">
        <v>1240050</v>
      </c>
      <c r="N185" s="149">
        <v>27235.888425214143</v>
      </c>
    </row>
    <row r="186" spans="1:14" ht="14.25">
      <c r="A186" s="149">
        <v>184</v>
      </c>
      <c r="B186" s="142">
        <v>12</v>
      </c>
      <c r="C186" s="142">
        <v>2</v>
      </c>
      <c r="D186" s="142">
        <v>1</v>
      </c>
      <c r="E186" s="142">
        <v>905</v>
      </c>
      <c r="F186" s="150" t="s">
        <v>930</v>
      </c>
      <c r="G186" s="142" t="s">
        <v>846</v>
      </c>
      <c r="H186" s="151" t="s">
        <v>923</v>
      </c>
      <c r="I186" s="155" t="s">
        <v>848</v>
      </c>
      <c r="J186" s="153">
        <v>59.05</v>
      </c>
      <c r="K186" s="157">
        <v>45.53</v>
      </c>
      <c r="L186" s="152">
        <v>21000</v>
      </c>
      <c r="M186" s="152">
        <v>1240050</v>
      </c>
      <c r="N186" s="149">
        <v>27235.888425214143</v>
      </c>
    </row>
    <row r="187" spans="1:14" ht="14.25">
      <c r="A187" s="149">
        <v>185</v>
      </c>
      <c r="B187" s="142">
        <v>12</v>
      </c>
      <c r="C187" s="142">
        <v>2</v>
      </c>
      <c r="D187" s="142">
        <v>1</v>
      </c>
      <c r="E187" s="142">
        <v>1304</v>
      </c>
      <c r="F187" s="150" t="s">
        <v>931</v>
      </c>
      <c r="G187" s="142" t="s">
        <v>846</v>
      </c>
      <c r="H187" s="151" t="s">
        <v>919</v>
      </c>
      <c r="I187" s="155" t="s">
        <v>848</v>
      </c>
      <c r="J187" s="153">
        <v>59.05</v>
      </c>
      <c r="K187" s="157">
        <v>45.53</v>
      </c>
      <c r="L187" s="152">
        <v>21000</v>
      </c>
      <c r="M187" s="152">
        <v>1240050</v>
      </c>
      <c r="N187" s="149">
        <v>27235.888425214143</v>
      </c>
    </row>
    <row r="188" spans="1:14" ht="14.25">
      <c r="A188" s="149">
        <v>186</v>
      </c>
      <c r="B188" s="142">
        <v>12</v>
      </c>
      <c r="C188" s="142">
        <v>2</v>
      </c>
      <c r="D188" s="142">
        <v>1</v>
      </c>
      <c r="E188" s="142">
        <v>1306</v>
      </c>
      <c r="F188" s="150" t="s">
        <v>931</v>
      </c>
      <c r="G188" s="142" t="s">
        <v>846</v>
      </c>
      <c r="H188" s="151" t="s">
        <v>919</v>
      </c>
      <c r="I188" s="155" t="s">
        <v>848</v>
      </c>
      <c r="J188" s="153">
        <v>58.8</v>
      </c>
      <c r="K188" s="157">
        <v>45.34</v>
      </c>
      <c r="L188" s="152">
        <v>21000</v>
      </c>
      <c r="M188" s="152">
        <v>1234800</v>
      </c>
      <c r="N188" s="149">
        <v>27234.230260255841</v>
      </c>
    </row>
    <row r="189" spans="1:14" ht="14.25">
      <c r="A189" s="149">
        <v>187</v>
      </c>
      <c r="B189" s="142">
        <v>12</v>
      </c>
      <c r="C189" s="142">
        <v>2</v>
      </c>
      <c r="D189" s="142">
        <v>2</v>
      </c>
      <c r="E189" s="142">
        <v>102</v>
      </c>
      <c r="F189" s="150" t="s">
        <v>900</v>
      </c>
      <c r="G189" s="142" t="s">
        <v>846</v>
      </c>
      <c r="H189" s="151" t="s">
        <v>932</v>
      </c>
      <c r="I189" s="152" t="s">
        <v>933</v>
      </c>
      <c r="J189" s="153">
        <v>58.54</v>
      </c>
      <c r="K189" s="158">
        <v>45.37</v>
      </c>
      <c r="L189" s="152">
        <v>21000</v>
      </c>
      <c r="M189" s="152">
        <f t="shared" ref="M189:M216" si="6">L189*J189</f>
        <v>1229340</v>
      </c>
      <c r="N189" s="149">
        <f t="shared" ref="N189:N252" si="7">M189/K189</f>
        <v>27095.878333700686</v>
      </c>
    </row>
    <row r="190" spans="1:14" ht="14.25">
      <c r="A190" s="149">
        <v>188</v>
      </c>
      <c r="B190" s="142">
        <v>12</v>
      </c>
      <c r="C190" s="142">
        <v>2</v>
      </c>
      <c r="D190" s="142">
        <v>2</v>
      </c>
      <c r="E190" s="142">
        <v>103</v>
      </c>
      <c r="F190" s="150" t="s">
        <v>934</v>
      </c>
      <c r="G190" s="142" t="s">
        <v>846</v>
      </c>
      <c r="H190" s="151" t="s">
        <v>935</v>
      </c>
      <c r="I190" s="152" t="s">
        <v>933</v>
      </c>
      <c r="J190" s="153">
        <v>58.54</v>
      </c>
      <c r="K190" s="158">
        <v>45.37</v>
      </c>
      <c r="L190" s="152">
        <v>21000</v>
      </c>
      <c r="M190" s="152">
        <f t="shared" si="6"/>
        <v>1229340</v>
      </c>
      <c r="N190" s="149">
        <f t="shared" si="7"/>
        <v>27095.878333700686</v>
      </c>
    </row>
    <row r="191" spans="1:14" ht="14.25">
      <c r="A191" s="149">
        <v>189</v>
      </c>
      <c r="B191" s="142">
        <v>12</v>
      </c>
      <c r="C191" s="142">
        <v>2</v>
      </c>
      <c r="D191" s="142">
        <v>2</v>
      </c>
      <c r="E191" s="142">
        <v>202</v>
      </c>
      <c r="F191" s="150" t="s">
        <v>936</v>
      </c>
      <c r="G191" s="142" t="s">
        <v>846</v>
      </c>
      <c r="H191" s="151" t="s">
        <v>932</v>
      </c>
      <c r="I191" s="152" t="s">
        <v>933</v>
      </c>
      <c r="J191" s="153">
        <v>58.54</v>
      </c>
      <c r="K191" s="158">
        <v>45.37</v>
      </c>
      <c r="L191" s="152">
        <v>21000</v>
      </c>
      <c r="M191" s="152">
        <f t="shared" si="6"/>
        <v>1229340</v>
      </c>
      <c r="N191" s="149">
        <f t="shared" si="7"/>
        <v>27095.878333700686</v>
      </c>
    </row>
    <row r="192" spans="1:14" ht="14.25">
      <c r="A192" s="149">
        <v>190</v>
      </c>
      <c r="B192" s="142">
        <v>12</v>
      </c>
      <c r="C192" s="142">
        <v>2</v>
      </c>
      <c r="D192" s="142">
        <v>2</v>
      </c>
      <c r="E192" s="142">
        <v>203</v>
      </c>
      <c r="F192" s="150" t="s">
        <v>936</v>
      </c>
      <c r="G192" s="142" t="s">
        <v>846</v>
      </c>
      <c r="H192" s="151" t="s">
        <v>935</v>
      </c>
      <c r="I192" s="152" t="s">
        <v>933</v>
      </c>
      <c r="J192" s="153">
        <v>58.54</v>
      </c>
      <c r="K192" s="158">
        <v>45.37</v>
      </c>
      <c r="L192" s="152">
        <v>21000</v>
      </c>
      <c r="M192" s="152">
        <f t="shared" si="6"/>
        <v>1229340</v>
      </c>
      <c r="N192" s="149">
        <f t="shared" si="7"/>
        <v>27095.878333700686</v>
      </c>
    </row>
    <row r="193" spans="1:14" ht="14.25">
      <c r="A193" s="149">
        <v>191</v>
      </c>
      <c r="B193" s="142">
        <v>12</v>
      </c>
      <c r="C193" s="142">
        <v>2</v>
      </c>
      <c r="D193" s="142">
        <v>2</v>
      </c>
      <c r="E193" s="142">
        <v>302</v>
      </c>
      <c r="F193" s="150" t="s">
        <v>937</v>
      </c>
      <c r="G193" s="142" t="s">
        <v>846</v>
      </c>
      <c r="H193" s="151" t="s">
        <v>932</v>
      </c>
      <c r="I193" s="152" t="s">
        <v>933</v>
      </c>
      <c r="J193" s="153">
        <v>58.54</v>
      </c>
      <c r="K193" s="158">
        <v>45.37</v>
      </c>
      <c r="L193" s="152">
        <v>21000</v>
      </c>
      <c r="M193" s="152">
        <f t="shared" si="6"/>
        <v>1229340</v>
      </c>
      <c r="N193" s="149">
        <f t="shared" si="7"/>
        <v>27095.878333700686</v>
      </c>
    </row>
    <row r="194" spans="1:14" ht="14.25">
      <c r="A194" s="149">
        <v>192</v>
      </c>
      <c r="B194" s="142">
        <v>12</v>
      </c>
      <c r="C194" s="142">
        <v>2</v>
      </c>
      <c r="D194" s="142">
        <v>2</v>
      </c>
      <c r="E194" s="142">
        <v>303</v>
      </c>
      <c r="F194" s="150" t="s">
        <v>937</v>
      </c>
      <c r="G194" s="142" t="s">
        <v>846</v>
      </c>
      <c r="H194" s="151" t="s">
        <v>935</v>
      </c>
      <c r="I194" s="152" t="s">
        <v>933</v>
      </c>
      <c r="J194" s="153">
        <v>58.54</v>
      </c>
      <c r="K194" s="158">
        <v>45.37</v>
      </c>
      <c r="L194" s="152">
        <v>21000</v>
      </c>
      <c r="M194" s="152">
        <f t="shared" si="6"/>
        <v>1229340</v>
      </c>
      <c r="N194" s="149">
        <f t="shared" si="7"/>
        <v>27095.878333700686</v>
      </c>
    </row>
    <row r="195" spans="1:14" ht="14.25">
      <c r="A195" s="149">
        <v>193</v>
      </c>
      <c r="B195" s="142">
        <v>12</v>
      </c>
      <c r="C195" s="142">
        <v>2</v>
      </c>
      <c r="D195" s="142">
        <v>2</v>
      </c>
      <c r="E195" s="142">
        <v>402</v>
      </c>
      <c r="F195" s="150" t="s">
        <v>938</v>
      </c>
      <c r="G195" s="142" t="s">
        <v>846</v>
      </c>
      <c r="H195" s="151" t="s">
        <v>932</v>
      </c>
      <c r="I195" s="152" t="s">
        <v>933</v>
      </c>
      <c r="J195" s="153">
        <v>58.61</v>
      </c>
      <c r="K195" s="158">
        <v>45.42</v>
      </c>
      <c r="L195" s="152">
        <v>21000</v>
      </c>
      <c r="M195" s="152">
        <f t="shared" si="6"/>
        <v>1230810</v>
      </c>
      <c r="N195" s="149">
        <f t="shared" si="7"/>
        <v>27098.414795244385</v>
      </c>
    </row>
    <row r="196" spans="1:14" ht="14.25">
      <c r="A196" s="149">
        <v>194</v>
      </c>
      <c r="B196" s="142">
        <v>12</v>
      </c>
      <c r="C196" s="142">
        <v>2</v>
      </c>
      <c r="D196" s="142">
        <v>2</v>
      </c>
      <c r="E196" s="142">
        <v>403</v>
      </c>
      <c r="F196" s="150" t="s">
        <v>938</v>
      </c>
      <c r="G196" s="142" t="s">
        <v>846</v>
      </c>
      <c r="H196" s="151" t="s">
        <v>935</v>
      </c>
      <c r="I196" s="152" t="s">
        <v>933</v>
      </c>
      <c r="J196" s="153">
        <v>58.61</v>
      </c>
      <c r="K196" s="158">
        <v>45.42</v>
      </c>
      <c r="L196" s="152">
        <v>21000</v>
      </c>
      <c r="M196" s="152">
        <f t="shared" si="6"/>
        <v>1230810</v>
      </c>
      <c r="N196" s="149">
        <f t="shared" si="7"/>
        <v>27098.414795244385</v>
      </c>
    </row>
    <row r="197" spans="1:14" ht="14.25">
      <c r="A197" s="149">
        <v>195</v>
      </c>
      <c r="B197" s="142">
        <v>12</v>
      </c>
      <c r="C197" s="142">
        <v>2</v>
      </c>
      <c r="D197" s="142">
        <v>2</v>
      </c>
      <c r="E197" s="142">
        <v>502</v>
      </c>
      <c r="F197" s="150" t="s">
        <v>939</v>
      </c>
      <c r="G197" s="142" t="s">
        <v>846</v>
      </c>
      <c r="H197" s="151" t="s">
        <v>932</v>
      </c>
      <c r="I197" s="152" t="s">
        <v>933</v>
      </c>
      <c r="J197" s="153">
        <v>58.61</v>
      </c>
      <c r="K197" s="158">
        <v>45.42</v>
      </c>
      <c r="L197" s="152">
        <v>21000</v>
      </c>
      <c r="M197" s="152">
        <f t="shared" si="6"/>
        <v>1230810</v>
      </c>
      <c r="N197" s="149">
        <f t="shared" si="7"/>
        <v>27098.414795244385</v>
      </c>
    </row>
    <row r="198" spans="1:14" ht="14.25">
      <c r="A198" s="149">
        <v>196</v>
      </c>
      <c r="B198" s="142">
        <v>12</v>
      </c>
      <c r="C198" s="142">
        <v>2</v>
      </c>
      <c r="D198" s="142">
        <v>2</v>
      </c>
      <c r="E198" s="142">
        <v>503</v>
      </c>
      <c r="F198" s="150" t="s">
        <v>939</v>
      </c>
      <c r="G198" s="142" t="s">
        <v>846</v>
      </c>
      <c r="H198" s="151" t="s">
        <v>935</v>
      </c>
      <c r="I198" s="152" t="s">
        <v>933</v>
      </c>
      <c r="J198" s="153">
        <v>58.61</v>
      </c>
      <c r="K198" s="158">
        <v>45.42</v>
      </c>
      <c r="L198" s="152">
        <v>21000</v>
      </c>
      <c r="M198" s="152">
        <f t="shared" si="6"/>
        <v>1230810</v>
      </c>
      <c r="N198" s="149">
        <f t="shared" si="7"/>
        <v>27098.414795244385</v>
      </c>
    </row>
    <row r="199" spans="1:14" ht="14.25">
      <c r="A199" s="149">
        <v>197</v>
      </c>
      <c r="B199" s="142">
        <v>12</v>
      </c>
      <c r="C199" s="142">
        <v>2</v>
      </c>
      <c r="D199" s="142">
        <v>2</v>
      </c>
      <c r="E199" s="142">
        <v>602</v>
      </c>
      <c r="F199" s="150" t="s">
        <v>940</v>
      </c>
      <c r="G199" s="142" t="s">
        <v>846</v>
      </c>
      <c r="H199" s="151" t="s">
        <v>932</v>
      </c>
      <c r="I199" s="152" t="s">
        <v>933</v>
      </c>
      <c r="J199" s="153">
        <v>58.61</v>
      </c>
      <c r="K199" s="158">
        <v>45.42</v>
      </c>
      <c r="L199" s="152">
        <v>21000</v>
      </c>
      <c r="M199" s="152">
        <f t="shared" si="6"/>
        <v>1230810</v>
      </c>
      <c r="N199" s="149">
        <f t="shared" si="7"/>
        <v>27098.414795244385</v>
      </c>
    </row>
    <row r="200" spans="1:14" ht="14.25">
      <c r="A200" s="149">
        <v>198</v>
      </c>
      <c r="B200" s="142">
        <v>12</v>
      </c>
      <c r="C200" s="142">
        <v>2</v>
      </c>
      <c r="D200" s="142">
        <v>2</v>
      </c>
      <c r="E200" s="142">
        <v>603</v>
      </c>
      <c r="F200" s="150" t="s">
        <v>940</v>
      </c>
      <c r="G200" s="142" t="s">
        <v>846</v>
      </c>
      <c r="H200" s="151" t="s">
        <v>935</v>
      </c>
      <c r="I200" s="152" t="s">
        <v>933</v>
      </c>
      <c r="J200" s="153">
        <v>58.61</v>
      </c>
      <c r="K200" s="158">
        <v>45.42</v>
      </c>
      <c r="L200" s="152">
        <v>21000</v>
      </c>
      <c r="M200" s="152">
        <f t="shared" si="6"/>
        <v>1230810</v>
      </c>
      <c r="N200" s="149">
        <f t="shared" si="7"/>
        <v>27098.414795244385</v>
      </c>
    </row>
    <row r="201" spans="1:14" ht="14.25">
      <c r="A201" s="149">
        <v>199</v>
      </c>
      <c r="B201" s="142">
        <v>12</v>
      </c>
      <c r="C201" s="142">
        <v>2</v>
      </c>
      <c r="D201" s="142">
        <v>2</v>
      </c>
      <c r="E201" s="142">
        <v>702</v>
      </c>
      <c r="F201" s="150" t="s">
        <v>941</v>
      </c>
      <c r="G201" s="142" t="s">
        <v>846</v>
      </c>
      <c r="H201" s="151" t="s">
        <v>932</v>
      </c>
      <c r="I201" s="152" t="s">
        <v>933</v>
      </c>
      <c r="J201" s="153">
        <v>58.61</v>
      </c>
      <c r="K201" s="158">
        <v>45.42</v>
      </c>
      <c r="L201" s="152">
        <v>21000</v>
      </c>
      <c r="M201" s="152">
        <f t="shared" si="6"/>
        <v>1230810</v>
      </c>
      <c r="N201" s="149">
        <f t="shared" si="7"/>
        <v>27098.414795244385</v>
      </c>
    </row>
    <row r="202" spans="1:14" ht="14.25">
      <c r="A202" s="149">
        <v>200</v>
      </c>
      <c r="B202" s="142">
        <v>12</v>
      </c>
      <c r="C202" s="142">
        <v>2</v>
      </c>
      <c r="D202" s="142">
        <v>2</v>
      </c>
      <c r="E202" s="142">
        <v>703</v>
      </c>
      <c r="F202" s="150" t="s">
        <v>941</v>
      </c>
      <c r="G202" s="142" t="s">
        <v>846</v>
      </c>
      <c r="H202" s="151" t="s">
        <v>935</v>
      </c>
      <c r="I202" s="152" t="s">
        <v>933</v>
      </c>
      <c r="J202" s="153">
        <v>58.61</v>
      </c>
      <c r="K202" s="158">
        <v>45.42</v>
      </c>
      <c r="L202" s="152">
        <v>21000</v>
      </c>
      <c r="M202" s="152">
        <f t="shared" si="6"/>
        <v>1230810</v>
      </c>
      <c r="N202" s="149">
        <f t="shared" si="7"/>
        <v>27098.414795244385</v>
      </c>
    </row>
    <row r="203" spans="1:14" ht="14.25" hidden="1">
      <c r="A203" s="149">
        <v>201</v>
      </c>
      <c r="B203" s="142">
        <v>12</v>
      </c>
      <c r="C203" s="142">
        <v>2</v>
      </c>
      <c r="D203" s="142">
        <v>2</v>
      </c>
      <c r="E203" s="142">
        <v>801</v>
      </c>
      <c r="F203" s="150" t="s">
        <v>942</v>
      </c>
      <c r="G203" s="142" t="s">
        <v>926</v>
      </c>
      <c r="H203" s="151" t="s">
        <v>943</v>
      </c>
      <c r="I203" s="155" t="s">
        <v>944</v>
      </c>
      <c r="J203" s="153">
        <v>76.239999999999995</v>
      </c>
      <c r="K203" s="157">
        <v>59.09</v>
      </c>
      <c r="L203" s="152">
        <v>21000</v>
      </c>
      <c r="M203" s="152">
        <f>L203*J203</f>
        <v>1601040</v>
      </c>
      <c r="N203" s="149">
        <f t="shared" si="7"/>
        <v>27094.939922152647</v>
      </c>
    </row>
    <row r="204" spans="1:14" ht="14.25">
      <c r="A204" s="149">
        <v>202</v>
      </c>
      <c r="B204" s="142">
        <v>12</v>
      </c>
      <c r="C204" s="142">
        <v>2</v>
      </c>
      <c r="D204" s="142">
        <v>2</v>
      </c>
      <c r="E204" s="142">
        <v>802</v>
      </c>
      <c r="F204" s="150" t="s">
        <v>942</v>
      </c>
      <c r="G204" s="142" t="s">
        <v>846</v>
      </c>
      <c r="H204" s="151" t="s">
        <v>932</v>
      </c>
      <c r="I204" s="152" t="s">
        <v>933</v>
      </c>
      <c r="J204" s="153">
        <v>58.61</v>
      </c>
      <c r="K204" s="158">
        <v>45.42</v>
      </c>
      <c r="L204" s="152">
        <v>21000</v>
      </c>
      <c r="M204" s="152">
        <f t="shared" si="6"/>
        <v>1230810</v>
      </c>
      <c r="N204" s="149">
        <f t="shared" si="7"/>
        <v>27098.414795244385</v>
      </c>
    </row>
    <row r="205" spans="1:14" ht="14.25">
      <c r="A205" s="149">
        <v>203</v>
      </c>
      <c r="B205" s="142">
        <v>12</v>
      </c>
      <c r="C205" s="142">
        <v>2</v>
      </c>
      <c r="D205" s="142">
        <v>2</v>
      </c>
      <c r="E205" s="142">
        <v>803</v>
      </c>
      <c r="F205" s="150" t="s">
        <v>942</v>
      </c>
      <c r="G205" s="142" t="s">
        <v>846</v>
      </c>
      <c r="H205" s="151" t="s">
        <v>935</v>
      </c>
      <c r="I205" s="152" t="s">
        <v>933</v>
      </c>
      <c r="J205" s="153">
        <v>58.61</v>
      </c>
      <c r="K205" s="158">
        <v>45.42</v>
      </c>
      <c r="L205" s="152">
        <v>21000</v>
      </c>
      <c r="M205" s="152">
        <f t="shared" si="6"/>
        <v>1230810</v>
      </c>
      <c r="N205" s="149">
        <f t="shared" si="7"/>
        <v>27098.414795244385</v>
      </c>
    </row>
    <row r="206" spans="1:14" ht="14.25">
      <c r="A206" s="149">
        <v>204</v>
      </c>
      <c r="B206" s="142">
        <v>12</v>
      </c>
      <c r="C206" s="142">
        <v>2</v>
      </c>
      <c r="D206" s="142">
        <v>2</v>
      </c>
      <c r="E206" s="142">
        <v>902</v>
      </c>
      <c r="F206" s="150" t="s">
        <v>945</v>
      </c>
      <c r="G206" s="142" t="s">
        <v>846</v>
      </c>
      <c r="H206" s="151" t="s">
        <v>932</v>
      </c>
      <c r="I206" s="152" t="s">
        <v>933</v>
      </c>
      <c r="J206" s="153">
        <v>58.61</v>
      </c>
      <c r="K206" s="158">
        <v>45.42</v>
      </c>
      <c r="L206" s="152">
        <v>21000</v>
      </c>
      <c r="M206" s="152">
        <f t="shared" si="6"/>
        <v>1230810</v>
      </c>
      <c r="N206" s="149">
        <f t="shared" si="7"/>
        <v>27098.414795244385</v>
      </c>
    </row>
    <row r="207" spans="1:14" ht="14.25">
      <c r="A207" s="149">
        <v>205</v>
      </c>
      <c r="B207" s="142">
        <v>12</v>
      </c>
      <c r="C207" s="142">
        <v>2</v>
      </c>
      <c r="D207" s="142">
        <v>2</v>
      </c>
      <c r="E207" s="142">
        <v>903</v>
      </c>
      <c r="F207" s="150" t="s">
        <v>945</v>
      </c>
      <c r="G207" s="142" t="s">
        <v>846</v>
      </c>
      <c r="H207" s="151" t="s">
        <v>935</v>
      </c>
      <c r="I207" s="152" t="s">
        <v>933</v>
      </c>
      <c r="J207" s="153">
        <v>58.61</v>
      </c>
      <c r="K207" s="158">
        <v>45.42</v>
      </c>
      <c r="L207" s="152">
        <v>21000</v>
      </c>
      <c r="M207" s="152">
        <f t="shared" si="6"/>
        <v>1230810</v>
      </c>
      <c r="N207" s="149">
        <f t="shared" si="7"/>
        <v>27098.414795244385</v>
      </c>
    </row>
    <row r="208" spans="1:14" ht="14.25">
      <c r="A208" s="149">
        <v>206</v>
      </c>
      <c r="B208" s="142">
        <v>12</v>
      </c>
      <c r="C208" s="142">
        <v>2</v>
      </c>
      <c r="D208" s="142">
        <v>2</v>
      </c>
      <c r="E208" s="142">
        <v>1003</v>
      </c>
      <c r="F208" s="150" t="s">
        <v>946</v>
      </c>
      <c r="G208" s="142" t="s">
        <v>846</v>
      </c>
      <c r="H208" s="151" t="s">
        <v>935</v>
      </c>
      <c r="I208" s="152" t="s">
        <v>933</v>
      </c>
      <c r="J208" s="153">
        <v>58.61</v>
      </c>
      <c r="K208" s="158">
        <v>45.42</v>
      </c>
      <c r="L208" s="152">
        <v>21000</v>
      </c>
      <c r="M208" s="152">
        <f t="shared" si="6"/>
        <v>1230810</v>
      </c>
      <c r="N208" s="149">
        <f t="shared" si="7"/>
        <v>27098.414795244385</v>
      </c>
    </row>
    <row r="209" spans="1:14" s="113" customFormat="1" ht="14.25">
      <c r="A209" s="169">
        <v>207</v>
      </c>
      <c r="B209" s="170">
        <v>12</v>
      </c>
      <c r="C209" s="170">
        <v>2</v>
      </c>
      <c r="D209" s="170">
        <v>2</v>
      </c>
      <c r="E209" s="170">
        <v>1102</v>
      </c>
      <c r="F209" s="171" t="s">
        <v>947</v>
      </c>
      <c r="G209" s="170" t="s">
        <v>846</v>
      </c>
      <c r="H209" s="172" t="s">
        <v>932</v>
      </c>
      <c r="I209" s="173" t="s">
        <v>933</v>
      </c>
      <c r="J209" s="174">
        <v>58.61</v>
      </c>
      <c r="K209" s="175">
        <v>45.42</v>
      </c>
      <c r="L209" s="173">
        <v>21000</v>
      </c>
      <c r="M209" s="173">
        <f t="shared" si="6"/>
        <v>1230810</v>
      </c>
      <c r="N209" s="169">
        <f t="shared" si="7"/>
        <v>27098.414795244385</v>
      </c>
    </row>
    <row r="210" spans="1:14" ht="14.25">
      <c r="A210" s="149">
        <v>208</v>
      </c>
      <c r="B210" s="142">
        <v>12</v>
      </c>
      <c r="C210" s="142">
        <v>2</v>
      </c>
      <c r="D210" s="142">
        <v>2</v>
      </c>
      <c r="E210" s="142">
        <v>1103</v>
      </c>
      <c r="F210" s="150" t="s">
        <v>947</v>
      </c>
      <c r="G210" s="142" t="s">
        <v>846</v>
      </c>
      <c r="H210" s="151" t="s">
        <v>935</v>
      </c>
      <c r="I210" s="152" t="s">
        <v>933</v>
      </c>
      <c r="J210" s="153">
        <v>58.61</v>
      </c>
      <c r="K210" s="158">
        <v>45.42</v>
      </c>
      <c r="L210" s="152">
        <v>21000</v>
      </c>
      <c r="M210" s="152">
        <f t="shared" si="6"/>
        <v>1230810</v>
      </c>
      <c r="N210" s="149">
        <f t="shared" si="7"/>
        <v>27098.414795244385</v>
      </c>
    </row>
    <row r="211" spans="1:14" ht="14.25">
      <c r="A211" s="149">
        <v>209</v>
      </c>
      <c r="B211" s="142">
        <v>12</v>
      </c>
      <c r="C211" s="142">
        <v>2</v>
      </c>
      <c r="D211" s="142">
        <v>2</v>
      </c>
      <c r="E211" s="142">
        <v>1202</v>
      </c>
      <c r="F211" s="150" t="s">
        <v>948</v>
      </c>
      <c r="G211" s="142" t="s">
        <v>846</v>
      </c>
      <c r="H211" s="151" t="s">
        <v>932</v>
      </c>
      <c r="I211" s="152" t="s">
        <v>933</v>
      </c>
      <c r="J211" s="153">
        <v>58.61</v>
      </c>
      <c r="K211" s="158">
        <v>45.42</v>
      </c>
      <c r="L211" s="152">
        <v>21000</v>
      </c>
      <c r="M211" s="152">
        <f t="shared" si="6"/>
        <v>1230810</v>
      </c>
      <c r="N211" s="149">
        <f t="shared" si="7"/>
        <v>27098.414795244385</v>
      </c>
    </row>
    <row r="212" spans="1:14" ht="14.25">
      <c r="A212" s="149">
        <v>210</v>
      </c>
      <c r="B212" s="142">
        <v>12</v>
      </c>
      <c r="C212" s="142">
        <v>2</v>
      </c>
      <c r="D212" s="142">
        <v>2</v>
      </c>
      <c r="E212" s="142">
        <v>1203</v>
      </c>
      <c r="F212" s="150" t="s">
        <v>948</v>
      </c>
      <c r="G212" s="142" t="s">
        <v>846</v>
      </c>
      <c r="H212" s="151" t="s">
        <v>935</v>
      </c>
      <c r="I212" s="152" t="s">
        <v>933</v>
      </c>
      <c r="J212" s="153">
        <v>58.61</v>
      </c>
      <c r="K212" s="158">
        <v>45.42</v>
      </c>
      <c r="L212" s="152">
        <v>21000</v>
      </c>
      <c r="M212" s="152">
        <f t="shared" si="6"/>
        <v>1230810</v>
      </c>
      <c r="N212" s="149">
        <f t="shared" si="7"/>
        <v>27098.414795244385</v>
      </c>
    </row>
    <row r="213" spans="1:14" ht="14.25">
      <c r="A213" s="149">
        <v>211</v>
      </c>
      <c r="B213" s="142">
        <v>12</v>
      </c>
      <c r="C213" s="142">
        <v>2</v>
      </c>
      <c r="D213" s="142">
        <v>2</v>
      </c>
      <c r="E213" s="142">
        <v>1302</v>
      </c>
      <c r="F213" s="150" t="s">
        <v>949</v>
      </c>
      <c r="G213" s="142" t="s">
        <v>846</v>
      </c>
      <c r="H213" s="151" t="s">
        <v>932</v>
      </c>
      <c r="I213" s="152" t="s">
        <v>933</v>
      </c>
      <c r="J213" s="153">
        <v>58.61</v>
      </c>
      <c r="K213" s="158">
        <v>45.42</v>
      </c>
      <c r="L213" s="152">
        <v>21000</v>
      </c>
      <c r="M213" s="152">
        <f t="shared" si="6"/>
        <v>1230810</v>
      </c>
      <c r="N213" s="149">
        <f t="shared" si="7"/>
        <v>27098.414795244385</v>
      </c>
    </row>
    <row r="214" spans="1:14" ht="14.25">
      <c r="A214" s="149">
        <v>212</v>
      </c>
      <c r="B214" s="142">
        <v>12</v>
      </c>
      <c r="C214" s="142">
        <v>2</v>
      </c>
      <c r="D214" s="142">
        <v>2</v>
      </c>
      <c r="E214" s="142">
        <v>1303</v>
      </c>
      <c r="F214" s="150" t="s">
        <v>949</v>
      </c>
      <c r="G214" s="142" t="s">
        <v>846</v>
      </c>
      <c r="H214" s="151" t="s">
        <v>935</v>
      </c>
      <c r="I214" s="152" t="s">
        <v>933</v>
      </c>
      <c r="J214" s="153">
        <v>58.61</v>
      </c>
      <c r="K214" s="158">
        <v>45.42</v>
      </c>
      <c r="L214" s="152">
        <v>21000</v>
      </c>
      <c r="M214" s="152">
        <f t="shared" si="6"/>
        <v>1230810</v>
      </c>
      <c r="N214" s="149">
        <f t="shared" si="7"/>
        <v>27098.414795244385</v>
      </c>
    </row>
    <row r="215" spans="1:14" ht="14.25">
      <c r="A215" s="149">
        <v>213</v>
      </c>
      <c r="B215" s="142">
        <v>12</v>
      </c>
      <c r="C215" s="142">
        <v>2</v>
      </c>
      <c r="D215" s="142">
        <v>2</v>
      </c>
      <c r="E215" s="142">
        <v>1402</v>
      </c>
      <c r="F215" s="150" t="s">
        <v>950</v>
      </c>
      <c r="G215" s="142" t="s">
        <v>846</v>
      </c>
      <c r="H215" s="151" t="s">
        <v>932</v>
      </c>
      <c r="I215" s="152" t="s">
        <v>933</v>
      </c>
      <c r="J215" s="153">
        <v>58.61</v>
      </c>
      <c r="K215" s="158">
        <v>45.42</v>
      </c>
      <c r="L215" s="152">
        <v>21000</v>
      </c>
      <c r="M215" s="152">
        <f t="shared" si="6"/>
        <v>1230810</v>
      </c>
      <c r="N215" s="149">
        <f t="shared" si="7"/>
        <v>27098.414795244385</v>
      </c>
    </row>
    <row r="216" spans="1:14" ht="14.25">
      <c r="A216" s="149">
        <v>214</v>
      </c>
      <c r="B216" s="142">
        <v>12</v>
      </c>
      <c r="C216" s="142">
        <v>2</v>
      </c>
      <c r="D216" s="142">
        <v>2</v>
      </c>
      <c r="E216" s="142">
        <v>1403</v>
      </c>
      <c r="F216" s="150" t="s">
        <v>950</v>
      </c>
      <c r="G216" s="142" t="s">
        <v>846</v>
      </c>
      <c r="H216" s="151" t="s">
        <v>935</v>
      </c>
      <c r="I216" s="152" t="s">
        <v>933</v>
      </c>
      <c r="J216" s="153">
        <v>58.61</v>
      </c>
      <c r="K216" s="158">
        <v>45.42</v>
      </c>
      <c r="L216" s="152">
        <v>21000</v>
      </c>
      <c r="M216" s="152">
        <f t="shared" si="6"/>
        <v>1230810</v>
      </c>
      <c r="N216" s="149">
        <f t="shared" si="7"/>
        <v>27098.414795244385</v>
      </c>
    </row>
    <row r="217" spans="1:14" ht="14.25">
      <c r="A217" s="149">
        <v>215</v>
      </c>
      <c r="B217" s="142">
        <v>12</v>
      </c>
      <c r="C217" s="142">
        <v>3</v>
      </c>
      <c r="D217" s="142">
        <v>1</v>
      </c>
      <c r="E217" s="142">
        <v>202</v>
      </c>
      <c r="F217" s="150" t="s">
        <v>951</v>
      </c>
      <c r="G217" s="142" t="s">
        <v>846</v>
      </c>
      <c r="H217" s="151" t="s">
        <v>919</v>
      </c>
      <c r="I217" s="155" t="s">
        <v>848</v>
      </c>
      <c r="J217" s="153">
        <v>59.1</v>
      </c>
      <c r="K217" s="157">
        <v>45.19</v>
      </c>
      <c r="L217" s="152">
        <v>21000</v>
      </c>
      <c r="M217" s="152">
        <f>L217*J217</f>
        <v>1241100</v>
      </c>
      <c r="N217" s="149">
        <f t="shared" si="7"/>
        <v>27464.040716972784</v>
      </c>
    </row>
    <row r="218" spans="1:14" ht="14.25">
      <c r="A218" s="149">
        <v>216</v>
      </c>
      <c r="B218" s="142">
        <v>12</v>
      </c>
      <c r="C218" s="142">
        <v>3</v>
      </c>
      <c r="D218" s="142">
        <v>1</v>
      </c>
      <c r="E218" s="142">
        <v>606</v>
      </c>
      <c r="F218" s="150" t="s">
        <v>952</v>
      </c>
      <c r="G218" s="142" t="s">
        <v>846</v>
      </c>
      <c r="H218" s="151" t="s">
        <v>919</v>
      </c>
      <c r="I218" s="155" t="s">
        <v>848</v>
      </c>
      <c r="J218" s="153">
        <v>59.31</v>
      </c>
      <c r="K218" s="157">
        <v>45.35</v>
      </c>
      <c r="L218" s="152">
        <v>21000</v>
      </c>
      <c r="M218" s="152">
        <f>L218*J218</f>
        <v>1245510</v>
      </c>
      <c r="N218" s="149">
        <f t="shared" si="7"/>
        <v>27464.388092613008</v>
      </c>
    </row>
    <row r="219" spans="1:14" ht="14.25">
      <c r="A219" s="149">
        <v>217</v>
      </c>
      <c r="B219" s="142">
        <v>12</v>
      </c>
      <c r="C219" s="142">
        <v>3</v>
      </c>
      <c r="D219" s="142">
        <v>1</v>
      </c>
      <c r="E219" s="142">
        <v>904</v>
      </c>
      <c r="F219" s="150" t="s">
        <v>953</v>
      </c>
      <c r="G219" s="142" t="s">
        <v>846</v>
      </c>
      <c r="H219" s="151" t="s">
        <v>919</v>
      </c>
      <c r="I219" s="155" t="s">
        <v>848</v>
      </c>
      <c r="J219" s="153">
        <v>59.55</v>
      </c>
      <c r="K219" s="157">
        <v>45.53</v>
      </c>
      <c r="L219" s="152">
        <v>21000</v>
      </c>
      <c r="M219" s="152">
        <f>L219*J219</f>
        <v>1250550</v>
      </c>
      <c r="N219" s="149">
        <f t="shared" si="7"/>
        <v>27466.505600702832</v>
      </c>
    </row>
    <row r="220" spans="1:14" ht="14.25">
      <c r="A220" s="149">
        <v>218</v>
      </c>
      <c r="B220" s="142">
        <v>12</v>
      </c>
      <c r="C220" s="142">
        <v>3</v>
      </c>
      <c r="D220" s="142">
        <v>1</v>
      </c>
      <c r="E220" s="142">
        <v>2003</v>
      </c>
      <c r="F220" s="150" t="s">
        <v>954</v>
      </c>
      <c r="G220" s="142" t="s">
        <v>846</v>
      </c>
      <c r="H220" s="151" t="s">
        <v>923</v>
      </c>
      <c r="I220" s="152" t="s">
        <v>848</v>
      </c>
      <c r="J220" s="153">
        <v>59.55</v>
      </c>
      <c r="K220" s="158">
        <v>45.53</v>
      </c>
      <c r="L220" s="152">
        <v>21000</v>
      </c>
      <c r="M220" s="152">
        <f t="shared" ref="M220:M269" si="8">L220*J220</f>
        <v>1250550</v>
      </c>
      <c r="N220" s="149">
        <f t="shared" si="7"/>
        <v>27466.505600702832</v>
      </c>
    </row>
    <row r="221" spans="1:14" ht="14.25">
      <c r="A221" s="149">
        <v>219</v>
      </c>
      <c r="B221" s="142">
        <v>12</v>
      </c>
      <c r="C221" s="142">
        <v>3</v>
      </c>
      <c r="D221" s="142">
        <v>1</v>
      </c>
      <c r="E221" s="142">
        <v>2004</v>
      </c>
      <c r="F221" s="150" t="s">
        <v>954</v>
      </c>
      <c r="G221" s="142" t="s">
        <v>846</v>
      </c>
      <c r="H221" s="151" t="s">
        <v>919</v>
      </c>
      <c r="I221" s="152" t="s">
        <v>848</v>
      </c>
      <c r="J221" s="153">
        <v>59.55</v>
      </c>
      <c r="K221" s="158">
        <v>45.53</v>
      </c>
      <c r="L221" s="152">
        <v>21000</v>
      </c>
      <c r="M221" s="152">
        <f t="shared" si="8"/>
        <v>1250550</v>
      </c>
      <c r="N221" s="149">
        <f t="shared" si="7"/>
        <v>27466.505600702832</v>
      </c>
    </row>
    <row r="222" spans="1:14" ht="14.25">
      <c r="A222" s="149">
        <v>220</v>
      </c>
      <c r="B222" s="142">
        <v>12</v>
      </c>
      <c r="C222" s="142">
        <v>3</v>
      </c>
      <c r="D222" s="142">
        <v>1</v>
      </c>
      <c r="E222" s="142">
        <v>2005</v>
      </c>
      <c r="F222" s="150" t="s">
        <v>955</v>
      </c>
      <c r="G222" s="142" t="s">
        <v>846</v>
      </c>
      <c r="H222" s="151" t="s">
        <v>923</v>
      </c>
      <c r="I222" s="152" t="s">
        <v>848</v>
      </c>
      <c r="J222" s="153">
        <v>59.55</v>
      </c>
      <c r="K222" s="158">
        <v>45.53</v>
      </c>
      <c r="L222" s="152">
        <v>21000</v>
      </c>
      <c r="M222" s="152">
        <f t="shared" si="8"/>
        <v>1250550</v>
      </c>
      <c r="N222" s="149">
        <f t="shared" si="7"/>
        <v>27466.505600702832</v>
      </c>
    </row>
    <row r="223" spans="1:14" ht="14.25">
      <c r="A223" s="149">
        <v>221</v>
      </c>
      <c r="B223" s="142">
        <v>12</v>
      </c>
      <c r="C223" s="142">
        <v>3</v>
      </c>
      <c r="D223" s="142">
        <v>1</v>
      </c>
      <c r="E223" s="142">
        <v>2006</v>
      </c>
      <c r="F223" s="150" t="s">
        <v>955</v>
      </c>
      <c r="G223" s="142" t="s">
        <v>846</v>
      </c>
      <c r="H223" s="151" t="s">
        <v>919</v>
      </c>
      <c r="I223" s="152" t="s">
        <v>848</v>
      </c>
      <c r="J223" s="153">
        <v>59.3</v>
      </c>
      <c r="K223" s="158">
        <v>45.34</v>
      </c>
      <c r="L223" s="152">
        <v>21000</v>
      </c>
      <c r="M223" s="152">
        <f t="shared" si="8"/>
        <v>1245300</v>
      </c>
      <c r="N223" s="149">
        <f t="shared" si="7"/>
        <v>27465.813850904276</v>
      </c>
    </row>
    <row r="224" spans="1:14" ht="14.25">
      <c r="A224" s="149">
        <v>222</v>
      </c>
      <c r="B224" s="142">
        <v>12</v>
      </c>
      <c r="C224" s="142">
        <v>3</v>
      </c>
      <c r="D224" s="142">
        <v>2</v>
      </c>
      <c r="E224" s="142">
        <v>302</v>
      </c>
      <c r="F224" s="150" t="s">
        <v>956</v>
      </c>
      <c r="G224" s="142" t="s">
        <v>846</v>
      </c>
      <c r="H224" s="151" t="s">
        <v>932</v>
      </c>
      <c r="I224" s="152" t="s">
        <v>933</v>
      </c>
      <c r="J224" s="153">
        <v>60.03</v>
      </c>
      <c r="K224" s="158">
        <v>45.37</v>
      </c>
      <c r="L224" s="152">
        <v>21000</v>
      </c>
      <c r="M224" s="152">
        <f t="shared" si="8"/>
        <v>1260630</v>
      </c>
      <c r="N224" s="149">
        <f t="shared" si="7"/>
        <v>27785.541106458015</v>
      </c>
    </row>
    <row r="225" spans="1:14" ht="14.25">
      <c r="A225" s="149">
        <v>223</v>
      </c>
      <c r="B225" s="142">
        <v>12</v>
      </c>
      <c r="C225" s="142">
        <v>3</v>
      </c>
      <c r="D225" s="142">
        <v>2</v>
      </c>
      <c r="E225" s="142">
        <v>303</v>
      </c>
      <c r="F225" s="150" t="s">
        <v>956</v>
      </c>
      <c r="G225" s="142" t="s">
        <v>846</v>
      </c>
      <c r="H225" s="151" t="s">
        <v>935</v>
      </c>
      <c r="I225" s="152" t="s">
        <v>933</v>
      </c>
      <c r="J225" s="153">
        <v>60.03</v>
      </c>
      <c r="K225" s="158">
        <v>45.37</v>
      </c>
      <c r="L225" s="152">
        <v>21000</v>
      </c>
      <c r="M225" s="152">
        <f t="shared" si="8"/>
        <v>1260630</v>
      </c>
      <c r="N225" s="149">
        <f t="shared" si="7"/>
        <v>27785.541106458015</v>
      </c>
    </row>
    <row r="226" spans="1:14" ht="14.25">
      <c r="A226" s="149">
        <v>224</v>
      </c>
      <c r="B226" s="142">
        <v>12</v>
      </c>
      <c r="C226" s="142">
        <v>3</v>
      </c>
      <c r="D226" s="142">
        <v>2</v>
      </c>
      <c r="E226" s="142">
        <v>402</v>
      </c>
      <c r="F226" s="150" t="s">
        <v>957</v>
      </c>
      <c r="G226" s="142" t="s">
        <v>846</v>
      </c>
      <c r="H226" s="151" t="s">
        <v>932</v>
      </c>
      <c r="I226" s="152" t="s">
        <v>933</v>
      </c>
      <c r="J226" s="153">
        <v>60.1</v>
      </c>
      <c r="K226" s="158">
        <v>45.42</v>
      </c>
      <c r="L226" s="152">
        <v>21000</v>
      </c>
      <c r="M226" s="152">
        <f t="shared" si="8"/>
        <v>1262100</v>
      </c>
      <c r="N226" s="149">
        <f t="shared" si="7"/>
        <v>27787.318361955084</v>
      </c>
    </row>
    <row r="227" spans="1:14" ht="14.25">
      <c r="A227" s="149">
        <v>225</v>
      </c>
      <c r="B227" s="142">
        <v>12</v>
      </c>
      <c r="C227" s="142">
        <v>3</v>
      </c>
      <c r="D227" s="142">
        <v>2</v>
      </c>
      <c r="E227" s="142">
        <v>403</v>
      </c>
      <c r="F227" s="150" t="s">
        <v>957</v>
      </c>
      <c r="G227" s="142" t="s">
        <v>846</v>
      </c>
      <c r="H227" s="151" t="s">
        <v>935</v>
      </c>
      <c r="I227" s="152" t="s">
        <v>933</v>
      </c>
      <c r="J227" s="153">
        <v>60.1</v>
      </c>
      <c r="K227" s="158">
        <v>45.42</v>
      </c>
      <c r="L227" s="152">
        <v>21000</v>
      </c>
      <c r="M227" s="152">
        <f t="shared" si="8"/>
        <v>1262100</v>
      </c>
      <c r="N227" s="149">
        <f t="shared" si="7"/>
        <v>27787.318361955084</v>
      </c>
    </row>
    <row r="228" spans="1:14" ht="14.25">
      <c r="A228" s="149">
        <v>226</v>
      </c>
      <c r="B228" s="142">
        <v>12</v>
      </c>
      <c r="C228" s="142">
        <v>3</v>
      </c>
      <c r="D228" s="142">
        <v>2</v>
      </c>
      <c r="E228" s="142">
        <v>502</v>
      </c>
      <c r="F228" s="150" t="s">
        <v>958</v>
      </c>
      <c r="G228" s="142" t="s">
        <v>846</v>
      </c>
      <c r="H228" s="151" t="s">
        <v>932</v>
      </c>
      <c r="I228" s="152" t="s">
        <v>933</v>
      </c>
      <c r="J228" s="153">
        <v>60.1</v>
      </c>
      <c r="K228" s="158">
        <v>45.42</v>
      </c>
      <c r="L228" s="152">
        <v>21000</v>
      </c>
      <c r="M228" s="152">
        <f t="shared" si="8"/>
        <v>1262100</v>
      </c>
      <c r="N228" s="149">
        <f t="shared" si="7"/>
        <v>27787.318361955084</v>
      </c>
    </row>
    <row r="229" spans="1:14" ht="14.25">
      <c r="A229" s="149">
        <v>227</v>
      </c>
      <c r="B229" s="142">
        <v>12</v>
      </c>
      <c r="C229" s="142">
        <v>3</v>
      </c>
      <c r="D229" s="142">
        <v>2</v>
      </c>
      <c r="E229" s="142">
        <v>503</v>
      </c>
      <c r="F229" s="150" t="s">
        <v>958</v>
      </c>
      <c r="G229" s="142" t="s">
        <v>846</v>
      </c>
      <c r="H229" s="151" t="s">
        <v>935</v>
      </c>
      <c r="I229" s="152" t="s">
        <v>933</v>
      </c>
      <c r="J229" s="153">
        <v>60.1</v>
      </c>
      <c r="K229" s="158">
        <v>45.42</v>
      </c>
      <c r="L229" s="152">
        <v>21000</v>
      </c>
      <c r="M229" s="152">
        <f t="shared" si="8"/>
        <v>1262100</v>
      </c>
      <c r="N229" s="149">
        <f t="shared" si="7"/>
        <v>27787.318361955084</v>
      </c>
    </row>
    <row r="230" spans="1:14" ht="14.25">
      <c r="A230" s="149">
        <v>228</v>
      </c>
      <c r="B230" s="142">
        <v>12</v>
      </c>
      <c r="C230" s="142">
        <v>3</v>
      </c>
      <c r="D230" s="142">
        <v>2</v>
      </c>
      <c r="E230" s="142">
        <v>602</v>
      </c>
      <c r="F230" s="150" t="s">
        <v>959</v>
      </c>
      <c r="G230" s="142" t="s">
        <v>846</v>
      </c>
      <c r="H230" s="151" t="s">
        <v>932</v>
      </c>
      <c r="I230" s="152" t="s">
        <v>933</v>
      </c>
      <c r="J230" s="153">
        <v>60.1</v>
      </c>
      <c r="K230" s="158">
        <v>45.42</v>
      </c>
      <c r="L230" s="152">
        <v>21000</v>
      </c>
      <c r="M230" s="152">
        <f t="shared" si="8"/>
        <v>1262100</v>
      </c>
      <c r="N230" s="149">
        <f t="shared" si="7"/>
        <v>27787.318361955084</v>
      </c>
    </row>
    <row r="231" spans="1:14" ht="14.25">
      <c r="A231" s="149">
        <v>229</v>
      </c>
      <c r="B231" s="142">
        <v>12</v>
      </c>
      <c r="C231" s="142">
        <v>3</v>
      </c>
      <c r="D231" s="142">
        <v>2</v>
      </c>
      <c r="E231" s="142">
        <v>603</v>
      </c>
      <c r="F231" s="150" t="s">
        <v>959</v>
      </c>
      <c r="G231" s="142" t="s">
        <v>846</v>
      </c>
      <c r="H231" s="151" t="s">
        <v>935</v>
      </c>
      <c r="I231" s="152" t="s">
        <v>933</v>
      </c>
      <c r="J231" s="153">
        <v>60.1</v>
      </c>
      <c r="K231" s="158">
        <v>45.42</v>
      </c>
      <c r="L231" s="152">
        <v>21000</v>
      </c>
      <c r="M231" s="152">
        <f t="shared" si="8"/>
        <v>1262100</v>
      </c>
      <c r="N231" s="149">
        <f t="shared" si="7"/>
        <v>27787.318361955084</v>
      </c>
    </row>
    <row r="232" spans="1:14" ht="14.25">
      <c r="A232" s="149">
        <v>230</v>
      </c>
      <c r="B232" s="142">
        <v>12</v>
      </c>
      <c r="C232" s="142">
        <v>3</v>
      </c>
      <c r="D232" s="142">
        <v>2</v>
      </c>
      <c r="E232" s="142">
        <v>702</v>
      </c>
      <c r="F232" s="150" t="s">
        <v>960</v>
      </c>
      <c r="G232" s="142" t="s">
        <v>846</v>
      </c>
      <c r="H232" s="151" t="s">
        <v>932</v>
      </c>
      <c r="I232" s="152" t="s">
        <v>933</v>
      </c>
      <c r="J232" s="153">
        <v>60.1</v>
      </c>
      <c r="K232" s="158">
        <v>45.42</v>
      </c>
      <c r="L232" s="152">
        <v>21000</v>
      </c>
      <c r="M232" s="152">
        <f t="shared" si="8"/>
        <v>1262100</v>
      </c>
      <c r="N232" s="149">
        <f t="shared" si="7"/>
        <v>27787.318361955084</v>
      </c>
    </row>
    <row r="233" spans="1:14" ht="14.25">
      <c r="A233" s="149">
        <v>231</v>
      </c>
      <c r="B233" s="142">
        <v>12</v>
      </c>
      <c r="C233" s="142">
        <v>3</v>
      </c>
      <c r="D233" s="142">
        <v>2</v>
      </c>
      <c r="E233" s="142">
        <v>703</v>
      </c>
      <c r="F233" s="150" t="s">
        <v>960</v>
      </c>
      <c r="G233" s="142" t="s">
        <v>846</v>
      </c>
      <c r="H233" s="151" t="s">
        <v>935</v>
      </c>
      <c r="I233" s="152" t="s">
        <v>933</v>
      </c>
      <c r="J233" s="153">
        <v>60.1</v>
      </c>
      <c r="K233" s="158">
        <v>45.42</v>
      </c>
      <c r="L233" s="152">
        <v>21000</v>
      </c>
      <c r="M233" s="152">
        <f t="shared" si="8"/>
        <v>1262100</v>
      </c>
      <c r="N233" s="149">
        <f t="shared" si="7"/>
        <v>27787.318361955084</v>
      </c>
    </row>
    <row r="234" spans="1:14" ht="14.25">
      <c r="A234" s="149">
        <v>232</v>
      </c>
      <c r="B234" s="142">
        <v>12</v>
      </c>
      <c r="C234" s="142">
        <v>3</v>
      </c>
      <c r="D234" s="142">
        <v>2</v>
      </c>
      <c r="E234" s="142">
        <v>802</v>
      </c>
      <c r="F234" s="150" t="s">
        <v>961</v>
      </c>
      <c r="G234" s="142" t="s">
        <v>846</v>
      </c>
      <c r="H234" s="151" t="s">
        <v>932</v>
      </c>
      <c r="I234" s="152" t="s">
        <v>933</v>
      </c>
      <c r="J234" s="153">
        <v>60.1</v>
      </c>
      <c r="K234" s="158">
        <v>45.42</v>
      </c>
      <c r="L234" s="152">
        <v>21000</v>
      </c>
      <c r="M234" s="152">
        <f t="shared" si="8"/>
        <v>1262100</v>
      </c>
      <c r="N234" s="149">
        <f t="shared" si="7"/>
        <v>27787.318361955084</v>
      </c>
    </row>
    <row r="235" spans="1:14" ht="14.25">
      <c r="A235" s="149">
        <v>233</v>
      </c>
      <c r="B235" s="142">
        <v>12</v>
      </c>
      <c r="C235" s="142">
        <v>3</v>
      </c>
      <c r="D235" s="142">
        <v>2</v>
      </c>
      <c r="E235" s="142">
        <v>803</v>
      </c>
      <c r="F235" s="150" t="s">
        <v>961</v>
      </c>
      <c r="G235" s="142" t="s">
        <v>846</v>
      </c>
      <c r="H235" s="151" t="s">
        <v>935</v>
      </c>
      <c r="I235" s="152" t="s">
        <v>933</v>
      </c>
      <c r="J235" s="153">
        <v>60.1</v>
      </c>
      <c r="K235" s="158">
        <v>45.42</v>
      </c>
      <c r="L235" s="152">
        <v>21000</v>
      </c>
      <c r="M235" s="152">
        <f t="shared" si="8"/>
        <v>1262100</v>
      </c>
      <c r="N235" s="149">
        <f t="shared" si="7"/>
        <v>27787.318361955084</v>
      </c>
    </row>
    <row r="236" spans="1:14" ht="14.25">
      <c r="A236" s="149">
        <v>234</v>
      </c>
      <c r="B236" s="142">
        <v>12</v>
      </c>
      <c r="C236" s="142">
        <v>3</v>
      </c>
      <c r="D236" s="142">
        <v>2</v>
      </c>
      <c r="E236" s="142">
        <v>902</v>
      </c>
      <c r="F236" s="150" t="s">
        <v>962</v>
      </c>
      <c r="G236" s="142" t="s">
        <v>846</v>
      </c>
      <c r="H236" s="151" t="s">
        <v>932</v>
      </c>
      <c r="I236" s="152" t="s">
        <v>933</v>
      </c>
      <c r="J236" s="153">
        <v>60.1</v>
      </c>
      <c r="K236" s="158">
        <v>45.42</v>
      </c>
      <c r="L236" s="152">
        <v>21000</v>
      </c>
      <c r="M236" s="152">
        <f t="shared" si="8"/>
        <v>1262100</v>
      </c>
      <c r="N236" s="149">
        <f t="shared" si="7"/>
        <v>27787.318361955084</v>
      </c>
    </row>
    <row r="237" spans="1:14" ht="14.25">
      <c r="A237" s="149">
        <v>235</v>
      </c>
      <c r="B237" s="142">
        <v>12</v>
      </c>
      <c r="C237" s="142">
        <v>3</v>
      </c>
      <c r="D237" s="142">
        <v>2</v>
      </c>
      <c r="E237" s="142">
        <v>903</v>
      </c>
      <c r="F237" s="150" t="s">
        <v>962</v>
      </c>
      <c r="G237" s="142" t="s">
        <v>846</v>
      </c>
      <c r="H237" s="151" t="s">
        <v>935</v>
      </c>
      <c r="I237" s="152" t="s">
        <v>933</v>
      </c>
      <c r="J237" s="153">
        <v>60.1</v>
      </c>
      <c r="K237" s="158">
        <v>45.42</v>
      </c>
      <c r="L237" s="152">
        <v>21000</v>
      </c>
      <c r="M237" s="152">
        <f t="shared" si="8"/>
        <v>1262100</v>
      </c>
      <c r="N237" s="149">
        <f t="shared" si="7"/>
        <v>27787.318361955084</v>
      </c>
    </row>
    <row r="238" spans="1:14" ht="14.25">
      <c r="A238" s="149">
        <v>236</v>
      </c>
      <c r="B238" s="142">
        <v>12</v>
      </c>
      <c r="C238" s="142">
        <v>3</v>
      </c>
      <c r="D238" s="142">
        <v>2</v>
      </c>
      <c r="E238" s="142">
        <v>1003</v>
      </c>
      <c r="F238" s="150" t="s">
        <v>963</v>
      </c>
      <c r="G238" s="142" t="s">
        <v>846</v>
      </c>
      <c r="H238" s="151" t="s">
        <v>935</v>
      </c>
      <c r="I238" s="152" t="s">
        <v>933</v>
      </c>
      <c r="J238" s="153">
        <v>60.1</v>
      </c>
      <c r="K238" s="158">
        <v>45.42</v>
      </c>
      <c r="L238" s="152">
        <v>21000</v>
      </c>
      <c r="M238" s="152">
        <f t="shared" si="8"/>
        <v>1262100</v>
      </c>
      <c r="N238" s="149">
        <f t="shared" si="7"/>
        <v>27787.318361955084</v>
      </c>
    </row>
    <row r="239" spans="1:14" ht="14.25">
      <c r="A239" s="149">
        <v>237</v>
      </c>
      <c r="B239" s="142">
        <v>12</v>
      </c>
      <c r="C239" s="142">
        <v>3</v>
      </c>
      <c r="D239" s="142">
        <v>2</v>
      </c>
      <c r="E239" s="142">
        <v>1102</v>
      </c>
      <c r="F239" s="150" t="s">
        <v>964</v>
      </c>
      <c r="G239" s="142" t="s">
        <v>846</v>
      </c>
      <c r="H239" s="151" t="s">
        <v>932</v>
      </c>
      <c r="I239" s="152" t="s">
        <v>933</v>
      </c>
      <c r="J239" s="153">
        <v>60.1</v>
      </c>
      <c r="K239" s="158">
        <v>45.42</v>
      </c>
      <c r="L239" s="152">
        <v>21000</v>
      </c>
      <c r="M239" s="152">
        <f t="shared" si="8"/>
        <v>1262100</v>
      </c>
      <c r="N239" s="149">
        <f t="shared" si="7"/>
        <v>27787.318361955084</v>
      </c>
    </row>
    <row r="240" spans="1:14" ht="14.25">
      <c r="A240" s="149">
        <v>238</v>
      </c>
      <c r="B240" s="142">
        <v>12</v>
      </c>
      <c r="C240" s="142">
        <v>3</v>
      </c>
      <c r="D240" s="142">
        <v>2</v>
      </c>
      <c r="E240" s="142">
        <v>1103</v>
      </c>
      <c r="F240" s="150" t="s">
        <v>964</v>
      </c>
      <c r="G240" s="142" t="s">
        <v>846</v>
      </c>
      <c r="H240" s="151" t="s">
        <v>935</v>
      </c>
      <c r="I240" s="152" t="s">
        <v>933</v>
      </c>
      <c r="J240" s="153">
        <v>60.1</v>
      </c>
      <c r="K240" s="158">
        <v>45.42</v>
      </c>
      <c r="L240" s="152">
        <v>21000</v>
      </c>
      <c r="M240" s="152">
        <f t="shared" si="8"/>
        <v>1262100</v>
      </c>
      <c r="N240" s="149">
        <f t="shared" si="7"/>
        <v>27787.318361955084</v>
      </c>
    </row>
    <row r="241" spans="1:14" ht="14.25">
      <c r="A241" s="149">
        <v>239</v>
      </c>
      <c r="B241" s="142">
        <v>12</v>
      </c>
      <c r="C241" s="142">
        <v>3</v>
      </c>
      <c r="D241" s="142">
        <v>2</v>
      </c>
      <c r="E241" s="142">
        <v>1104</v>
      </c>
      <c r="F241" s="150" t="s">
        <v>964</v>
      </c>
      <c r="G241" s="142" t="s">
        <v>846</v>
      </c>
      <c r="H241" s="151" t="s">
        <v>965</v>
      </c>
      <c r="I241" s="155" t="s">
        <v>933</v>
      </c>
      <c r="J241" s="153">
        <v>62.23</v>
      </c>
      <c r="K241" s="157">
        <v>47.03</v>
      </c>
      <c r="L241" s="152">
        <v>21000</v>
      </c>
      <c r="M241" s="152">
        <f>L241*J241</f>
        <v>1306830</v>
      </c>
      <c r="N241" s="149">
        <f t="shared" si="7"/>
        <v>27787.157133744418</v>
      </c>
    </row>
    <row r="242" spans="1:14" ht="14.25">
      <c r="A242" s="149">
        <v>240</v>
      </c>
      <c r="B242" s="142">
        <v>12</v>
      </c>
      <c r="C242" s="142">
        <v>3</v>
      </c>
      <c r="D242" s="142">
        <v>2</v>
      </c>
      <c r="E242" s="142">
        <v>1202</v>
      </c>
      <c r="F242" s="150" t="s">
        <v>966</v>
      </c>
      <c r="G242" s="142" t="s">
        <v>846</v>
      </c>
      <c r="H242" s="151" t="s">
        <v>932</v>
      </c>
      <c r="I242" s="152" t="s">
        <v>933</v>
      </c>
      <c r="J242" s="153">
        <v>60.1</v>
      </c>
      <c r="K242" s="158">
        <v>45.42</v>
      </c>
      <c r="L242" s="152">
        <v>21000</v>
      </c>
      <c r="M242" s="152">
        <f t="shared" si="8"/>
        <v>1262100</v>
      </c>
      <c r="N242" s="149">
        <f t="shared" si="7"/>
        <v>27787.318361955084</v>
      </c>
    </row>
    <row r="243" spans="1:14" ht="14.25">
      <c r="A243" s="149">
        <v>241</v>
      </c>
      <c r="B243" s="142">
        <v>12</v>
      </c>
      <c r="C243" s="142">
        <v>3</v>
      </c>
      <c r="D243" s="142">
        <v>2</v>
      </c>
      <c r="E243" s="142">
        <v>1203</v>
      </c>
      <c r="F243" s="150" t="s">
        <v>966</v>
      </c>
      <c r="G243" s="142" t="s">
        <v>846</v>
      </c>
      <c r="H243" s="151" t="s">
        <v>935</v>
      </c>
      <c r="I243" s="152" t="s">
        <v>933</v>
      </c>
      <c r="J243" s="153">
        <v>60.1</v>
      </c>
      <c r="K243" s="158">
        <v>45.42</v>
      </c>
      <c r="L243" s="152">
        <v>21000</v>
      </c>
      <c r="M243" s="152">
        <f t="shared" si="8"/>
        <v>1262100</v>
      </c>
      <c r="N243" s="149">
        <f t="shared" si="7"/>
        <v>27787.318361955084</v>
      </c>
    </row>
    <row r="244" spans="1:14" ht="14.25">
      <c r="A244" s="149">
        <v>242</v>
      </c>
      <c r="B244" s="142">
        <v>12</v>
      </c>
      <c r="C244" s="142">
        <v>3</v>
      </c>
      <c r="D244" s="142">
        <v>2</v>
      </c>
      <c r="E244" s="142">
        <v>1302</v>
      </c>
      <c r="F244" s="150" t="s">
        <v>967</v>
      </c>
      <c r="G244" s="142" t="s">
        <v>846</v>
      </c>
      <c r="H244" s="151" t="s">
        <v>932</v>
      </c>
      <c r="I244" s="152" t="s">
        <v>933</v>
      </c>
      <c r="J244" s="153">
        <v>60.1</v>
      </c>
      <c r="K244" s="158">
        <v>45.42</v>
      </c>
      <c r="L244" s="152">
        <v>21000</v>
      </c>
      <c r="M244" s="152">
        <f t="shared" si="8"/>
        <v>1262100</v>
      </c>
      <c r="N244" s="149">
        <f t="shared" si="7"/>
        <v>27787.318361955084</v>
      </c>
    </row>
    <row r="245" spans="1:14" ht="14.25">
      <c r="A245" s="149">
        <v>243</v>
      </c>
      <c r="B245" s="142">
        <v>12</v>
      </c>
      <c r="C245" s="142">
        <v>3</v>
      </c>
      <c r="D245" s="142">
        <v>2</v>
      </c>
      <c r="E245" s="142">
        <v>1303</v>
      </c>
      <c r="F245" s="150" t="s">
        <v>967</v>
      </c>
      <c r="G245" s="142" t="s">
        <v>846</v>
      </c>
      <c r="H245" s="151" t="s">
        <v>935</v>
      </c>
      <c r="I245" s="152" t="s">
        <v>933</v>
      </c>
      <c r="J245" s="153">
        <v>60.1</v>
      </c>
      <c r="K245" s="158">
        <v>45.42</v>
      </c>
      <c r="L245" s="152">
        <v>21000</v>
      </c>
      <c r="M245" s="152">
        <f t="shared" si="8"/>
        <v>1262100</v>
      </c>
      <c r="N245" s="149">
        <f t="shared" si="7"/>
        <v>27787.318361955084</v>
      </c>
    </row>
    <row r="246" spans="1:14" ht="14.25">
      <c r="A246" s="149">
        <v>244</v>
      </c>
      <c r="B246" s="142">
        <v>17</v>
      </c>
      <c r="C246" s="142">
        <v>1</v>
      </c>
      <c r="D246" s="142">
        <v>1</v>
      </c>
      <c r="E246" s="142">
        <v>402</v>
      </c>
      <c r="F246" s="150" t="s">
        <v>968</v>
      </c>
      <c r="G246" s="142" t="s">
        <v>846</v>
      </c>
      <c r="H246" s="151" t="s">
        <v>919</v>
      </c>
      <c r="I246" s="155" t="s">
        <v>848</v>
      </c>
      <c r="J246" s="153">
        <v>60.12</v>
      </c>
      <c r="K246" s="154">
        <v>45.37</v>
      </c>
      <c r="L246" s="152">
        <v>21000</v>
      </c>
      <c r="M246" s="152">
        <f t="shared" si="8"/>
        <v>1262520</v>
      </c>
      <c r="N246" s="149">
        <f t="shared" si="7"/>
        <v>27827.198589376243</v>
      </c>
    </row>
    <row r="247" spans="1:14" ht="14.25">
      <c r="A247" s="149">
        <v>245</v>
      </c>
      <c r="B247" s="142">
        <v>17</v>
      </c>
      <c r="C247" s="142">
        <v>1</v>
      </c>
      <c r="D247" s="142">
        <v>1</v>
      </c>
      <c r="E247" s="142">
        <v>602</v>
      </c>
      <c r="F247" s="150" t="s">
        <v>952</v>
      </c>
      <c r="G247" s="142" t="s">
        <v>846</v>
      </c>
      <c r="H247" s="151" t="s">
        <v>919</v>
      </c>
      <c r="I247" s="155" t="s">
        <v>848</v>
      </c>
      <c r="J247" s="153">
        <v>60.34</v>
      </c>
      <c r="K247" s="154">
        <v>45.53</v>
      </c>
      <c r="L247" s="152">
        <v>21000</v>
      </c>
      <c r="M247" s="152">
        <f t="shared" si="8"/>
        <v>1267140</v>
      </c>
      <c r="N247" s="149">
        <f t="shared" si="7"/>
        <v>27830.88073797496</v>
      </c>
    </row>
    <row r="248" spans="1:14" ht="14.25">
      <c r="A248" s="149">
        <v>246</v>
      </c>
      <c r="B248" s="142">
        <v>17</v>
      </c>
      <c r="C248" s="142">
        <v>1</v>
      </c>
      <c r="D248" s="142">
        <v>2</v>
      </c>
      <c r="E248" s="142">
        <v>202</v>
      </c>
      <c r="F248" s="150" t="s">
        <v>969</v>
      </c>
      <c r="G248" s="142" t="s">
        <v>846</v>
      </c>
      <c r="H248" s="151" t="s">
        <v>932</v>
      </c>
      <c r="I248" s="152" t="s">
        <v>933</v>
      </c>
      <c r="J248" s="153">
        <v>62.05</v>
      </c>
      <c r="K248" s="154">
        <v>47.42</v>
      </c>
      <c r="L248" s="152">
        <v>21000</v>
      </c>
      <c r="M248" s="152">
        <f t="shared" si="8"/>
        <v>1303050</v>
      </c>
      <c r="N248" s="149">
        <f t="shared" si="7"/>
        <v>27478.911851539433</v>
      </c>
    </row>
    <row r="249" spans="1:14" ht="14.25">
      <c r="A249" s="149">
        <v>247</v>
      </c>
      <c r="B249" s="142">
        <v>17</v>
      </c>
      <c r="C249" s="142">
        <v>1</v>
      </c>
      <c r="D249" s="142">
        <v>2</v>
      </c>
      <c r="E249" s="142">
        <v>203</v>
      </c>
      <c r="F249" s="150" t="s">
        <v>969</v>
      </c>
      <c r="G249" s="142" t="s">
        <v>846</v>
      </c>
      <c r="H249" s="151" t="s">
        <v>935</v>
      </c>
      <c r="I249" s="152" t="s">
        <v>933</v>
      </c>
      <c r="J249" s="153">
        <v>59.37</v>
      </c>
      <c r="K249" s="154">
        <v>45.37</v>
      </c>
      <c r="L249" s="152">
        <v>21000</v>
      </c>
      <c r="M249" s="152">
        <f t="shared" si="8"/>
        <v>1246770</v>
      </c>
      <c r="N249" s="149">
        <f t="shared" si="7"/>
        <v>27480.052898391008</v>
      </c>
    </row>
    <row r="250" spans="1:14" ht="14.25">
      <c r="A250" s="149">
        <v>248</v>
      </c>
      <c r="B250" s="142">
        <v>17</v>
      </c>
      <c r="C250" s="142">
        <v>1</v>
      </c>
      <c r="D250" s="142">
        <v>2</v>
      </c>
      <c r="E250" s="142">
        <v>302</v>
      </c>
      <c r="F250" s="150" t="s">
        <v>970</v>
      </c>
      <c r="G250" s="142" t="s">
        <v>846</v>
      </c>
      <c r="H250" s="151" t="s">
        <v>932</v>
      </c>
      <c r="I250" s="152" t="s">
        <v>933</v>
      </c>
      <c r="J250" s="153">
        <v>62.05</v>
      </c>
      <c r="K250" s="154">
        <v>47.42</v>
      </c>
      <c r="L250" s="152">
        <v>21000</v>
      </c>
      <c r="M250" s="152">
        <f t="shared" si="8"/>
        <v>1303050</v>
      </c>
      <c r="N250" s="149">
        <f t="shared" si="7"/>
        <v>27478.911851539433</v>
      </c>
    </row>
    <row r="251" spans="1:14" ht="14.25">
      <c r="A251" s="149">
        <v>249</v>
      </c>
      <c r="B251" s="142">
        <v>17</v>
      </c>
      <c r="C251" s="142">
        <v>1</v>
      </c>
      <c r="D251" s="142">
        <v>2</v>
      </c>
      <c r="E251" s="142">
        <v>303</v>
      </c>
      <c r="F251" s="150" t="s">
        <v>970</v>
      </c>
      <c r="G251" s="142" t="s">
        <v>846</v>
      </c>
      <c r="H251" s="151" t="s">
        <v>935</v>
      </c>
      <c r="I251" s="152" t="s">
        <v>933</v>
      </c>
      <c r="J251" s="153">
        <v>59.37</v>
      </c>
      <c r="K251" s="154">
        <v>45.37</v>
      </c>
      <c r="L251" s="152">
        <v>21000</v>
      </c>
      <c r="M251" s="152">
        <f t="shared" si="8"/>
        <v>1246770</v>
      </c>
      <c r="N251" s="149">
        <f t="shared" si="7"/>
        <v>27480.052898391008</v>
      </c>
    </row>
    <row r="252" spans="1:14" ht="14.25">
      <c r="A252" s="149">
        <v>250</v>
      </c>
      <c r="B252" s="142">
        <v>17</v>
      </c>
      <c r="C252" s="142">
        <v>1</v>
      </c>
      <c r="D252" s="142">
        <v>2</v>
      </c>
      <c r="E252" s="142">
        <v>402</v>
      </c>
      <c r="F252" s="150" t="s">
        <v>971</v>
      </c>
      <c r="G252" s="142" t="s">
        <v>846</v>
      </c>
      <c r="H252" s="151" t="s">
        <v>932</v>
      </c>
      <c r="I252" s="152" t="s">
        <v>933</v>
      </c>
      <c r="J252" s="153">
        <v>59.44</v>
      </c>
      <c r="K252" s="154">
        <v>45.42</v>
      </c>
      <c r="L252" s="152">
        <v>21000</v>
      </c>
      <c r="M252" s="152">
        <f t="shared" si="8"/>
        <v>1248240</v>
      </c>
      <c r="N252" s="149">
        <f t="shared" si="7"/>
        <v>27482.166446499337</v>
      </c>
    </row>
    <row r="253" spans="1:14" ht="14.25">
      <c r="A253" s="149">
        <v>251</v>
      </c>
      <c r="B253" s="142">
        <v>17</v>
      </c>
      <c r="C253" s="142">
        <v>1</v>
      </c>
      <c r="D253" s="142">
        <v>2</v>
      </c>
      <c r="E253" s="142">
        <v>403</v>
      </c>
      <c r="F253" s="150" t="s">
        <v>971</v>
      </c>
      <c r="G253" s="142" t="s">
        <v>846</v>
      </c>
      <c r="H253" s="151" t="s">
        <v>935</v>
      </c>
      <c r="I253" s="152" t="s">
        <v>933</v>
      </c>
      <c r="J253" s="153">
        <v>59.44</v>
      </c>
      <c r="K253" s="154">
        <v>45.42</v>
      </c>
      <c r="L253" s="152">
        <v>21000</v>
      </c>
      <c r="M253" s="152">
        <f t="shared" si="8"/>
        <v>1248240</v>
      </c>
      <c r="N253" s="149">
        <f t="shared" ref="N253:N316" si="9">M253/K253</f>
        <v>27482.166446499337</v>
      </c>
    </row>
    <row r="254" spans="1:14" ht="14.25">
      <c r="A254" s="149">
        <v>252</v>
      </c>
      <c r="B254" s="142">
        <v>17</v>
      </c>
      <c r="C254" s="142">
        <v>1</v>
      </c>
      <c r="D254" s="142">
        <v>2</v>
      </c>
      <c r="E254" s="142">
        <v>502</v>
      </c>
      <c r="F254" s="150" t="s">
        <v>972</v>
      </c>
      <c r="G254" s="142" t="s">
        <v>846</v>
      </c>
      <c r="H254" s="151" t="s">
        <v>932</v>
      </c>
      <c r="I254" s="152" t="s">
        <v>933</v>
      </c>
      <c r="J254" s="153">
        <v>59.44</v>
      </c>
      <c r="K254" s="154">
        <v>45.42</v>
      </c>
      <c r="L254" s="152">
        <v>21000</v>
      </c>
      <c r="M254" s="152">
        <f t="shared" si="8"/>
        <v>1248240</v>
      </c>
      <c r="N254" s="149">
        <f t="shared" si="9"/>
        <v>27482.166446499337</v>
      </c>
    </row>
    <row r="255" spans="1:14" ht="14.25">
      <c r="A255" s="149">
        <v>253</v>
      </c>
      <c r="B255" s="142">
        <v>17</v>
      </c>
      <c r="C255" s="142">
        <v>1</v>
      </c>
      <c r="D255" s="142">
        <v>2</v>
      </c>
      <c r="E255" s="142">
        <v>503</v>
      </c>
      <c r="F255" s="150" t="s">
        <v>972</v>
      </c>
      <c r="G255" s="142" t="s">
        <v>846</v>
      </c>
      <c r="H255" s="151" t="s">
        <v>935</v>
      </c>
      <c r="I255" s="152" t="s">
        <v>933</v>
      </c>
      <c r="J255" s="153">
        <v>59.44</v>
      </c>
      <c r="K255" s="154">
        <v>45.42</v>
      </c>
      <c r="L255" s="152">
        <v>21000</v>
      </c>
      <c r="M255" s="152">
        <f t="shared" si="8"/>
        <v>1248240</v>
      </c>
      <c r="N255" s="149">
        <f t="shared" si="9"/>
        <v>27482.166446499337</v>
      </c>
    </row>
    <row r="256" spans="1:14" ht="14.25">
      <c r="A256" s="149">
        <v>254</v>
      </c>
      <c r="B256" s="142">
        <v>17</v>
      </c>
      <c r="C256" s="142">
        <v>1</v>
      </c>
      <c r="D256" s="142">
        <v>2</v>
      </c>
      <c r="E256" s="142">
        <v>602</v>
      </c>
      <c r="F256" s="150" t="s">
        <v>973</v>
      </c>
      <c r="G256" s="142" t="s">
        <v>846</v>
      </c>
      <c r="H256" s="151" t="s">
        <v>932</v>
      </c>
      <c r="I256" s="152" t="s">
        <v>933</v>
      </c>
      <c r="J256" s="153">
        <v>59.44</v>
      </c>
      <c r="K256" s="154">
        <v>45.42</v>
      </c>
      <c r="L256" s="152">
        <v>21000</v>
      </c>
      <c r="M256" s="152">
        <f t="shared" si="8"/>
        <v>1248240</v>
      </c>
      <c r="N256" s="149">
        <f t="shared" si="9"/>
        <v>27482.166446499337</v>
      </c>
    </row>
    <row r="257" spans="1:14" ht="14.25">
      <c r="A257" s="149">
        <v>255</v>
      </c>
      <c r="B257" s="142">
        <v>17</v>
      </c>
      <c r="C257" s="142">
        <v>1</v>
      </c>
      <c r="D257" s="142">
        <v>2</v>
      </c>
      <c r="E257" s="142">
        <v>603</v>
      </c>
      <c r="F257" s="150" t="s">
        <v>973</v>
      </c>
      <c r="G257" s="142" t="s">
        <v>846</v>
      </c>
      <c r="H257" s="151" t="s">
        <v>935</v>
      </c>
      <c r="I257" s="152" t="s">
        <v>933</v>
      </c>
      <c r="J257" s="153">
        <v>59.44</v>
      </c>
      <c r="K257" s="154">
        <v>45.42</v>
      </c>
      <c r="L257" s="152">
        <v>21000</v>
      </c>
      <c r="M257" s="152">
        <f t="shared" si="8"/>
        <v>1248240</v>
      </c>
      <c r="N257" s="149">
        <f t="shared" si="9"/>
        <v>27482.166446499337</v>
      </c>
    </row>
    <row r="258" spans="1:14" ht="14.25">
      <c r="A258" s="149">
        <v>256</v>
      </c>
      <c r="B258" s="142">
        <v>17</v>
      </c>
      <c r="C258" s="142">
        <v>1</v>
      </c>
      <c r="D258" s="142">
        <v>2</v>
      </c>
      <c r="E258" s="142">
        <v>702</v>
      </c>
      <c r="F258" s="150" t="s">
        <v>974</v>
      </c>
      <c r="G258" s="142" t="s">
        <v>846</v>
      </c>
      <c r="H258" s="151" t="s">
        <v>932</v>
      </c>
      <c r="I258" s="152" t="s">
        <v>933</v>
      </c>
      <c r="J258" s="153">
        <v>59.44</v>
      </c>
      <c r="K258" s="154">
        <v>45.42</v>
      </c>
      <c r="L258" s="152">
        <v>21000</v>
      </c>
      <c r="M258" s="152">
        <f t="shared" si="8"/>
        <v>1248240</v>
      </c>
      <c r="N258" s="149">
        <f t="shared" si="9"/>
        <v>27482.166446499337</v>
      </c>
    </row>
    <row r="259" spans="1:14" ht="14.25">
      <c r="A259" s="149">
        <v>257</v>
      </c>
      <c r="B259" s="142">
        <v>17</v>
      </c>
      <c r="C259" s="142">
        <v>1</v>
      </c>
      <c r="D259" s="142">
        <v>2</v>
      </c>
      <c r="E259" s="142">
        <v>703</v>
      </c>
      <c r="F259" s="150" t="s">
        <v>974</v>
      </c>
      <c r="G259" s="142" t="s">
        <v>846</v>
      </c>
      <c r="H259" s="151" t="s">
        <v>935</v>
      </c>
      <c r="I259" s="152" t="s">
        <v>933</v>
      </c>
      <c r="J259" s="153">
        <v>59.44</v>
      </c>
      <c r="K259" s="154">
        <v>45.42</v>
      </c>
      <c r="L259" s="152">
        <v>21000</v>
      </c>
      <c r="M259" s="152">
        <f t="shared" si="8"/>
        <v>1248240</v>
      </c>
      <c r="N259" s="149">
        <f t="shared" si="9"/>
        <v>27482.166446499337</v>
      </c>
    </row>
    <row r="260" spans="1:14" ht="14.25">
      <c r="A260" s="149">
        <v>258</v>
      </c>
      <c r="B260" s="142">
        <v>17</v>
      </c>
      <c r="C260" s="142">
        <v>1</v>
      </c>
      <c r="D260" s="142">
        <v>2</v>
      </c>
      <c r="E260" s="142">
        <v>802</v>
      </c>
      <c r="F260" s="150" t="s">
        <v>975</v>
      </c>
      <c r="G260" s="142" t="s">
        <v>846</v>
      </c>
      <c r="H260" s="151" t="s">
        <v>932</v>
      </c>
      <c r="I260" s="152" t="s">
        <v>933</v>
      </c>
      <c r="J260" s="153">
        <v>59.44</v>
      </c>
      <c r="K260" s="154">
        <v>45.42</v>
      </c>
      <c r="L260" s="152">
        <v>21000</v>
      </c>
      <c r="M260" s="152">
        <f t="shared" si="8"/>
        <v>1248240</v>
      </c>
      <c r="N260" s="149">
        <f t="shared" si="9"/>
        <v>27482.166446499337</v>
      </c>
    </row>
    <row r="261" spans="1:14" ht="14.25">
      <c r="A261" s="149">
        <v>259</v>
      </c>
      <c r="B261" s="142">
        <v>17</v>
      </c>
      <c r="C261" s="142">
        <v>1</v>
      </c>
      <c r="D261" s="142">
        <v>2</v>
      </c>
      <c r="E261" s="142">
        <v>803</v>
      </c>
      <c r="F261" s="150" t="s">
        <v>975</v>
      </c>
      <c r="G261" s="142" t="s">
        <v>846</v>
      </c>
      <c r="H261" s="151" t="s">
        <v>935</v>
      </c>
      <c r="I261" s="152" t="s">
        <v>933</v>
      </c>
      <c r="J261" s="153">
        <v>59.44</v>
      </c>
      <c r="K261" s="154">
        <v>45.42</v>
      </c>
      <c r="L261" s="152">
        <v>21000</v>
      </c>
      <c r="M261" s="152">
        <f t="shared" si="8"/>
        <v>1248240</v>
      </c>
      <c r="N261" s="149">
        <f t="shared" si="9"/>
        <v>27482.166446499337</v>
      </c>
    </row>
    <row r="262" spans="1:14" ht="14.25">
      <c r="A262" s="149">
        <v>260</v>
      </c>
      <c r="B262" s="142">
        <v>17</v>
      </c>
      <c r="C262" s="142">
        <v>1</v>
      </c>
      <c r="D262" s="142">
        <v>2</v>
      </c>
      <c r="E262" s="142">
        <v>902</v>
      </c>
      <c r="F262" s="150" t="s">
        <v>976</v>
      </c>
      <c r="G262" s="142" t="s">
        <v>846</v>
      </c>
      <c r="H262" s="151" t="s">
        <v>932</v>
      </c>
      <c r="I262" s="152" t="s">
        <v>933</v>
      </c>
      <c r="J262" s="153">
        <v>59.44</v>
      </c>
      <c r="K262" s="154">
        <v>45.42</v>
      </c>
      <c r="L262" s="152">
        <v>21000</v>
      </c>
      <c r="M262" s="152">
        <f t="shared" si="8"/>
        <v>1248240</v>
      </c>
      <c r="N262" s="149">
        <f t="shared" si="9"/>
        <v>27482.166446499337</v>
      </c>
    </row>
    <row r="263" spans="1:14" ht="14.25">
      <c r="A263" s="149">
        <v>261</v>
      </c>
      <c r="B263" s="142">
        <v>17</v>
      </c>
      <c r="C263" s="142">
        <v>1</v>
      </c>
      <c r="D263" s="142">
        <v>2</v>
      </c>
      <c r="E263" s="142">
        <v>903</v>
      </c>
      <c r="F263" s="150" t="s">
        <v>976</v>
      </c>
      <c r="G263" s="142" t="s">
        <v>846</v>
      </c>
      <c r="H263" s="151" t="s">
        <v>935</v>
      </c>
      <c r="I263" s="152" t="s">
        <v>933</v>
      </c>
      <c r="J263" s="153">
        <v>59.44</v>
      </c>
      <c r="K263" s="154">
        <v>45.42</v>
      </c>
      <c r="L263" s="152">
        <v>21000</v>
      </c>
      <c r="M263" s="152">
        <f t="shared" si="8"/>
        <v>1248240</v>
      </c>
      <c r="N263" s="149">
        <f t="shared" si="9"/>
        <v>27482.166446499337</v>
      </c>
    </row>
    <row r="264" spans="1:14" ht="14.25">
      <c r="A264" s="149">
        <v>262</v>
      </c>
      <c r="B264" s="142">
        <v>17</v>
      </c>
      <c r="C264" s="142">
        <v>1</v>
      </c>
      <c r="D264" s="142">
        <v>2</v>
      </c>
      <c r="E264" s="142">
        <v>904</v>
      </c>
      <c r="F264" s="150" t="s">
        <v>976</v>
      </c>
      <c r="G264" s="142" t="s">
        <v>846</v>
      </c>
      <c r="H264" s="151" t="s">
        <v>965</v>
      </c>
      <c r="I264" s="155" t="s">
        <v>933</v>
      </c>
      <c r="J264" s="153">
        <v>61.54</v>
      </c>
      <c r="K264" s="154">
        <v>47.03</v>
      </c>
      <c r="L264" s="152">
        <v>21000</v>
      </c>
      <c r="M264" s="152">
        <f>L264*J264</f>
        <v>1292340</v>
      </c>
      <c r="N264" s="149">
        <f t="shared" si="9"/>
        <v>27479.055921752071</v>
      </c>
    </row>
    <row r="265" spans="1:14" ht="14.25">
      <c r="A265" s="149">
        <v>263</v>
      </c>
      <c r="B265" s="142">
        <v>17</v>
      </c>
      <c r="C265" s="142">
        <v>1</v>
      </c>
      <c r="D265" s="142">
        <v>2</v>
      </c>
      <c r="E265" s="142">
        <v>1002</v>
      </c>
      <c r="F265" s="150" t="s">
        <v>977</v>
      </c>
      <c r="G265" s="142" t="s">
        <v>846</v>
      </c>
      <c r="H265" s="151" t="s">
        <v>932</v>
      </c>
      <c r="I265" s="152" t="s">
        <v>933</v>
      </c>
      <c r="J265" s="153">
        <v>59.44</v>
      </c>
      <c r="K265" s="154">
        <v>45.42</v>
      </c>
      <c r="L265" s="152">
        <v>21000</v>
      </c>
      <c r="M265" s="152">
        <f t="shared" si="8"/>
        <v>1248240</v>
      </c>
      <c r="N265" s="149">
        <f t="shared" si="9"/>
        <v>27482.166446499337</v>
      </c>
    </row>
    <row r="266" spans="1:14" ht="14.25">
      <c r="A266" s="149">
        <v>264</v>
      </c>
      <c r="B266" s="142">
        <v>17</v>
      </c>
      <c r="C266" s="142">
        <v>1</v>
      </c>
      <c r="D266" s="142">
        <v>2</v>
      </c>
      <c r="E266" s="142">
        <v>1102</v>
      </c>
      <c r="F266" s="150" t="s">
        <v>978</v>
      </c>
      <c r="G266" s="142" t="s">
        <v>846</v>
      </c>
      <c r="H266" s="151" t="s">
        <v>932</v>
      </c>
      <c r="I266" s="152" t="s">
        <v>933</v>
      </c>
      <c r="J266" s="153">
        <v>59.44</v>
      </c>
      <c r="K266" s="154">
        <v>45.42</v>
      </c>
      <c r="L266" s="152">
        <v>21000</v>
      </c>
      <c r="M266" s="152">
        <f t="shared" si="8"/>
        <v>1248240</v>
      </c>
      <c r="N266" s="149">
        <f t="shared" si="9"/>
        <v>27482.166446499337</v>
      </c>
    </row>
    <row r="267" spans="1:14" ht="14.25">
      <c r="A267" s="149">
        <v>265</v>
      </c>
      <c r="B267" s="142">
        <v>17</v>
      </c>
      <c r="C267" s="142">
        <v>1</v>
      </c>
      <c r="D267" s="142">
        <v>2</v>
      </c>
      <c r="E267" s="142">
        <v>1103</v>
      </c>
      <c r="F267" s="150" t="s">
        <v>978</v>
      </c>
      <c r="G267" s="142" t="s">
        <v>846</v>
      </c>
      <c r="H267" s="151" t="s">
        <v>935</v>
      </c>
      <c r="I267" s="152" t="s">
        <v>933</v>
      </c>
      <c r="J267" s="153">
        <v>59.44</v>
      </c>
      <c r="K267" s="154">
        <v>45.42</v>
      </c>
      <c r="L267" s="152">
        <v>21000</v>
      </c>
      <c r="M267" s="152">
        <f t="shared" si="8"/>
        <v>1248240</v>
      </c>
      <c r="N267" s="149">
        <f t="shared" si="9"/>
        <v>27482.166446499337</v>
      </c>
    </row>
    <row r="268" spans="1:14" ht="14.25">
      <c r="A268" s="149">
        <v>266</v>
      </c>
      <c r="B268" s="142">
        <v>17</v>
      </c>
      <c r="C268" s="142">
        <v>1</v>
      </c>
      <c r="D268" s="142">
        <v>2</v>
      </c>
      <c r="E268" s="142">
        <v>1202</v>
      </c>
      <c r="F268" s="150" t="s">
        <v>979</v>
      </c>
      <c r="G268" s="142" t="s">
        <v>846</v>
      </c>
      <c r="H268" s="151" t="s">
        <v>932</v>
      </c>
      <c r="I268" s="152" t="s">
        <v>933</v>
      </c>
      <c r="J268" s="153">
        <v>59.44</v>
      </c>
      <c r="K268" s="154">
        <v>45.42</v>
      </c>
      <c r="L268" s="152">
        <v>21000</v>
      </c>
      <c r="M268" s="152">
        <f t="shared" si="8"/>
        <v>1248240</v>
      </c>
      <c r="N268" s="149">
        <f t="shared" si="9"/>
        <v>27482.166446499337</v>
      </c>
    </row>
    <row r="269" spans="1:14" ht="14.25">
      <c r="A269" s="149">
        <v>267</v>
      </c>
      <c r="B269" s="142">
        <v>17</v>
      </c>
      <c r="C269" s="142">
        <v>1</v>
      </c>
      <c r="D269" s="142">
        <v>2</v>
      </c>
      <c r="E269" s="142">
        <v>1203</v>
      </c>
      <c r="F269" s="150" t="s">
        <v>979</v>
      </c>
      <c r="G269" s="142" t="s">
        <v>846</v>
      </c>
      <c r="H269" s="151" t="s">
        <v>935</v>
      </c>
      <c r="I269" s="152" t="s">
        <v>933</v>
      </c>
      <c r="J269" s="153">
        <v>59.44</v>
      </c>
      <c r="K269" s="154">
        <v>45.42</v>
      </c>
      <c r="L269" s="152">
        <v>21000</v>
      </c>
      <c r="M269" s="152">
        <f t="shared" si="8"/>
        <v>1248240</v>
      </c>
      <c r="N269" s="149">
        <f t="shared" si="9"/>
        <v>27482.166446499337</v>
      </c>
    </row>
    <row r="270" spans="1:14" ht="14.25">
      <c r="A270" s="149">
        <v>268</v>
      </c>
      <c r="B270" s="142">
        <v>17</v>
      </c>
      <c r="C270" s="142">
        <v>2</v>
      </c>
      <c r="D270" s="142">
        <v>1</v>
      </c>
      <c r="E270" s="142">
        <v>403</v>
      </c>
      <c r="F270" s="150" t="s">
        <v>980</v>
      </c>
      <c r="G270" s="142" t="s">
        <v>846</v>
      </c>
      <c r="H270" s="151" t="s">
        <v>923</v>
      </c>
      <c r="I270" s="155" t="s">
        <v>848</v>
      </c>
      <c r="J270" s="153">
        <v>58.82</v>
      </c>
      <c r="K270" s="154">
        <v>45.37</v>
      </c>
      <c r="L270" s="152">
        <v>21000</v>
      </c>
      <c r="M270" s="152">
        <f>L270*J270</f>
        <v>1235220</v>
      </c>
      <c r="N270" s="149">
        <f t="shared" si="9"/>
        <v>27225.479391668505</v>
      </c>
    </row>
    <row r="271" spans="1:14" ht="14.25">
      <c r="A271" s="149">
        <v>269</v>
      </c>
      <c r="B271" s="142">
        <v>17</v>
      </c>
      <c r="C271" s="142">
        <v>2</v>
      </c>
      <c r="D271" s="142">
        <v>1</v>
      </c>
      <c r="E271" s="142">
        <v>1804</v>
      </c>
      <c r="F271" s="150" t="s">
        <v>981</v>
      </c>
      <c r="G271" s="142" t="s">
        <v>846</v>
      </c>
      <c r="H271" s="151" t="s">
        <v>919</v>
      </c>
      <c r="I271" s="155" t="s">
        <v>848</v>
      </c>
      <c r="J271" s="153">
        <v>59.03</v>
      </c>
      <c r="K271" s="154">
        <v>45.53</v>
      </c>
      <c r="L271" s="152">
        <v>21000</v>
      </c>
      <c r="M271" s="152">
        <f t="shared" ref="M271:M302" si="10">L271*J271</f>
        <v>1239630</v>
      </c>
      <c r="N271" s="149">
        <f t="shared" si="9"/>
        <v>27226.663738194595</v>
      </c>
    </row>
    <row r="272" spans="1:14" ht="14.25">
      <c r="A272" s="149">
        <v>270</v>
      </c>
      <c r="B272" s="142">
        <v>17</v>
      </c>
      <c r="C272" s="142">
        <v>2</v>
      </c>
      <c r="D272" s="142">
        <v>1</v>
      </c>
      <c r="E272" s="142">
        <v>1806</v>
      </c>
      <c r="F272" s="150" t="s">
        <v>981</v>
      </c>
      <c r="G272" s="142" t="s">
        <v>846</v>
      </c>
      <c r="H272" s="151" t="s">
        <v>919</v>
      </c>
      <c r="I272" s="155" t="s">
        <v>848</v>
      </c>
      <c r="J272" s="153">
        <v>58.79</v>
      </c>
      <c r="K272" s="154">
        <v>45.35</v>
      </c>
      <c r="L272" s="152">
        <v>21000</v>
      </c>
      <c r="M272" s="152">
        <f t="shared" si="10"/>
        <v>1234590</v>
      </c>
      <c r="N272" s="149">
        <f t="shared" si="9"/>
        <v>27223.59426681367</v>
      </c>
    </row>
    <row r="273" spans="1:14" ht="14.25">
      <c r="A273" s="149">
        <v>271</v>
      </c>
      <c r="B273" s="142">
        <v>17</v>
      </c>
      <c r="C273" s="142">
        <v>2</v>
      </c>
      <c r="D273" s="142">
        <v>1</v>
      </c>
      <c r="E273" s="142">
        <v>1906</v>
      </c>
      <c r="F273" s="150" t="s">
        <v>982</v>
      </c>
      <c r="G273" s="142" t="s">
        <v>846</v>
      </c>
      <c r="H273" s="151" t="s">
        <v>919</v>
      </c>
      <c r="I273" s="155" t="s">
        <v>848</v>
      </c>
      <c r="J273" s="153">
        <v>58.79</v>
      </c>
      <c r="K273" s="154">
        <v>45.35</v>
      </c>
      <c r="L273" s="152">
        <v>21000</v>
      </c>
      <c r="M273" s="152">
        <f t="shared" si="10"/>
        <v>1234590</v>
      </c>
      <c r="N273" s="149">
        <f t="shared" si="9"/>
        <v>27223.59426681367</v>
      </c>
    </row>
    <row r="274" spans="1:14" ht="14.25">
      <c r="A274" s="149">
        <v>272</v>
      </c>
      <c r="B274" s="142">
        <v>17</v>
      </c>
      <c r="C274" s="142">
        <v>2</v>
      </c>
      <c r="D274" s="142">
        <v>1</v>
      </c>
      <c r="E274" s="142">
        <v>2002</v>
      </c>
      <c r="F274" s="150" t="s">
        <v>983</v>
      </c>
      <c r="G274" s="142" t="s">
        <v>846</v>
      </c>
      <c r="H274" s="151" t="s">
        <v>919</v>
      </c>
      <c r="I274" s="155" t="s">
        <v>848</v>
      </c>
      <c r="J274" s="153">
        <v>59.03</v>
      </c>
      <c r="K274" s="154">
        <v>45.53</v>
      </c>
      <c r="L274" s="152">
        <v>21000</v>
      </c>
      <c r="M274" s="152">
        <f t="shared" si="10"/>
        <v>1239630</v>
      </c>
      <c r="N274" s="149">
        <f t="shared" si="9"/>
        <v>27226.663738194595</v>
      </c>
    </row>
    <row r="275" spans="1:14" ht="14.25">
      <c r="A275" s="149">
        <v>273</v>
      </c>
      <c r="B275" s="142">
        <v>17</v>
      </c>
      <c r="C275" s="142">
        <v>2</v>
      </c>
      <c r="D275" s="142">
        <v>2</v>
      </c>
      <c r="E275" s="142">
        <v>102</v>
      </c>
      <c r="F275" s="150" t="s">
        <v>984</v>
      </c>
      <c r="G275" s="142" t="s">
        <v>846</v>
      </c>
      <c r="H275" s="151" t="s">
        <v>932</v>
      </c>
      <c r="I275" s="152" t="s">
        <v>933</v>
      </c>
      <c r="J275" s="153">
        <v>58.4</v>
      </c>
      <c r="K275" s="154">
        <v>45.37</v>
      </c>
      <c r="L275" s="152">
        <v>21000</v>
      </c>
      <c r="M275" s="152">
        <f t="shared" si="10"/>
        <v>1226400</v>
      </c>
      <c r="N275" s="149">
        <f t="shared" si="9"/>
        <v>27031.077804716773</v>
      </c>
    </row>
    <row r="276" spans="1:14" ht="14.25">
      <c r="A276" s="149">
        <v>274</v>
      </c>
      <c r="B276" s="142">
        <v>17</v>
      </c>
      <c r="C276" s="142">
        <v>2</v>
      </c>
      <c r="D276" s="142">
        <v>2</v>
      </c>
      <c r="E276" s="142">
        <v>103</v>
      </c>
      <c r="F276" s="150" t="s">
        <v>984</v>
      </c>
      <c r="G276" s="142" t="s">
        <v>846</v>
      </c>
      <c r="H276" s="151" t="s">
        <v>935</v>
      </c>
      <c r="I276" s="152" t="s">
        <v>933</v>
      </c>
      <c r="J276" s="153">
        <v>58.4</v>
      </c>
      <c r="K276" s="154">
        <v>45.37</v>
      </c>
      <c r="L276" s="152">
        <v>21000</v>
      </c>
      <c r="M276" s="152">
        <f t="shared" si="10"/>
        <v>1226400</v>
      </c>
      <c r="N276" s="149">
        <f t="shared" si="9"/>
        <v>27031.077804716773</v>
      </c>
    </row>
    <row r="277" spans="1:14" ht="14.25">
      <c r="A277" s="149">
        <v>275</v>
      </c>
      <c r="B277" s="142">
        <v>17</v>
      </c>
      <c r="C277" s="142">
        <v>2</v>
      </c>
      <c r="D277" s="142">
        <v>2</v>
      </c>
      <c r="E277" s="142">
        <v>202</v>
      </c>
      <c r="F277" s="150" t="s">
        <v>985</v>
      </c>
      <c r="G277" s="142" t="s">
        <v>846</v>
      </c>
      <c r="H277" s="151" t="s">
        <v>932</v>
      </c>
      <c r="I277" s="152" t="s">
        <v>933</v>
      </c>
      <c r="J277" s="153">
        <v>58.4</v>
      </c>
      <c r="K277" s="154">
        <v>45.37</v>
      </c>
      <c r="L277" s="152">
        <v>21000</v>
      </c>
      <c r="M277" s="152">
        <f t="shared" si="10"/>
        <v>1226400</v>
      </c>
      <c r="N277" s="149">
        <f t="shared" si="9"/>
        <v>27031.077804716773</v>
      </c>
    </row>
    <row r="278" spans="1:14" ht="14.25">
      <c r="A278" s="149">
        <v>276</v>
      </c>
      <c r="B278" s="142">
        <v>17</v>
      </c>
      <c r="C278" s="142">
        <v>2</v>
      </c>
      <c r="D278" s="142">
        <v>2</v>
      </c>
      <c r="E278" s="142">
        <v>203</v>
      </c>
      <c r="F278" s="150" t="s">
        <v>985</v>
      </c>
      <c r="G278" s="142" t="s">
        <v>846</v>
      </c>
      <c r="H278" s="151" t="s">
        <v>935</v>
      </c>
      <c r="I278" s="152" t="s">
        <v>933</v>
      </c>
      <c r="J278" s="153">
        <v>58.4</v>
      </c>
      <c r="K278" s="154">
        <v>45.37</v>
      </c>
      <c r="L278" s="152">
        <v>21000</v>
      </c>
      <c r="M278" s="152">
        <f t="shared" si="10"/>
        <v>1226400</v>
      </c>
      <c r="N278" s="149">
        <f t="shared" si="9"/>
        <v>27031.077804716773</v>
      </c>
    </row>
    <row r="279" spans="1:14" ht="14.25">
      <c r="A279" s="149">
        <v>277</v>
      </c>
      <c r="B279" s="142">
        <v>17</v>
      </c>
      <c r="C279" s="142">
        <v>2</v>
      </c>
      <c r="D279" s="142">
        <v>2</v>
      </c>
      <c r="E279" s="142">
        <v>302</v>
      </c>
      <c r="F279" s="150" t="s">
        <v>986</v>
      </c>
      <c r="G279" s="142" t="s">
        <v>846</v>
      </c>
      <c r="H279" s="151" t="s">
        <v>932</v>
      </c>
      <c r="I279" s="152" t="s">
        <v>933</v>
      </c>
      <c r="J279" s="153">
        <v>58.4</v>
      </c>
      <c r="K279" s="154">
        <v>45.37</v>
      </c>
      <c r="L279" s="152">
        <v>21000</v>
      </c>
      <c r="M279" s="152">
        <f t="shared" si="10"/>
        <v>1226400</v>
      </c>
      <c r="N279" s="149">
        <f t="shared" si="9"/>
        <v>27031.077804716773</v>
      </c>
    </row>
    <row r="280" spans="1:14" ht="14.25">
      <c r="A280" s="149">
        <v>278</v>
      </c>
      <c r="B280" s="142">
        <v>17</v>
      </c>
      <c r="C280" s="142">
        <v>2</v>
      </c>
      <c r="D280" s="142">
        <v>2</v>
      </c>
      <c r="E280" s="142">
        <v>303</v>
      </c>
      <c r="F280" s="150" t="s">
        <v>986</v>
      </c>
      <c r="G280" s="142" t="s">
        <v>846</v>
      </c>
      <c r="H280" s="151" t="s">
        <v>935</v>
      </c>
      <c r="I280" s="152" t="s">
        <v>933</v>
      </c>
      <c r="J280" s="153">
        <v>58.4</v>
      </c>
      <c r="K280" s="154">
        <v>45.37</v>
      </c>
      <c r="L280" s="152">
        <v>21000</v>
      </c>
      <c r="M280" s="152">
        <f t="shared" si="10"/>
        <v>1226400</v>
      </c>
      <c r="N280" s="149">
        <f t="shared" si="9"/>
        <v>27031.077804716773</v>
      </c>
    </row>
    <row r="281" spans="1:14" ht="14.25">
      <c r="A281" s="149">
        <v>279</v>
      </c>
      <c r="B281" s="142">
        <v>17</v>
      </c>
      <c r="C281" s="142">
        <v>2</v>
      </c>
      <c r="D281" s="142">
        <v>2</v>
      </c>
      <c r="E281" s="142">
        <v>402</v>
      </c>
      <c r="F281" s="150" t="s">
        <v>987</v>
      </c>
      <c r="G281" s="142" t="s">
        <v>846</v>
      </c>
      <c r="H281" s="151" t="s">
        <v>932</v>
      </c>
      <c r="I281" s="152" t="s">
        <v>933</v>
      </c>
      <c r="J281" s="153">
        <v>58.47</v>
      </c>
      <c r="K281" s="154">
        <v>45.42</v>
      </c>
      <c r="L281" s="152">
        <v>21000</v>
      </c>
      <c r="M281" s="152">
        <f t="shared" si="10"/>
        <v>1227870</v>
      </c>
      <c r="N281" s="149">
        <f t="shared" si="9"/>
        <v>27033.685601056801</v>
      </c>
    </row>
    <row r="282" spans="1:14" ht="14.25">
      <c r="A282" s="149">
        <v>280</v>
      </c>
      <c r="B282" s="142">
        <v>17</v>
      </c>
      <c r="C282" s="142">
        <v>2</v>
      </c>
      <c r="D282" s="142">
        <v>2</v>
      </c>
      <c r="E282" s="142">
        <v>403</v>
      </c>
      <c r="F282" s="150" t="s">
        <v>987</v>
      </c>
      <c r="G282" s="142" t="s">
        <v>846</v>
      </c>
      <c r="H282" s="151" t="s">
        <v>935</v>
      </c>
      <c r="I282" s="152" t="s">
        <v>933</v>
      </c>
      <c r="J282" s="153">
        <v>58.47</v>
      </c>
      <c r="K282" s="154">
        <v>45.42</v>
      </c>
      <c r="L282" s="152">
        <v>21000</v>
      </c>
      <c r="M282" s="152">
        <f t="shared" si="10"/>
        <v>1227870</v>
      </c>
      <c r="N282" s="149">
        <f t="shared" si="9"/>
        <v>27033.685601056801</v>
      </c>
    </row>
    <row r="283" spans="1:14" ht="14.25">
      <c r="A283" s="149">
        <v>281</v>
      </c>
      <c r="B283" s="142">
        <v>17</v>
      </c>
      <c r="C283" s="142">
        <v>2</v>
      </c>
      <c r="D283" s="142">
        <v>2</v>
      </c>
      <c r="E283" s="142">
        <v>502</v>
      </c>
      <c r="F283" s="150" t="s">
        <v>988</v>
      </c>
      <c r="G283" s="142" t="s">
        <v>846</v>
      </c>
      <c r="H283" s="151" t="s">
        <v>932</v>
      </c>
      <c r="I283" s="152" t="s">
        <v>933</v>
      </c>
      <c r="J283" s="153">
        <v>58.47</v>
      </c>
      <c r="K283" s="154">
        <v>45.42</v>
      </c>
      <c r="L283" s="152">
        <v>21000</v>
      </c>
      <c r="M283" s="152">
        <f t="shared" si="10"/>
        <v>1227870</v>
      </c>
      <c r="N283" s="149">
        <f t="shared" si="9"/>
        <v>27033.685601056801</v>
      </c>
    </row>
    <row r="284" spans="1:14" ht="14.25">
      <c r="A284" s="149">
        <v>282</v>
      </c>
      <c r="B284" s="142">
        <v>17</v>
      </c>
      <c r="C284" s="142">
        <v>2</v>
      </c>
      <c r="D284" s="142">
        <v>2</v>
      </c>
      <c r="E284" s="142">
        <v>503</v>
      </c>
      <c r="F284" s="150" t="s">
        <v>988</v>
      </c>
      <c r="G284" s="142" t="s">
        <v>846</v>
      </c>
      <c r="H284" s="151" t="s">
        <v>935</v>
      </c>
      <c r="I284" s="152" t="s">
        <v>933</v>
      </c>
      <c r="J284" s="153">
        <v>58.47</v>
      </c>
      <c r="K284" s="154">
        <v>45.42</v>
      </c>
      <c r="L284" s="152">
        <v>21000</v>
      </c>
      <c r="M284" s="152">
        <f t="shared" si="10"/>
        <v>1227870</v>
      </c>
      <c r="N284" s="149">
        <f t="shared" si="9"/>
        <v>27033.685601056801</v>
      </c>
    </row>
    <row r="285" spans="1:14" ht="14.25">
      <c r="A285" s="149">
        <v>283</v>
      </c>
      <c r="B285" s="142">
        <v>17</v>
      </c>
      <c r="C285" s="142">
        <v>2</v>
      </c>
      <c r="D285" s="142">
        <v>2</v>
      </c>
      <c r="E285" s="142">
        <v>602</v>
      </c>
      <c r="F285" s="150" t="s">
        <v>989</v>
      </c>
      <c r="G285" s="142" t="s">
        <v>846</v>
      </c>
      <c r="H285" s="151" t="s">
        <v>932</v>
      </c>
      <c r="I285" s="152" t="s">
        <v>933</v>
      </c>
      <c r="J285" s="153">
        <v>58.47</v>
      </c>
      <c r="K285" s="154">
        <v>45.42</v>
      </c>
      <c r="L285" s="152">
        <v>21000</v>
      </c>
      <c r="M285" s="152">
        <f t="shared" si="10"/>
        <v>1227870</v>
      </c>
      <c r="N285" s="149">
        <f t="shared" si="9"/>
        <v>27033.685601056801</v>
      </c>
    </row>
    <row r="286" spans="1:14" ht="14.25">
      <c r="A286" s="149">
        <v>284</v>
      </c>
      <c r="B286" s="142">
        <v>17</v>
      </c>
      <c r="C286" s="142">
        <v>2</v>
      </c>
      <c r="D286" s="142">
        <v>2</v>
      </c>
      <c r="E286" s="142">
        <v>603</v>
      </c>
      <c r="F286" s="150" t="s">
        <v>989</v>
      </c>
      <c r="G286" s="142" t="s">
        <v>846</v>
      </c>
      <c r="H286" s="151" t="s">
        <v>935</v>
      </c>
      <c r="I286" s="152" t="s">
        <v>933</v>
      </c>
      <c r="J286" s="153">
        <v>58.47</v>
      </c>
      <c r="K286" s="154">
        <v>45.42</v>
      </c>
      <c r="L286" s="152">
        <v>21000</v>
      </c>
      <c r="M286" s="152">
        <f t="shared" si="10"/>
        <v>1227870</v>
      </c>
      <c r="N286" s="149">
        <f t="shared" si="9"/>
        <v>27033.685601056801</v>
      </c>
    </row>
    <row r="287" spans="1:14" ht="14.25">
      <c r="A287" s="149">
        <v>285</v>
      </c>
      <c r="B287" s="142">
        <v>17</v>
      </c>
      <c r="C287" s="142">
        <v>2</v>
      </c>
      <c r="D287" s="142">
        <v>2</v>
      </c>
      <c r="E287" s="142">
        <v>702</v>
      </c>
      <c r="F287" s="150" t="s">
        <v>990</v>
      </c>
      <c r="G287" s="142" t="s">
        <v>846</v>
      </c>
      <c r="H287" s="151" t="s">
        <v>932</v>
      </c>
      <c r="I287" s="152" t="s">
        <v>933</v>
      </c>
      <c r="J287" s="153">
        <v>58.47</v>
      </c>
      <c r="K287" s="154">
        <v>45.42</v>
      </c>
      <c r="L287" s="152">
        <v>21000</v>
      </c>
      <c r="M287" s="152">
        <f t="shared" si="10"/>
        <v>1227870</v>
      </c>
      <c r="N287" s="149">
        <f t="shared" si="9"/>
        <v>27033.685601056801</v>
      </c>
    </row>
    <row r="288" spans="1:14" ht="14.25">
      <c r="A288" s="149">
        <v>286</v>
      </c>
      <c r="B288" s="142">
        <v>17</v>
      </c>
      <c r="C288" s="142">
        <v>2</v>
      </c>
      <c r="D288" s="142">
        <v>2</v>
      </c>
      <c r="E288" s="142">
        <v>703</v>
      </c>
      <c r="F288" s="150" t="s">
        <v>990</v>
      </c>
      <c r="G288" s="142" t="s">
        <v>846</v>
      </c>
      <c r="H288" s="151" t="s">
        <v>935</v>
      </c>
      <c r="I288" s="152" t="s">
        <v>933</v>
      </c>
      <c r="J288" s="153">
        <v>58.47</v>
      </c>
      <c r="K288" s="154">
        <v>45.42</v>
      </c>
      <c r="L288" s="152">
        <v>21000</v>
      </c>
      <c r="M288" s="152">
        <f t="shared" si="10"/>
        <v>1227870</v>
      </c>
      <c r="N288" s="149">
        <f t="shared" si="9"/>
        <v>27033.685601056801</v>
      </c>
    </row>
    <row r="289" spans="1:14" ht="14.25">
      <c r="A289" s="149">
        <v>287</v>
      </c>
      <c r="B289" s="142">
        <v>17</v>
      </c>
      <c r="C289" s="142">
        <v>2</v>
      </c>
      <c r="D289" s="142">
        <v>2</v>
      </c>
      <c r="E289" s="142">
        <v>704</v>
      </c>
      <c r="F289" s="150" t="s">
        <v>990</v>
      </c>
      <c r="G289" s="142" t="s">
        <v>846</v>
      </c>
      <c r="H289" s="151" t="s">
        <v>965</v>
      </c>
      <c r="I289" s="155" t="s">
        <v>933</v>
      </c>
      <c r="J289" s="153">
        <v>60.54</v>
      </c>
      <c r="K289" s="154">
        <v>47.03</v>
      </c>
      <c r="L289" s="152">
        <v>21000</v>
      </c>
      <c r="M289" s="152">
        <f>L289*J289</f>
        <v>1271340</v>
      </c>
      <c r="N289" s="149">
        <f t="shared" si="9"/>
        <v>27032.532426110993</v>
      </c>
    </row>
    <row r="290" spans="1:14" ht="14.25">
      <c r="A290" s="149">
        <v>288</v>
      </c>
      <c r="B290" s="142">
        <v>17</v>
      </c>
      <c r="C290" s="142">
        <v>2</v>
      </c>
      <c r="D290" s="142">
        <v>2</v>
      </c>
      <c r="E290" s="142">
        <v>802</v>
      </c>
      <c r="F290" s="150" t="s">
        <v>991</v>
      </c>
      <c r="G290" s="142" t="s">
        <v>846</v>
      </c>
      <c r="H290" s="151" t="s">
        <v>932</v>
      </c>
      <c r="I290" s="152" t="s">
        <v>933</v>
      </c>
      <c r="J290" s="153">
        <v>58.47</v>
      </c>
      <c r="K290" s="154">
        <v>45.42</v>
      </c>
      <c r="L290" s="152">
        <v>21000</v>
      </c>
      <c r="M290" s="152">
        <f t="shared" si="10"/>
        <v>1227870</v>
      </c>
      <c r="N290" s="149">
        <f t="shared" si="9"/>
        <v>27033.685601056801</v>
      </c>
    </row>
    <row r="291" spans="1:14" ht="14.25">
      <c r="A291" s="149">
        <v>289</v>
      </c>
      <c r="B291" s="142">
        <v>17</v>
      </c>
      <c r="C291" s="142">
        <v>2</v>
      </c>
      <c r="D291" s="142">
        <v>2</v>
      </c>
      <c r="E291" s="142">
        <v>803</v>
      </c>
      <c r="F291" s="150" t="s">
        <v>991</v>
      </c>
      <c r="G291" s="142" t="s">
        <v>846</v>
      </c>
      <c r="H291" s="151" t="s">
        <v>935</v>
      </c>
      <c r="I291" s="152" t="s">
        <v>933</v>
      </c>
      <c r="J291" s="153">
        <v>58.47</v>
      </c>
      <c r="K291" s="154">
        <v>45.42</v>
      </c>
      <c r="L291" s="152">
        <v>21000</v>
      </c>
      <c r="M291" s="152">
        <f t="shared" si="10"/>
        <v>1227870</v>
      </c>
      <c r="N291" s="149">
        <f t="shared" si="9"/>
        <v>27033.685601056801</v>
      </c>
    </row>
    <row r="292" spans="1:14" ht="14.25">
      <c r="A292" s="149">
        <v>290</v>
      </c>
      <c r="B292" s="142">
        <v>17</v>
      </c>
      <c r="C292" s="142">
        <v>2</v>
      </c>
      <c r="D292" s="142">
        <v>2</v>
      </c>
      <c r="E292" s="142">
        <v>902</v>
      </c>
      <c r="F292" s="150" t="s">
        <v>992</v>
      </c>
      <c r="G292" s="142" t="s">
        <v>846</v>
      </c>
      <c r="H292" s="151" t="s">
        <v>932</v>
      </c>
      <c r="I292" s="152" t="s">
        <v>933</v>
      </c>
      <c r="J292" s="153">
        <v>58.47</v>
      </c>
      <c r="K292" s="154">
        <v>45.42</v>
      </c>
      <c r="L292" s="152">
        <v>21000</v>
      </c>
      <c r="M292" s="152">
        <f t="shared" si="10"/>
        <v>1227870</v>
      </c>
      <c r="N292" s="149">
        <f t="shared" si="9"/>
        <v>27033.685601056801</v>
      </c>
    </row>
    <row r="293" spans="1:14" ht="14.25">
      <c r="A293" s="149">
        <v>291</v>
      </c>
      <c r="B293" s="142">
        <v>17</v>
      </c>
      <c r="C293" s="142">
        <v>2</v>
      </c>
      <c r="D293" s="142">
        <v>2</v>
      </c>
      <c r="E293" s="142">
        <v>903</v>
      </c>
      <c r="F293" s="150" t="s">
        <v>992</v>
      </c>
      <c r="G293" s="142" t="s">
        <v>846</v>
      </c>
      <c r="H293" s="151" t="s">
        <v>935</v>
      </c>
      <c r="I293" s="152" t="s">
        <v>933</v>
      </c>
      <c r="J293" s="153">
        <v>58.47</v>
      </c>
      <c r="K293" s="154">
        <v>45.42</v>
      </c>
      <c r="L293" s="152">
        <v>21000</v>
      </c>
      <c r="M293" s="152">
        <f t="shared" si="10"/>
        <v>1227870</v>
      </c>
      <c r="N293" s="149">
        <f t="shared" si="9"/>
        <v>27033.685601056801</v>
      </c>
    </row>
    <row r="294" spans="1:14" ht="14.25">
      <c r="A294" s="149">
        <v>292</v>
      </c>
      <c r="B294" s="142">
        <v>17</v>
      </c>
      <c r="C294" s="142">
        <v>2</v>
      </c>
      <c r="D294" s="142">
        <v>2</v>
      </c>
      <c r="E294" s="142">
        <v>1002</v>
      </c>
      <c r="F294" s="150" t="s">
        <v>993</v>
      </c>
      <c r="G294" s="142" t="s">
        <v>846</v>
      </c>
      <c r="H294" s="151" t="s">
        <v>932</v>
      </c>
      <c r="I294" s="152" t="s">
        <v>933</v>
      </c>
      <c r="J294" s="153">
        <v>58.47</v>
      </c>
      <c r="K294" s="154">
        <v>45.42</v>
      </c>
      <c r="L294" s="152">
        <v>21000</v>
      </c>
      <c r="M294" s="152">
        <f t="shared" si="10"/>
        <v>1227870</v>
      </c>
      <c r="N294" s="149">
        <f t="shared" si="9"/>
        <v>27033.685601056801</v>
      </c>
    </row>
    <row r="295" spans="1:14" ht="14.25">
      <c r="A295" s="149">
        <v>293</v>
      </c>
      <c r="B295" s="142">
        <v>17</v>
      </c>
      <c r="C295" s="142">
        <v>2</v>
      </c>
      <c r="D295" s="142">
        <v>2</v>
      </c>
      <c r="E295" s="142">
        <v>1003</v>
      </c>
      <c r="F295" s="150" t="s">
        <v>993</v>
      </c>
      <c r="G295" s="142" t="s">
        <v>846</v>
      </c>
      <c r="H295" s="151" t="s">
        <v>935</v>
      </c>
      <c r="I295" s="152" t="s">
        <v>933</v>
      </c>
      <c r="J295" s="153">
        <v>58.47</v>
      </c>
      <c r="K295" s="154">
        <v>45.42</v>
      </c>
      <c r="L295" s="152">
        <v>21000</v>
      </c>
      <c r="M295" s="152">
        <f t="shared" si="10"/>
        <v>1227870</v>
      </c>
      <c r="N295" s="149">
        <f t="shared" si="9"/>
        <v>27033.685601056801</v>
      </c>
    </row>
    <row r="296" spans="1:14" ht="14.25">
      <c r="A296" s="149">
        <v>294</v>
      </c>
      <c r="B296" s="142">
        <v>17</v>
      </c>
      <c r="C296" s="142">
        <v>2</v>
      </c>
      <c r="D296" s="142">
        <v>2</v>
      </c>
      <c r="E296" s="142">
        <v>1102</v>
      </c>
      <c r="F296" s="150" t="s">
        <v>994</v>
      </c>
      <c r="G296" s="142" t="s">
        <v>846</v>
      </c>
      <c r="H296" s="151" t="s">
        <v>932</v>
      </c>
      <c r="I296" s="152" t="s">
        <v>933</v>
      </c>
      <c r="J296" s="153">
        <v>58.47</v>
      </c>
      <c r="K296" s="154">
        <v>45.42</v>
      </c>
      <c r="L296" s="152">
        <v>21000</v>
      </c>
      <c r="M296" s="152">
        <f t="shared" si="10"/>
        <v>1227870</v>
      </c>
      <c r="N296" s="149">
        <f t="shared" si="9"/>
        <v>27033.685601056801</v>
      </c>
    </row>
    <row r="297" spans="1:14" ht="14.25">
      <c r="A297" s="149">
        <v>295</v>
      </c>
      <c r="B297" s="142">
        <v>17</v>
      </c>
      <c r="C297" s="142">
        <v>2</v>
      </c>
      <c r="D297" s="142">
        <v>2</v>
      </c>
      <c r="E297" s="142">
        <v>1103</v>
      </c>
      <c r="F297" s="150" t="s">
        <v>994</v>
      </c>
      <c r="G297" s="142" t="s">
        <v>846</v>
      </c>
      <c r="H297" s="151" t="s">
        <v>935</v>
      </c>
      <c r="I297" s="152" t="s">
        <v>933</v>
      </c>
      <c r="J297" s="153">
        <v>58.47</v>
      </c>
      <c r="K297" s="154">
        <v>45.42</v>
      </c>
      <c r="L297" s="152">
        <v>21000</v>
      </c>
      <c r="M297" s="152">
        <f t="shared" si="10"/>
        <v>1227870</v>
      </c>
      <c r="N297" s="149">
        <f t="shared" si="9"/>
        <v>27033.685601056801</v>
      </c>
    </row>
    <row r="298" spans="1:14" ht="14.25">
      <c r="A298" s="149">
        <v>296</v>
      </c>
      <c r="B298" s="142">
        <v>17</v>
      </c>
      <c r="C298" s="142">
        <v>2</v>
      </c>
      <c r="D298" s="142">
        <v>2</v>
      </c>
      <c r="E298" s="142">
        <v>1202</v>
      </c>
      <c r="F298" s="150" t="s">
        <v>995</v>
      </c>
      <c r="G298" s="142" t="s">
        <v>846</v>
      </c>
      <c r="H298" s="151" t="s">
        <v>932</v>
      </c>
      <c r="I298" s="152" t="s">
        <v>933</v>
      </c>
      <c r="J298" s="153">
        <v>58.47</v>
      </c>
      <c r="K298" s="154">
        <v>45.42</v>
      </c>
      <c r="L298" s="152">
        <v>21000</v>
      </c>
      <c r="M298" s="152">
        <f t="shared" si="10"/>
        <v>1227870</v>
      </c>
      <c r="N298" s="149">
        <f t="shared" si="9"/>
        <v>27033.685601056801</v>
      </c>
    </row>
    <row r="299" spans="1:14" ht="14.25">
      <c r="A299" s="149">
        <v>297</v>
      </c>
      <c r="B299" s="142">
        <v>17</v>
      </c>
      <c r="C299" s="142">
        <v>2</v>
      </c>
      <c r="D299" s="142">
        <v>2</v>
      </c>
      <c r="E299" s="142">
        <v>1203</v>
      </c>
      <c r="F299" s="150" t="s">
        <v>995</v>
      </c>
      <c r="G299" s="142" t="s">
        <v>846</v>
      </c>
      <c r="H299" s="151" t="s">
        <v>935</v>
      </c>
      <c r="I299" s="152" t="s">
        <v>933</v>
      </c>
      <c r="J299" s="153">
        <v>58.47</v>
      </c>
      <c r="K299" s="154">
        <v>45.42</v>
      </c>
      <c r="L299" s="152">
        <v>21000</v>
      </c>
      <c r="M299" s="152">
        <f t="shared" si="10"/>
        <v>1227870</v>
      </c>
      <c r="N299" s="149">
        <f t="shared" si="9"/>
        <v>27033.685601056801</v>
      </c>
    </row>
    <row r="300" spans="1:14" ht="14.25" hidden="1">
      <c r="A300" s="149">
        <v>298</v>
      </c>
      <c r="B300" s="142">
        <v>17</v>
      </c>
      <c r="C300" s="142">
        <v>2</v>
      </c>
      <c r="D300" s="142">
        <v>2</v>
      </c>
      <c r="E300" s="142">
        <v>1301</v>
      </c>
      <c r="F300" s="150" t="s">
        <v>996</v>
      </c>
      <c r="G300" s="142" t="s">
        <v>926</v>
      </c>
      <c r="H300" s="151" t="s">
        <v>943</v>
      </c>
      <c r="I300" s="155" t="s">
        <v>944</v>
      </c>
      <c r="J300" s="153">
        <v>76.09</v>
      </c>
      <c r="K300" s="154">
        <v>59.11</v>
      </c>
      <c r="L300" s="152">
        <v>21000</v>
      </c>
      <c r="M300" s="152">
        <f>L300*J300</f>
        <v>1597890</v>
      </c>
      <c r="N300" s="149">
        <f t="shared" si="9"/>
        <v>27032.481813567923</v>
      </c>
    </row>
    <row r="301" spans="1:14" ht="14.25">
      <c r="A301" s="149">
        <v>299</v>
      </c>
      <c r="B301" s="142">
        <v>17</v>
      </c>
      <c r="C301" s="142">
        <v>2</v>
      </c>
      <c r="D301" s="142">
        <v>2</v>
      </c>
      <c r="E301" s="142">
        <v>1302</v>
      </c>
      <c r="F301" s="150" t="s">
        <v>996</v>
      </c>
      <c r="G301" s="142" t="s">
        <v>846</v>
      </c>
      <c r="H301" s="151" t="s">
        <v>932</v>
      </c>
      <c r="I301" s="152" t="s">
        <v>933</v>
      </c>
      <c r="J301" s="153">
        <v>58.47</v>
      </c>
      <c r="K301" s="154">
        <v>45.42</v>
      </c>
      <c r="L301" s="152">
        <v>21000</v>
      </c>
      <c r="M301" s="152">
        <f t="shared" si="10"/>
        <v>1227870</v>
      </c>
      <c r="N301" s="149">
        <f t="shared" si="9"/>
        <v>27033.685601056801</v>
      </c>
    </row>
    <row r="302" spans="1:14" ht="14.25">
      <c r="A302" s="149">
        <v>300</v>
      </c>
      <c r="B302" s="142">
        <v>17</v>
      </c>
      <c r="C302" s="142">
        <v>2</v>
      </c>
      <c r="D302" s="142">
        <v>2</v>
      </c>
      <c r="E302" s="142">
        <v>1303</v>
      </c>
      <c r="F302" s="150" t="s">
        <v>996</v>
      </c>
      <c r="G302" s="142" t="s">
        <v>846</v>
      </c>
      <c r="H302" s="151" t="s">
        <v>935</v>
      </c>
      <c r="I302" s="152" t="s">
        <v>933</v>
      </c>
      <c r="J302" s="153">
        <v>58.47</v>
      </c>
      <c r="K302" s="154">
        <v>45.42</v>
      </c>
      <c r="L302" s="152">
        <v>21000</v>
      </c>
      <c r="M302" s="152">
        <f t="shared" si="10"/>
        <v>1227870</v>
      </c>
      <c r="N302" s="149">
        <f t="shared" si="9"/>
        <v>27033.685601056801</v>
      </c>
    </row>
    <row r="303" spans="1:14" ht="14.25">
      <c r="A303" s="149">
        <v>301</v>
      </c>
      <c r="B303" s="142">
        <v>17</v>
      </c>
      <c r="C303" s="142">
        <v>3</v>
      </c>
      <c r="D303" s="142">
        <v>1</v>
      </c>
      <c r="E303" s="142">
        <v>1004</v>
      </c>
      <c r="F303" s="150" t="s">
        <v>997</v>
      </c>
      <c r="G303" s="142" t="s">
        <v>846</v>
      </c>
      <c r="H303" s="151" t="s">
        <v>919</v>
      </c>
      <c r="I303" s="155" t="s">
        <v>848</v>
      </c>
      <c r="J303" s="153">
        <v>59.06</v>
      </c>
      <c r="K303" s="154">
        <v>45.53</v>
      </c>
      <c r="L303" s="152">
        <v>21000</v>
      </c>
      <c r="M303" s="152">
        <f>L303*J303</f>
        <v>1240260</v>
      </c>
      <c r="N303" s="149">
        <f t="shared" si="9"/>
        <v>27240.500768723916</v>
      </c>
    </row>
    <row r="304" spans="1:14" ht="14.25">
      <c r="A304" s="149">
        <v>302</v>
      </c>
      <c r="B304" s="142">
        <v>17</v>
      </c>
      <c r="C304" s="142">
        <v>3</v>
      </c>
      <c r="D304" s="142">
        <v>1</v>
      </c>
      <c r="E304" s="142">
        <v>1806</v>
      </c>
      <c r="F304" s="150" t="s">
        <v>981</v>
      </c>
      <c r="G304" s="142" t="s">
        <v>846</v>
      </c>
      <c r="H304" s="151" t="s">
        <v>919</v>
      </c>
      <c r="I304" s="155" t="s">
        <v>848</v>
      </c>
      <c r="J304" s="153">
        <v>58.83</v>
      </c>
      <c r="K304" s="154">
        <v>45.35</v>
      </c>
      <c r="L304" s="152">
        <v>21000</v>
      </c>
      <c r="M304" s="152">
        <f>L304*J304</f>
        <v>1235430</v>
      </c>
      <c r="N304" s="149">
        <f t="shared" si="9"/>
        <v>27242.116868798235</v>
      </c>
    </row>
    <row r="305" spans="1:14" ht="14.25">
      <c r="A305" s="149">
        <v>303</v>
      </c>
      <c r="B305" s="142">
        <v>17</v>
      </c>
      <c r="C305" s="142">
        <v>3</v>
      </c>
      <c r="D305" s="142">
        <v>1</v>
      </c>
      <c r="E305" s="142">
        <v>2003</v>
      </c>
      <c r="F305" s="150" t="s">
        <v>983</v>
      </c>
      <c r="G305" s="142" t="s">
        <v>846</v>
      </c>
      <c r="H305" s="151" t="s">
        <v>923</v>
      </c>
      <c r="I305" s="152" t="s">
        <v>848</v>
      </c>
      <c r="J305" s="153">
        <v>59.06</v>
      </c>
      <c r="K305" s="154">
        <v>45.53</v>
      </c>
      <c r="L305" s="152">
        <v>21000</v>
      </c>
      <c r="M305" s="152">
        <f t="shared" ref="M305:M332" si="11">L305*J305</f>
        <v>1240260</v>
      </c>
      <c r="N305" s="149">
        <f t="shared" si="9"/>
        <v>27240.500768723916</v>
      </c>
    </row>
    <row r="306" spans="1:14" ht="14.25">
      <c r="A306" s="149">
        <v>304</v>
      </c>
      <c r="B306" s="142">
        <v>17</v>
      </c>
      <c r="C306" s="142">
        <v>3</v>
      </c>
      <c r="D306" s="142">
        <v>1</v>
      </c>
      <c r="E306" s="142">
        <v>2004</v>
      </c>
      <c r="F306" s="150" t="s">
        <v>983</v>
      </c>
      <c r="G306" s="142" t="s">
        <v>846</v>
      </c>
      <c r="H306" s="151" t="s">
        <v>919</v>
      </c>
      <c r="I306" s="152" t="s">
        <v>848</v>
      </c>
      <c r="J306" s="153">
        <v>59.06</v>
      </c>
      <c r="K306" s="154">
        <v>45.53</v>
      </c>
      <c r="L306" s="152">
        <v>21000</v>
      </c>
      <c r="M306" s="152">
        <f t="shared" si="11"/>
        <v>1240260</v>
      </c>
      <c r="N306" s="149">
        <f t="shared" si="9"/>
        <v>27240.500768723916</v>
      </c>
    </row>
    <row r="307" spans="1:14" ht="14.25">
      <c r="A307" s="149">
        <v>305</v>
      </c>
      <c r="B307" s="142">
        <v>17</v>
      </c>
      <c r="C307" s="142">
        <v>3</v>
      </c>
      <c r="D307" s="142">
        <v>2</v>
      </c>
      <c r="E307" s="142">
        <v>102</v>
      </c>
      <c r="F307" s="150" t="s">
        <v>984</v>
      </c>
      <c r="G307" s="142" t="s">
        <v>846</v>
      </c>
      <c r="H307" s="151" t="s">
        <v>932</v>
      </c>
      <c r="I307" s="152" t="s">
        <v>933</v>
      </c>
      <c r="J307" s="153">
        <v>58.47</v>
      </c>
      <c r="K307" s="154">
        <v>45.37</v>
      </c>
      <c r="L307" s="152">
        <v>21000</v>
      </c>
      <c r="M307" s="152">
        <f t="shared" si="11"/>
        <v>1227870</v>
      </c>
      <c r="N307" s="149">
        <f t="shared" si="9"/>
        <v>27063.47806920873</v>
      </c>
    </row>
    <row r="308" spans="1:14" ht="14.25">
      <c r="A308" s="149">
        <v>306</v>
      </c>
      <c r="B308" s="142">
        <v>17</v>
      </c>
      <c r="C308" s="142">
        <v>3</v>
      </c>
      <c r="D308" s="142">
        <v>2</v>
      </c>
      <c r="E308" s="142">
        <v>103</v>
      </c>
      <c r="F308" s="150" t="s">
        <v>984</v>
      </c>
      <c r="G308" s="142" t="s">
        <v>846</v>
      </c>
      <c r="H308" s="151" t="s">
        <v>935</v>
      </c>
      <c r="I308" s="152" t="s">
        <v>933</v>
      </c>
      <c r="J308" s="153">
        <v>58.47</v>
      </c>
      <c r="K308" s="154">
        <v>45.37</v>
      </c>
      <c r="L308" s="152">
        <v>21000</v>
      </c>
      <c r="M308" s="152">
        <f t="shared" si="11"/>
        <v>1227870</v>
      </c>
      <c r="N308" s="149">
        <f t="shared" si="9"/>
        <v>27063.47806920873</v>
      </c>
    </row>
    <row r="309" spans="1:14" ht="14.25">
      <c r="A309" s="149">
        <v>307</v>
      </c>
      <c r="B309" s="142">
        <v>17</v>
      </c>
      <c r="C309" s="142">
        <v>3</v>
      </c>
      <c r="D309" s="142">
        <v>2</v>
      </c>
      <c r="E309" s="142">
        <v>202</v>
      </c>
      <c r="F309" s="150" t="s">
        <v>985</v>
      </c>
      <c r="G309" s="142" t="s">
        <v>846</v>
      </c>
      <c r="H309" s="151" t="s">
        <v>932</v>
      </c>
      <c r="I309" s="152" t="s">
        <v>933</v>
      </c>
      <c r="J309" s="153">
        <v>58.47</v>
      </c>
      <c r="K309" s="154">
        <v>45.37</v>
      </c>
      <c r="L309" s="152">
        <v>21000</v>
      </c>
      <c r="M309" s="152">
        <f t="shared" si="11"/>
        <v>1227870</v>
      </c>
      <c r="N309" s="149">
        <f t="shared" si="9"/>
        <v>27063.47806920873</v>
      </c>
    </row>
    <row r="310" spans="1:14" ht="14.25">
      <c r="A310" s="149">
        <v>308</v>
      </c>
      <c r="B310" s="142">
        <v>17</v>
      </c>
      <c r="C310" s="142">
        <v>3</v>
      </c>
      <c r="D310" s="142">
        <v>2</v>
      </c>
      <c r="E310" s="142">
        <v>203</v>
      </c>
      <c r="F310" s="150" t="s">
        <v>985</v>
      </c>
      <c r="G310" s="142" t="s">
        <v>846</v>
      </c>
      <c r="H310" s="151" t="s">
        <v>935</v>
      </c>
      <c r="I310" s="152" t="s">
        <v>933</v>
      </c>
      <c r="J310" s="153">
        <v>58.47</v>
      </c>
      <c r="K310" s="154">
        <v>45.37</v>
      </c>
      <c r="L310" s="152">
        <v>21000</v>
      </c>
      <c r="M310" s="152">
        <f t="shared" si="11"/>
        <v>1227870</v>
      </c>
      <c r="N310" s="149">
        <f t="shared" si="9"/>
        <v>27063.47806920873</v>
      </c>
    </row>
    <row r="311" spans="1:14" ht="14.25">
      <c r="A311" s="149">
        <v>309</v>
      </c>
      <c r="B311" s="142">
        <v>17</v>
      </c>
      <c r="C311" s="142">
        <v>3</v>
      </c>
      <c r="D311" s="142">
        <v>2</v>
      </c>
      <c r="E311" s="142">
        <v>302</v>
      </c>
      <c r="F311" s="150" t="s">
        <v>998</v>
      </c>
      <c r="G311" s="142" t="s">
        <v>846</v>
      </c>
      <c r="H311" s="151" t="s">
        <v>932</v>
      </c>
      <c r="I311" s="152" t="s">
        <v>933</v>
      </c>
      <c r="J311" s="153">
        <v>58.47</v>
      </c>
      <c r="K311" s="154">
        <v>45.37</v>
      </c>
      <c r="L311" s="152">
        <v>21000</v>
      </c>
      <c r="M311" s="152">
        <f t="shared" si="11"/>
        <v>1227870</v>
      </c>
      <c r="N311" s="149">
        <f t="shared" si="9"/>
        <v>27063.47806920873</v>
      </c>
    </row>
    <row r="312" spans="1:14" ht="14.25">
      <c r="A312" s="149">
        <v>310</v>
      </c>
      <c r="B312" s="142">
        <v>17</v>
      </c>
      <c r="C312" s="142">
        <v>3</v>
      </c>
      <c r="D312" s="142">
        <v>2</v>
      </c>
      <c r="E312" s="142">
        <v>303</v>
      </c>
      <c r="F312" s="150" t="s">
        <v>986</v>
      </c>
      <c r="G312" s="142" t="s">
        <v>846</v>
      </c>
      <c r="H312" s="151" t="s">
        <v>935</v>
      </c>
      <c r="I312" s="152" t="s">
        <v>933</v>
      </c>
      <c r="J312" s="153">
        <v>58.47</v>
      </c>
      <c r="K312" s="154">
        <v>45.37</v>
      </c>
      <c r="L312" s="152">
        <v>21000</v>
      </c>
      <c r="M312" s="152">
        <f t="shared" si="11"/>
        <v>1227870</v>
      </c>
      <c r="N312" s="149">
        <f t="shared" si="9"/>
        <v>27063.47806920873</v>
      </c>
    </row>
    <row r="313" spans="1:14" ht="14.25">
      <c r="A313" s="149">
        <v>311</v>
      </c>
      <c r="B313" s="142">
        <v>17</v>
      </c>
      <c r="C313" s="142">
        <v>3</v>
      </c>
      <c r="D313" s="142">
        <v>2</v>
      </c>
      <c r="E313" s="142">
        <v>402</v>
      </c>
      <c r="F313" s="150" t="s">
        <v>987</v>
      </c>
      <c r="G313" s="142" t="s">
        <v>846</v>
      </c>
      <c r="H313" s="151" t="s">
        <v>932</v>
      </c>
      <c r="I313" s="152" t="s">
        <v>933</v>
      </c>
      <c r="J313" s="153">
        <v>58.53</v>
      </c>
      <c r="K313" s="154">
        <v>45.42</v>
      </c>
      <c r="L313" s="152">
        <v>21000</v>
      </c>
      <c r="M313" s="152">
        <f t="shared" si="11"/>
        <v>1229130</v>
      </c>
      <c r="N313" s="149">
        <f t="shared" si="9"/>
        <v>27061.426684280053</v>
      </c>
    </row>
    <row r="314" spans="1:14" ht="14.25">
      <c r="A314" s="149">
        <v>312</v>
      </c>
      <c r="B314" s="142">
        <v>17</v>
      </c>
      <c r="C314" s="142">
        <v>3</v>
      </c>
      <c r="D314" s="142">
        <v>2</v>
      </c>
      <c r="E314" s="142">
        <v>403</v>
      </c>
      <c r="F314" s="150" t="s">
        <v>987</v>
      </c>
      <c r="G314" s="142" t="s">
        <v>846</v>
      </c>
      <c r="H314" s="151" t="s">
        <v>935</v>
      </c>
      <c r="I314" s="152" t="s">
        <v>933</v>
      </c>
      <c r="J314" s="153">
        <v>58.53</v>
      </c>
      <c r="K314" s="154">
        <v>45.42</v>
      </c>
      <c r="L314" s="152">
        <v>21000</v>
      </c>
      <c r="M314" s="152">
        <f t="shared" si="11"/>
        <v>1229130</v>
      </c>
      <c r="N314" s="149">
        <f t="shared" si="9"/>
        <v>27061.426684280053</v>
      </c>
    </row>
    <row r="315" spans="1:14" ht="14.25">
      <c r="A315" s="149">
        <v>313</v>
      </c>
      <c r="B315" s="142">
        <v>17</v>
      </c>
      <c r="C315" s="142">
        <v>3</v>
      </c>
      <c r="D315" s="142">
        <v>2</v>
      </c>
      <c r="E315" s="142">
        <v>502</v>
      </c>
      <c r="F315" s="150" t="s">
        <v>988</v>
      </c>
      <c r="G315" s="142" t="s">
        <v>846</v>
      </c>
      <c r="H315" s="151" t="s">
        <v>932</v>
      </c>
      <c r="I315" s="152" t="s">
        <v>933</v>
      </c>
      <c r="J315" s="153">
        <v>58.53</v>
      </c>
      <c r="K315" s="154">
        <v>45.42</v>
      </c>
      <c r="L315" s="152">
        <v>21000</v>
      </c>
      <c r="M315" s="152">
        <f t="shared" si="11"/>
        <v>1229130</v>
      </c>
      <c r="N315" s="149">
        <f t="shared" si="9"/>
        <v>27061.426684280053</v>
      </c>
    </row>
    <row r="316" spans="1:14" ht="14.25">
      <c r="A316" s="149">
        <v>314</v>
      </c>
      <c r="B316" s="142">
        <v>17</v>
      </c>
      <c r="C316" s="142">
        <v>3</v>
      </c>
      <c r="D316" s="142">
        <v>2</v>
      </c>
      <c r="E316" s="142">
        <v>503</v>
      </c>
      <c r="F316" s="150" t="s">
        <v>988</v>
      </c>
      <c r="G316" s="142" t="s">
        <v>846</v>
      </c>
      <c r="H316" s="151" t="s">
        <v>935</v>
      </c>
      <c r="I316" s="152" t="s">
        <v>933</v>
      </c>
      <c r="J316" s="153">
        <v>58.53</v>
      </c>
      <c r="K316" s="154">
        <v>45.42</v>
      </c>
      <c r="L316" s="152">
        <v>21000</v>
      </c>
      <c r="M316" s="152">
        <f t="shared" si="11"/>
        <v>1229130</v>
      </c>
      <c r="N316" s="149">
        <f t="shared" si="9"/>
        <v>27061.426684280053</v>
      </c>
    </row>
    <row r="317" spans="1:14" ht="14.25">
      <c r="A317" s="149">
        <v>315</v>
      </c>
      <c r="B317" s="142">
        <v>17</v>
      </c>
      <c r="C317" s="142">
        <v>3</v>
      </c>
      <c r="D317" s="142">
        <v>2</v>
      </c>
      <c r="E317" s="142">
        <v>602</v>
      </c>
      <c r="F317" s="150" t="s">
        <v>989</v>
      </c>
      <c r="G317" s="142" t="s">
        <v>846</v>
      </c>
      <c r="H317" s="151" t="s">
        <v>932</v>
      </c>
      <c r="I317" s="152" t="s">
        <v>933</v>
      </c>
      <c r="J317" s="153">
        <v>58.53</v>
      </c>
      <c r="K317" s="154">
        <v>45.42</v>
      </c>
      <c r="L317" s="152">
        <v>21000</v>
      </c>
      <c r="M317" s="152">
        <f t="shared" si="11"/>
        <v>1229130</v>
      </c>
      <c r="N317" s="149">
        <f t="shared" ref="N317:N332" si="12">M317/K317</f>
        <v>27061.426684280053</v>
      </c>
    </row>
    <row r="318" spans="1:14" ht="14.25">
      <c r="A318" s="149">
        <v>316</v>
      </c>
      <c r="B318" s="142">
        <v>17</v>
      </c>
      <c r="C318" s="142">
        <v>3</v>
      </c>
      <c r="D318" s="142">
        <v>2</v>
      </c>
      <c r="E318" s="142">
        <v>603</v>
      </c>
      <c r="F318" s="150" t="s">
        <v>989</v>
      </c>
      <c r="G318" s="142" t="s">
        <v>846</v>
      </c>
      <c r="H318" s="151" t="s">
        <v>935</v>
      </c>
      <c r="I318" s="152" t="s">
        <v>933</v>
      </c>
      <c r="J318" s="153">
        <v>58.53</v>
      </c>
      <c r="K318" s="154">
        <v>45.42</v>
      </c>
      <c r="L318" s="152">
        <v>21000</v>
      </c>
      <c r="M318" s="152">
        <f t="shared" si="11"/>
        <v>1229130</v>
      </c>
      <c r="N318" s="149">
        <f t="shared" si="12"/>
        <v>27061.426684280053</v>
      </c>
    </row>
    <row r="319" spans="1:14" ht="14.25">
      <c r="A319" s="149">
        <v>317</v>
      </c>
      <c r="B319" s="142">
        <v>17</v>
      </c>
      <c r="C319" s="142">
        <v>3</v>
      </c>
      <c r="D319" s="142">
        <v>2</v>
      </c>
      <c r="E319" s="142">
        <v>702</v>
      </c>
      <c r="F319" s="150" t="s">
        <v>990</v>
      </c>
      <c r="G319" s="142" t="s">
        <v>846</v>
      </c>
      <c r="H319" s="151" t="s">
        <v>932</v>
      </c>
      <c r="I319" s="152" t="s">
        <v>933</v>
      </c>
      <c r="J319" s="153">
        <v>58.53</v>
      </c>
      <c r="K319" s="154">
        <v>45.42</v>
      </c>
      <c r="L319" s="152">
        <v>21000</v>
      </c>
      <c r="M319" s="152">
        <f t="shared" si="11"/>
        <v>1229130</v>
      </c>
      <c r="N319" s="149">
        <f t="shared" si="12"/>
        <v>27061.426684280053</v>
      </c>
    </row>
    <row r="320" spans="1:14" ht="14.25">
      <c r="A320" s="149">
        <v>318</v>
      </c>
      <c r="B320" s="142">
        <v>17</v>
      </c>
      <c r="C320" s="142">
        <v>3</v>
      </c>
      <c r="D320" s="142">
        <v>2</v>
      </c>
      <c r="E320" s="142">
        <v>703</v>
      </c>
      <c r="F320" s="150" t="s">
        <v>990</v>
      </c>
      <c r="G320" s="142" t="s">
        <v>846</v>
      </c>
      <c r="H320" s="151" t="s">
        <v>935</v>
      </c>
      <c r="I320" s="152" t="s">
        <v>933</v>
      </c>
      <c r="J320" s="153">
        <v>58.53</v>
      </c>
      <c r="K320" s="154">
        <v>45.42</v>
      </c>
      <c r="L320" s="152">
        <v>21000</v>
      </c>
      <c r="M320" s="152">
        <f t="shared" si="11"/>
        <v>1229130</v>
      </c>
      <c r="N320" s="149">
        <f t="shared" si="12"/>
        <v>27061.426684280053</v>
      </c>
    </row>
    <row r="321" spans="1:14" ht="14.25">
      <c r="A321" s="149">
        <v>319</v>
      </c>
      <c r="B321" s="142">
        <v>17</v>
      </c>
      <c r="C321" s="142">
        <v>3</v>
      </c>
      <c r="D321" s="142">
        <v>2</v>
      </c>
      <c r="E321" s="142">
        <v>802</v>
      </c>
      <c r="F321" s="150" t="s">
        <v>991</v>
      </c>
      <c r="G321" s="142" t="s">
        <v>846</v>
      </c>
      <c r="H321" s="151" t="s">
        <v>932</v>
      </c>
      <c r="I321" s="152" t="s">
        <v>933</v>
      </c>
      <c r="J321" s="153">
        <v>58.53</v>
      </c>
      <c r="K321" s="154">
        <v>45.42</v>
      </c>
      <c r="L321" s="152">
        <v>21000</v>
      </c>
      <c r="M321" s="152">
        <f t="shared" si="11"/>
        <v>1229130</v>
      </c>
      <c r="N321" s="149">
        <f t="shared" si="12"/>
        <v>27061.426684280053</v>
      </c>
    </row>
    <row r="322" spans="1:14" ht="14.25">
      <c r="A322" s="149">
        <v>320</v>
      </c>
      <c r="B322" s="142">
        <v>17</v>
      </c>
      <c r="C322" s="142">
        <v>3</v>
      </c>
      <c r="D322" s="142">
        <v>2</v>
      </c>
      <c r="E322" s="142">
        <v>803</v>
      </c>
      <c r="F322" s="150" t="s">
        <v>991</v>
      </c>
      <c r="G322" s="142" t="s">
        <v>846</v>
      </c>
      <c r="H322" s="151" t="s">
        <v>935</v>
      </c>
      <c r="I322" s="152" t="s">
        <v>933</v>
      </c>
      <c r="J322" s="153">
        <v>58.53</v>
      </c>
      <c r="K322" s="154">
        <v>45.42</v>
      </c>
      <c r="L322" s="152">
        <v>21000</v>
      </c>
      <c r="M322" s="152">
        <f t="shared" si="11"/>
        <v>1229130</v>
      </c>
      <c r="N322" s="149">
        <f t="shared" si="12"/>
        <v>27061.426684280053</v>
      </c>
    </row>
    <row r="323" spans="1:14" ht="14.25">
      <c r="A323" s="149">
        <v>321</v>
      </c>
      <c r="B323" s="142">
        <v>17</v>
      </c>
      <c r="C323" s="142">
        <v>3</v>
      </c>
      <c r="D323" s="142">
        <v>2</v>
      </c>
      <c r="E323" s="142">
        <v>902</v>
      </c>
      <c r="F323" s="150" t="s">
        <v>992</v>
      </c>
      <c r="G323" s="142" t="s">
        <v>846</v>
      </c>
      <c r="H323" s="151" t="s">
        <v>932</v>
      </c>
      <c r="I323" s="152" t="s">
        <v>933</v>
      </c>
      <c r="J323" s="153">
        <v>58.53</v>
      </c>
      <c r="K323" s="154">
        <v>45.42</v>
      </c>
      <c r="L323" s="152">
        <v>21000</v>
      </c>
      <c r="M323" s="152">
        <f t="shared" si="11"/>
        <v>1229130</v>
      </c>
      <c r="N323" s="149">
        <f t="shared" si="12"/>
        <v>27061.426684280053</v>
      </c>
    </row>
    <row r="324" spans="1:14" ht="14.25">
      <c r="A324" s="149">
        <v>322</v>
      </c>
      <c r="B324" s="142">
        <v>17</v>
      </c>
      <c r="C324" s="142">
        <v>3</v>
      </c>
      <c r="D324" s="142">
        <v>2</v>
      </c>
      <c r="E324" s="142">
        <v>903</v>
      </c>
      <c r="F324" s="150" t="s">
        <v>992</v>
      </c>
      <c r="G324" s="142" t="s">
        <v>846</v>
      </c>
      <c r="H324" s="151" t="s">
        <v>935</v>
      </c>
      <c r="I324" s="152" t="s">
        <v>933</v>
      </c>
      <c r="J324" s="153">
        <v>58.53</v>
      </c>
      <c r="K324" s="154">
        <v>45.42</v>
      </c>
      <c r="L324" s="152">
        <v>21000</v>
      </c>
      <c r="M324" s="152">
        <f t="shared" si="11"/>
        <v>1229130</v>
      </c>
      <c r="N324" s="149">
        <f t="shared" si="12"/>
        <v>27061.426684280053</v>
      </c>
    </row>
    <row r="325" spans="1:14" ht="14.25">
      <c r="A325" s="149">
        <v>323</v>
      </c>
      <c r="B325" s="142">
        <v>17</v>
      </c>
      <c r="C325" s="142">
        <v>3</v>
      </c>
      <c r="D325" s="142">
        <v>2</v>
      </c>
      <c r="E325" s="142">
        <v>1002</v>
      </c>
      <c r="F325" s="150" t="s">
        <v>993</v>
      </c>
      <c r="G325" s="142" t="s">
        <v>846</v>
      </c>
      <c r="H325" s="151" t="s">
        <v>932</v>
      </c>
      <c r="I325" s="152" t="s">
        <v>933</v>
      </c>
      <c r="J325" s="153">
        <v>58.53</v>
      </c>
      <c r="K325" s="154">
        <v>45.42</v>
      </c>
      <c r="L325" s="152">
        <v>21000</v>
      </c>
      <c r="M325" s="152">
        <f t="shared" si="11"/>
        <v>1229130</v>
      </c>
      <c r="N325" s="149">
        <f t="shared" si="12"/>
        <v>27061.426684280053</v>
      </c>
    </row>
    <row r="326" spans="1:14" ht="14.25">
      <c r="A326" s="149">
        <v>324</v>
      </c>
      <c r="B326" s="142">
        <v>17</v>
      </c>
      <c r="C326" s="142">
        <v>3</v>
      </c>
      <c r="D326" s="142">
        <v>2</v>
      </c>
      <c r="E326" s="142">
        <v>1003</v>
      </c>
      <c r="F326" s="150" t="s">
        <v>993</v>
      </c>
      <c r="G326" s="142" t="s">
        <v>846</v>
      </c>
      <c r="H326" s="151" t="s">
        <v>935</v>
      </c>
      <c r="I326" s="152" t="s">
        <v>933</v>
      </c>
      <c r="J326" s="153">
        <v>58.53</v>
      </c>
      <c r="K326" s="154">
        <v>45.42</v>
      </c>
      <c r="L326" s="152">
        <v>21000</v>
      </c>
      <c r="M326" s="152">
        <f t="shared" si="11"/>
        <v>1229130</v>
      </c>
      <c r="N326" s="149">
        <f t="shared" si="12"/>
        <v>27061.426684280053</v>
      </c>
    </row>
    <row r="327" spans="1:14" ht="14.25">
      <c r="A327" s="149">
        <v>325</v>
      </c>
      <c r="B327" s="142">
        <v>17</v>
      </c>
      <c r="C327" s="142">
        <v>3</v>
      </c>
      <c r="D327" s="142">
        <v>2</v>
      </c>
      <c r="E327" s="142">
        <v>1102</v>
      </c>
      <c r="F327" s="150" t="s">
        <v>994</v>
      </c>
      <c r="G327" s="142" t="s">
        <v>846</v>
      </c>
      <c r="H327" s="151" t="s">
        <v>932</v>
      </c>
      <c r="I327" s="152" t="s">
        <v>933</v>
      </c>
      <c r="J327" s="153">
        <v>58.53</v>
      </c>
      <c r="K327" s="154">
        <v>45.42</v>
      </c>
      <c r="L327" s="152">
        <v>21000</v>
      </c>
      <c r="M327" s="152">
        <f t="shared" si="11"/>
        <v>1229130</v>
      </c>
      <c r="N327" s="149">
        <f t="shared" si="12"/>
        <v>27061.426684280053</v>
      </c>
    </row>
    <row r="328" spans="1:14" ht="14.25">
      <c r="A328" s="149">
        <v>326</v>
      </c>
      <c r="B328" s="142">
        <v>17</v>
      </c>
      <c r="C328" s="142">
        <v>3</v>
      </c>
      <c r="D328" s="142">
        <v>2</v>
      </c>
      <c r="E328" s="142">
        <v>1103</v>
      </c>
      <c r="F328" s="150" t="s">
        <v>994</v>
      </c>
      <c r="G328" s="142" t="s">
        <v>846</v>
      </c>
      <c r="H328" s="151" t="s">
        <v>935</v>
      </c>
      <c r="I328" s="152" t="s">
        <v>933</v>
      </c>
      <c r="J328" s="153">
        <v>58.53</v>
      </c>
      <c r="K328" s="154">
        <v>45.42</v>
      </c>
      <c r="L328" s="152">
        <v>21000</v>
      </c>
      <c r="M328" s="152">
        <f t="shared" si="11"/>
        <v>1229130</v>
      </c>
      <c r="N328" s="149">
        <f t="shared" si="12"/>
        <v>27061.426684280053</v>
      </c>
    </row>
    <row r="329" spans="1:14" ht="14.25">
      <c r="A329" s="149">
        <v>327</v>
      </c>
      <c r="B329" s="142">
        <v>17</v>
      </c>
      <c r="C329" s="142">
        <v>3</v>
      </c>
      <c r="D329" s="142">
        <v>2</v>
      </c>
      <c r="E329" s="142">
        <v>1202</v>
      </c>
      <c r="F329" s="150" t="s">
        <v>995</v>
      </c>
      <c r="G329" s="142" t="s">
        <v>846</v>
      </c>
      <c r="H329" s="151" t="s">
        <v>932</v>
      </c>
      <c r="I329" s="152" t="s">
        <v>933</v>
      </c>
      <c r="J329" s="153">
        <v>58.53</v>
      </c>
      <c r="K329" s="154">
        <v>45.42</v>
      </c>
      <c r="L329" s="152">
        <v>21000</v>
      </c>
      <c r="M329" s="152">
        <f t="shared" si="11"/>
        <v>1229130</v>
      </c>
      <c r="N329" s="149">
        <f t="shared" si="12"/>
        <v>27061.426684280053</v>
      </c>
    </row>
    <row r="330" spans="1:14" ht="14.25">
      <c r="A330" s="149">
        <v>328</v>
      </c>
      <c r="B330" s="142">
        <v>17</v>
      </c>
      <c r="C330" s="142">
        <v>3</v>
      </c>
      <c r="D330" s="142">
        <v>2</v>
      </c>
      <c r="E330" s="142">
        <v>1203</v>
      </c>
      <c r="F330" s="150" t="s">
        <v>995</v>
      </c>
      <c r="G330" s="142" t="s">
        <v>846</v>
      </c>
      <c r="H330" s="151" t="s">
        <v>935</v>
      </c>
      <c r="I330" s="152" t="s">
        <v>933</v>
      </c>
      <c r="J330" s="153">
        <v>58.53</v>
      </c>
      <c r="K330" s="154">
        <v>45.42</v>
      </c>
      <c r="L330" s="152">
        <v>21000</v>
      </c>
      <c r="M330" s="152">
        <f t="shared" si="11"/>
        <v>1229130</v>
      </c>
      <c r="N330" s="149">
        <f t="shared" si="12"/>
        <v>27061.426684280053</v>
      </c>
    </row>
    <row r="331" spans="1:14" ht="14.25">
      <c r="A331" s="149">
        <v>329</v>
      </c>
      <c r="B331" s="142">
        <v>17</v>
      </c>
      <c r="C331" s="142">
        <v>3</v>
      </c>
      <c r="D331" s="142">
        <v>2</v>
      </c>
      <c r="E331" s="142">
        <v>1302</v>
      </c>
      <c r="F331" s="150" t="s">
        <v>996</v>
      </c>
      <c r="G331" s="142" t="s">
        <v>846</v>
      </c>
      <c r="H331" s="151" t="s">
        <v>932</v>
      </c>
      <c r="I331" s="152" t="s">
        <v>933</v>
      </c>
      <c r="J331" s="153">
        <v>58.53</v>
      </c>
      <c r="K331" s="154">
        <v>45.42</v>
      </c>
      <c r="L331" s="152">
        <v>21000</v>
      </c>
      <c r="M331" s="152">
        <f t="shared" si="11"/>
        <v>1229130</v>
      </c>
      <c r="N331" s="149">
        <f t="shared" si="12"/>
        <v>27061.426684280053</v>
      </c>
    </row>
    <row r="332" spans="1:14" ht="14.25">
      <c r="A332" s="149">
        <v>330</v>
      </c>
      <c r="B332" s="142">
        <v>17</v>
      </c>
      <c r="C332" s="142">
        <v>3</v>
      </c>
      <c r="D332" s="142">
        <v>2</v>
      </c>
      <c r="E332" s="142">
        <v>1303</v>
      </c>
      <c r="F332" s="150" t="s">
        <v>996</v>
      </c>
      <c r="G332" s="142" t="s">
        <v>846</v>
      </c>
      <c r="H332" s="151" t="s">
        <v>935</v>
      </c>
      <c r="I332" s="152" t="s">
        <v>933</v>
      </c>
      <c r="J332" s="153">
        <v>58.53</v>
      </c>
      <c r="K332" s="154">
        <v>45.42</v>
      </c>
      <c r="L332" s="152">
        <v>21000</v>
      </c>
      <c r="M332" s="152">
        <f t="shared" si="11"/>
        <v>1229130</v>
      </c>
      <c r="N332" s="149">
        <f t="shared" si="12"/>
        <v>27061.426684280053</v>
      </c>
    </row>
    <row r="333" spans="1:14" hidden="1">
      <c r="J333" s="34">
        <f>SUBTOTAL(9,J3:J76)</f>
        <v>4093.8300000000008</v>
      </c>
    </row>
  </sheetData>
  <autoFilter ref="A2:N332">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topLeftCell="A16" zoomScale="90" zoomScaleNormal="90" workbookViewId="0">
      <selection activeCell="D10" sqref="D10"/>
    </sheetView>
  </sheetViews>
  <sheetFormatPr defaultColWidth="22.875" defaultRowHeight="13.5"/>
  <cols>
    <col min="1" max="2" width="22.875" style="217"/>
    <col min="3" max="3" width="15.5" style="217" customWidth="1"/>
    <col min="4" max="4" width="38.375" style="217" customWidth="1"/>
    <col min="5" max="7" width="13.5" style="217" customWidth="1"/>
    <col min="8" max="16384" width="22.875" style="217"/>
  </cols>
  <sheetData>
    <row r="1" spans="1:7">
      <c r="A1" s="218" t="s">
        <v>62</v>
      </c>
      <c r="B1" s="79" t="s">
        <v>229</v>
      </c>
      <c r="C1" s="79" t="s">
        <v>230</v>
      </c>
      <c r="D1" s="79" t="s">
        <v>231</v>
      </c>
      <c r="E1" s="223">
        <v>19377.439999999999</v>
      </c>
    </row>
    <row r="2" spans="1:7" ht="89.25" customHeight="1">
      <c r="A2" s="219">
        <v>1</v>
      </c>
      <c r="B2" s="79" t="s">
        <v>232</v>
      </c>
      <c r="C2" s="79">
        <f>F2</f>
        <v>1291829</v>
      </c>
      <c r="D2" s="80" t="s">
        <v>2077</v>
      </c>
      <c r="E2" s="217">
        <f>4000*E1</f>
        <v>77509760</v>
      </c>
      <c r="F2" s="217">
        <f>ROUND(E2/60,0)</f>
        <v>1291829</v>
      </c>
    </row>
    <row r="3" spans="1:7">
      <c r="A3" s="219">
        <v>2</v>
      </c>
      <c r="B3" s="79" t="s">
        <v>233</v>
      </c>
      <c r="C3" s="79">
        <f>C4+C5+C6</f>
        <v>1499814</v>
      </c>
      <c r="D3" s="220" t="s">
        <v>63</v>
      </c>
    </row>
    <row r="4" spans="1:7" ht="60">
      <c r="A4" s="219">
        <v>2.1</v>
      </c>
      <c r="B4" s="79" t="s">
        <v>234</v>
      </c>
      <c r="C4" s="79">
        <f>E4</f>
        <v>348794</v>
      </c>
      <c r="D4" s="80" t="s">
        <v>2065</v>
      </c>
      <c r="E4" s="217">
        <f>ROUND(1.5*12*E1,0)</f>
        <v>348794</v>
      </c>
    </row>
    <row r="5" spans="1:7" ht="76.5" customHeight="1">
      <c r="A5" s="219">
        <v>2.2000000000000002</v>
      </c>
      <c r="B5" s="79" t="s">
        <v>235</v>
      </c>
      <c r="C5" s="79">
        <f>ROUND(E5,0)</f>
        <v>232529</v>
      </c>
      <c r="D5" s="80" t="s">
        <v>2078</v>
      </c>
      <c r="E5" s="217">
        <f>ROUND(E2*0.003,0)</f>
        <v>232529</v>
      </c>
    </row>
    <row r="6" spans="1:7" ht="36">
      <c r="A6" s="219">
        <v>2.2999999999999998</v>
      </c>
      <c r="B6" s="79" t="s">
        <v>240</v>
      </c>
      <c r="C6" s="79">
        <f>E6</f>
        <v>918491</v>
      </c>
      <c r="D6" s="80" t="s">
        <v>2068</v>
      </c>
      <c r="E6" s="221">
        <f>ROUND(3.95*E1*12,0)</f>
        <v>918491</v>
      </c>
    </row>
    <row r="7" spans="1:7">
      <c r="A7" s="219">
        <v>3</v>
      </c>
      <c r="B7" s="79" t="s">
        <v>242</v>
      </c>
      <c r="C7" s="79">
        <f>C8+C9+C10</f>
        <v>102890</v>
      </c>
      <c r="D7" s="220" t="s">
        <v>64</v>
      </c>
    </row>
    <row r="8" spans="1:7" ht="36">
      <c r="A8" s="219">
        <v>3.1</v>
      </c>
      <c r="B8" s="79" t="s">
        <v>236</v>
      </c>
      <c r="C8" s="79">
        <f>E8</f>
        <v>18583</v>
      </c>
      <c r="D8" s="80" t="s">
        <v>2082</v>
      </c>
      <c r="E8" s="217">
        <f>ROUND(47.95*E1*0.02,0)</f>
        <v>18583</v>
      </c>
    </row>
    <row r="9" spans="1:7">
      <c r="A9" s="219">
        <v>3.2</v>
      </c>
      <c r="B9" s="79" t="s">
        <v>244</v>
      </c>
      <c r="C9" s="79">
        <v>0</v>
      </c>
      <c r="D9" s="80" t="s">
        <v>2066</v>
      </c>
      <c r="G9" s="217">
        <f>E9*F9</f>
        <v>0</v>
      </c>
    </row>
    <row r="10" spans="1:7" ht="60">
      <c r="A10" s="219">
        <v>3.3</v>
      </c>
      <c r="B10" s="79" t="s">
        <v>246</v>
      </c>
      <c r="C10" s="79">
        <f>E10</f>
        <v>84307</v>
      </c>
      <c r="D10" s="80" t="s">
        <v>2083</v>
      </c>
      <c r="E10" s="217">
        <f>ROUND((C2+C3+C8)*0.03,0)</f>
        <v>84307</v>
      </c>
    </row>
    <row r="11" spans="1:7">
      <c r="A11" s="219">
        <v>4</v>
      </c>
      <c r="B11" s="79" t="s">
        <v>237</v>
      </c>
      <c r="C11" s="79">
        <f>C2+C3+C7</f>
        <v>2894533</v>
      </c>
      <c r="D11" s="220" t="s">
        <v>65</v>
      </c>
    </row>
    <row r="12" spans="1:7">
      <c r="A12" s="219">
        <v>5</v>
      </c>
      <c r="B12" s="79" t="s">
        <v>248</v>
      </c>
      <c r="C12" s="79">
        <f>ROUND(C11/E1/12,0)</f>
        <v>12</v>
      </c>
      <c r="D12" s="220" t="s">
        <v>2067</v>
      </c>
    </row>
    <row r="15" spans="1:7">
      <c r="E15" s="217">
        <v>138.75</v>
      </c>
      <c r="F15" s="217" t="e">
        <f>E15/F9</f>
        <v>#DIV/0!</v>
      </c>
    </row>
    <row r="16" spans="1:7">
      <c r="E16" s="217">
        <v>4631.17</v>
      </c>
    </row>
    <row r="17" spans="5:6">
      <c r="E17" s="217">
        <f>E16*0.7</f>
        <v>3241.819</v>
      </c>
      <c r="F17" s="217">
        <f>E17*F9</f>
        <v>0</v>
      </c>
    </row>
    <row r="41" spans="2:5">
      <c r="B41" s="217">
        <v>659348240.59000003</v>
      </c>
      <c r="C41" s="217">
        <f>B41/60</f>
        <v>10989137.343166668</v>
      </c>
      <c r="D41" s="217">
        <f>C41*0.35</f>
        <v>3846198.0701083336</v>
      </c>
      <c r="E41" s="217">
        <f>12*B42</f>
        <v>774192.96</v>
      </c>
    </row>
    <row r="42" spans="2:5">
      <c r="B42" s="217">
        <v>64516.08</v>
      </c>
    </row>
    <row r="43" spans="2:5">
      <c r="B43" s="217">
        <v>40.19</v>
      </c>
    </row>
    <row r="47" spans="2:5">
      <c r="B47" s="217">
        <v>4631.17</v>
      </c>
      <c r="C47" s="222">
        <v>4.7500000000000001E-2</v>
      </c>
      <c r="D47" s="222">
        <v>4.9000000000000002E-2</v>
      </c>
    </row>
    <row r="48" spans="2:5">
      <c r="B48" s="217">
        <f>B47*0.7</f>
        <v>3241.819</v>
      </c>
      <c r="C48" s="217">
        <f>D47*0.9</f>
        <v>4.41E-2</v>
      </c>
      <c r="D48" s="217">
        <f>B48*C48</f>
        <v>142.96421789999999</v>
      </c>
    </row>
  </sheetData>
  <phoneticPr fontId="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76"/>
  <sheetViews>
    <sheetView topLeftCell="B2" workbookViewId="0">
      <selection activeCell="I7" sqref="I7"/>
    </sheetView>
  </sheetViews>
  <sheetFormatPr defaultColWidth="9" defaultRowHeight="13.5"/>
  <cols>
    <col min="1" max="1" width="4.125" style="183" customWidth="1"/>
    <col min="2" max="2" width="11.625" style="183" customWidth="1"/>
    <col min="3" max="3" width="9.5" style="183" customWidth="1"/>
    <col min="4" max="4" width="7" style="183" customWidth="1"/>
    <col min="5" max="5" width="3.75" style="183" customWidth="1"/>
    <col min="6" max="6" width="4.625" style="183" customWidth="1"/>
    <col min="7" max="7" width="3.625" style="183" customWidth="1"/>
    <col min="8" max="8" width="5" style="183" customWidth="1"/>
    <col min="9" max="9" width="5.25" style="183" customWidth="1"/>
    <col min="10" max="10" width="5.125" style="183" customWidth="1"/>
    <col min="11" max="11" width="4.875" style="183" customWidth="1"/>
    <col min="12" max="12" width="12.25" style="183" customWidth="1"/>
    <col min="13" max="13" width="6.875" style="183" customWidth="1"/>
    <col min="14" max="14" width="6.25" style="183" customWidth="1"/>
    <col min="15" max="15" width="3.625" style="183" customWidth="1"/>
    <col min="16" max="16" width="4.625" style="183" customWidth="1"/>
    <col min="17" max="17" width="7.625" style="183" customWidth="1"/>
    <col min="18" max="18" width="12" style="183" customWidth="1"/>
    <col min="19" max="19" width="14" style="183" customWidth="1"/>
    <col min="20" max="20" width="5.875" style="183" customWidth="1"/>
    <col min="21" max="21" width="12" style="183" customWidth="1"/>
    <col min="22" max="22" width="22.625" style="183" customWidth="1"/>
    <col min="23" max="16384" width="9" style="183"/>
  </cols>
  <sheetData>
    <row r="1" spans="1:22" ht="31.15" hidden="1" customHeight="1">
      <c r="A1" s="182" t="s">
        <v>1028</v>
      </c>
      <c r="B1" s="182"/>
      <c r="C1" s="182"/>
      <c r="D1" s="182"/>
      <c r="E1" s="182"/>
      <c r="F1" s="182"/>
      <c r="G1" s="182"/>
      <c r="H1" s="182"/>
      <c r="I1" s="182"/>
      <c r="J1" s="182"/>
      <c r="K1" s="182"/>
      <c r="L1" s="182"/>
      <c r="M1" s="182"/>
      <c r="N1" s="182"/>
      <c r="O1" s="182"/>
      <c r="P1" s="182"/>
      <c r="Q1" s="182"/>
      <c r="R1" s="182"/>
      <c r="S1" s="182"/>
      <c r="T1" s="182"/>
      <c r="U1" s="182"/>
      <c r="V1" s="182"/>
    </row>
    <row r="2" spans="1:22" ht="57.6" customHeight="1">
      <c r="A2" s="277" t="s">
        <v>1988</v>
      </c>
      <c r="B2" s="277"/>
      <c r="C2" s="277"/>
      <c r="D2" s="277"/>
      <c r="E2" s="277"/>
      <c r="F2" s="277"/>
      <c r="G2" s="277"/>
      <c r="H2" s="277"/>
      <c r="I2" s="277"/>
      <c r="J2" s="277"/>
      <c r="K2" s="277"/>
      <c r="L2" s="277"/>
      <c r="M2" s="277"/>
      <c r="N2" s="277"/>
      <c r="O2" s="277"/>
      <c r="P2" s="277"/>
      <c r="Q2" s="277"/>
      <c r="R2" s="277"/>
      <c r="S2" s="277"/>
      <c r="T2" s="277"/>
      <c r="U2" s="277"/>
      <c r="V2" s="277"/>
    </row>
    <row r="3" spans="1:22" ht="57.6" hidden="1" customHeight="1">
      <c r="A3" s="278" t="s">
        <v>1029</v>
      </c>
      <c r="B3" s="278"/>
      <c r="C3" s="278"/>
      <c r="D3" s="182"/>
      <c r="E3" s="182"/>
      <c r="F3" s="182"/>
      <c r="G3" s="182"/>
      <c r="H3" s="182"/>
      <c r="I3" s="182"/>
      <c r="J3" s="182"/>
      <c r="K3" s="182"/>
      <c r="L3" s="182"/>
      <c r="M3" s="182" t="s">
        <v>1030</v>
      </c>
      <c r="N3" s="182"/>
      <c r="O3" s="182"/>
      <c r="P3" s="182"/>
      <c r="Q3" s="182"/>
      <c r="R3" s="182"/>
      <c r="S3" s="182"/>
      <c r="T3" s="182"/>
      <c r="U3" s="182"/>
      <c r="V3" s="182"/>
    </row>
    <row r="4" spans="1:22" s="187" customFormat="1" ht="66" customHeight="1">
      <c r="A4" s="184" t="s">
        <v>62</v>
      </c>
      <c r="B4" s="184" t="s">
        <v>14</v>
      </c>
      <c r="C4" s="184" t="s">
        <v>1031</v>
      </c>
      <c r="D4" s="184" t="s">
        <v>1032</v>
      </c>
      <c r="E4" s="184" t="s">
        <v>1033</v>
      </c>
      <c r="F4" s="184" t="s">
        <v>1034</v>
      </c>
      <c r="G4" s="184" t="s">
        <v>836</v>
      </c>
      <c r="H4" s="184" t="s">
        <v>999</v>
      </c>
      <c r="I4" s="184" t="s">
        <v>1000</v>
      </c>
      <c r="J4" s="184" t="s">
        <v>837</v>
      </c>
      <c r="K4" s="184" t="s">
        <v>1035</v>
      </c>
      <c r="L4" s="224" t="s">
        <v>1036</v>
      </c>
      <c r="M4" s="184" t="s">
        <v>1037</v>
      </c>
      <c r="N4" s="184" t="s">
        <v>1038</v>
      </c>
      <c r="O4" s="184" t="s">
        <v>119</v>
      </c>
      <c r="P4" s="184" t="s">
        <v>1039</v>
      </c>
      <c r="Q4" s="184" t="s">
        <v>1040</v>
      </c>
      <c r="R4" s="185" t="s">
        <v>1041</v>
      </c>
      <c r="S4" s="185" t="s">
        <v>1042</v>
      </c>
      <c r="T4" s="184" t="s">
        <v>1043</v>
      </c>
      <c r="U4" s="186" t="s">
        <v>1044</v>
      </c>
      <c r="V4" s="185" t="s">
        <v>1045</v>
      </c>
    </row>
    <row r="5" spans="1:22">
      <c r="A5" s="182">
        <v>1</v>
      </c>
      <c r="B5" s="182" t="s">
        <v>1046</v>
      </c>
      <c r="C5" s="182" t="s">
        <v>111</v>
      </c>
      <c r="D5" s="182" t="s">
        <v>1047</v>
      </c>
      <c r="E5" s="188" t="s">
        <v>1048</v>
      </c>
      <c r="F5" s="188">
        <v>4</v>
      </c>
      <c r="G5" s="188">
        <v>1</v>
      </c>
      <c r="H5" s="182">
        <v>15</v>
      </c>
      <c r="I5" s="182">
        <v>1</v>
      </c>
      <c r="J5" s="188">
        <v>102</v>
      </c>
      <c r="K5" s="189">
        <v>0.5</v>
      </c>
      <c r="L5" s="190">
        <v>55.93</v>
      </c>
      <c r="M5" s="188" t="s">
        <v>1049</v>
      </c>
      <c r="N5" s="182" t="s">
        <v>1050</v>
      </c>
      <c r="O5" s="191" t="s">
        <v>848</v>
      </c>
      <c r="P5" s="191" t="s">
        <v>847</v>
      </c>
      <c r="Q5" s="182" t="s">
        <v>1051</v>
      </c>
      <c r="R5" s="188" t="s">
        <v>1052</v>
      </c>
      <c r="S5" s="192">
        <v>43277</v>
      </c>
      <c r="T5" s="188" t="s">
        <v>1053</v>
      </c>
      <c r="U5" s="188" t="s">
        <v>1054</v>
      </c>
      <c r="V5" s="182" t="s">
        <v>1055</v>
      </c>
    </row>
    <row r="6" spans="1:22">
      <c r="A6" s="182">
        <v>2</v>
      </c>
      <c r="B6" s="182" t="s">
        <v>1046</v>
      </c>
      <c r="C6" s="182" t="s">
        <v>111</v>
      </c>
      <c r="D6" s="182" t="s">
        <v>1047</v>
      </c>
      <c r="E6" s="188" t="s">
        <v>1048</v>
      </c>
      <c r="F6" s="188">
        <v>4</v>
      </c>
      <c r="G6" s="188">
        <v>1</v>
      </c>
      <c r="H6" s="182">
        <v>15</v>
      </c>
      <c r="I6" s="182">
        <v>1</v>
      </c>
      <c r="J6" s="188">
        <v>104</v>
      </c>
      <c r="K6" s="189">
        <v>0.5</v>
      </c>
      <c r="L6" s="188">
        <v>55.93</v>
      </c>
      <c r="M6" s="188" t="s">
        <v>1049</v>
      </c>
      <c r="N6" s="182" t="s">
        <v>1050</v>
      </c>
      <c r="O6" s="191" t="s">
        <v>848</v>
      </c>
      <c r="P6" s="191" t="s">
        <v>847</v>
      </c>
      <c r="Q6" s="182" t="s">
        <v>1051</v>
      </c>
      <c r="R6" s="193" t="s">
        <v>1056</v>
      </c>
      <c r="S6" s="192">
        <v>43277</v>
      </c>
      <c r="T6" s="185" t="s">
        <v>1057</v>
      </c>
      <c r="U6" s="188"/>
      <c r="V6" s="182" t="s">
        <v>1055</v>
      </c>
    </row>
    <row r="7" spans="1:22">
      <c r="A7" s="182">
        <v>3</v>
      </c>
      <c r="B7" s="182" t="s">
        <v>1046</v>
      </c>
      <c r="C7" s="182" t="s">
        <v>111</v>
      </c>
      <c r="D7" s="182" t="s">
        <v>1047</v>
      </c>
      <c r="E7" s="188" t="s">
        <v>1048</v>
      </c>
      <c r="F7" s="188">
        <v>4</v>
      </c>
      <c r="G7" s="188">
        <v>1</v>
      </c>
      <c r="H7" s="182">
        <v>15</v>
      </c>
      <c r="I7" s="182">
        <v>1</v>
      </c>
      <c r="J7" s="188">
        <v>105</v>
      </c>
      <c r="K7" s="189">
        <v>0.5</v>
      </c>
      <c r="L7" s="190">
        <v>56.07</v>
      </c>
      <c r="M7" s="188" t="s">
        <v>1058</v>
      </c>
      <c r="N7" s="182" t="s">
        <v>1050</v>
      </c>
      <c r="O7" s="191" t="s">
        <v>848</v>
      </c>
      <c r="P7" s="191" t="s">
        <v>851</v>
      </c>
      <c r="Q7" s="182" t="s">
        <v>1051</v>
      </c>
      <c r="R7" s="188" t="s">
        <v>1059</v>
      </c>
      <c r="S7" s="192">
        <v>43277</v>
      </c>
      <c r="T7" s="188" t="s">
        <v>1060</v>
      </c>
      <c r="U7" s="188" t="s">
        <v>1061</v>
      </c>
      <c r="V7" s="182" t="s">
        <v>1055</v>
      </c>
    </row>
    <row r="8" spans="1:22">
      <c r="A8" s="182">
        <v>4</v>
      </c>
      <c r="B8" s="182" t="s">
        <v>1046</v>
      </c>
      <c r="C8" s="182" t="s">
        <v>111</v>
      </c>
      <c r="D8" s="182" t="s">
        <v>1047</v>
      </c>
      <c r="E8" s="188" t="s">
        <v>1048</v>
      </c>
      <c r="F8" s="188">
        <v>4</v>
      </c>
      <c r="G8" s="188">
        <v>1</v>
      </c>
      <c r="H8" s="182">
        <v>15</v>
      </c>
      <c r="I8" s="182">
        <v>2</v>
      </c>
      <c r="J8" s="188">
        <v>202</v>
      </c>
      <c r="K8" s="189">
        <v>0.5</v>
      </c>
      <c r="L8" s="190">
        <v>55.93</v>
      </c>
      <c r="M8" s="188" t="s">
        <v>1049</v>
      </c>
      <c r="N8" s="182" t="s">
        <v>1050</v>
      </c>
      <c r="O8" s="191" t="s">
        <v>848</v>
      </c>
      <c r="P8" s="191" t="s">
        <v>847</v>
      </c>
      <c r="Q8" s="182" t="s">
        <v>1051</v>
      </c>
      <c r="R8" s="188" t="s">
        <v>1062</v>
      </c>
      <c r="S8" s="192">
        <v>43277</v>
      </c>
      <c r="T8" s="188" t="s">
        <v>1063</v>
      </c>
      <c r="U8" s="188" t="s">
        <v>1064</v>
      </c>
      <c r="V8" s="182" t="s">
        <v>1055</v>
      </c>
    </row>
    <row r="9" spans="1:22">
      <c r="A9" s="182">
        <v>5</v>
      </c>
      <c r="B9" s="182" t="s">
        <v>1046</v>
      </c>
      <c r="C9" s="182" t="s">
        <v>111</v>
      </c>
      <c r="D9" s="182" t="s">
        <v>1047</v>
      </c>
      <c r="E9" s="188" t="s">
        <v>1048</v>
      </c>
      <c r="F9" s="188">
        <v>4</v>
      </c>
      <c r="G9" s="188">
        <v>1</v>
      </c>
      <c r="H9" s="182">
        <v>15</v>
      </c>
      <c r="I9" s="182">
        <v>2</v>
      </c>
      <c r="J9" s="188">
        <v>203</v>
      </c>
      <c r="K9" s="189">
        <v>0.5</v>
      </c>
      <c r="L9" s="190">
        <v>55.93</v>
      </c>
      <c r="M9" s="188" t="s">
        <v>1049</v>
      </c>
      <c r="N9" s="182" t="s">
        <v>1050</v>
      </c>
      <c r="O9" s="191" t="s">
        <v>848</v>
      </c>
      <c r="P9" s="191" t="s">
        <v>851</v>
      </c>
      <c r="Q9" s="182" t="s">
        <v>1051</v>
      </c>
      <c r="R9" s="188" t="s">
        <v>1065</v>
      </c>
      <c r="S9" s="192">
        <v>43277</v>
      </c>
      <c r="T9" s="188" t="s">
        <v>1066</v>
      </c>
      <c r="U9" s="188" t="s">
        <v>1067</v>
      </c>
      <c r="V9" s="182" t="s">
        <v>1055</v>
      </c>
    </row>
    <row r="10" spans="1:22">
      <c r="A10" s="182">
        <v>6</v>
      </c>
      <c r="B10" s="182" t="s">
        <v>1046</v>
      </c>
      <c r="C10" s="182" t="s">
        <v>111</v>
      </c>
      <c r="D10" s="182" t="s">
        <v>1047</v>
      </c>
      <c r="E10" s="188" t="s">
        <v>1048</v>
      </c>
      <c r="F10" s="188">
        <v>4</v>
      </c>
      <c r="G10" s="188">
        <v>1</v>
      </c>
      <c r="H10" s="182">
        <v>15</v>
      </c>
      <c r="I10" s="182">
        <v>2</v>
      </c>
      <c r="J10" s="188">
        <v>204</v>
      </c>
      <c r="K10" s="189">
        <v>0.5</v>
      </c>
      <c r="L10" s="190">
        <v>55.93</v>
      </c>
      <c r="M10" s="188" t="s">
        <v>1049</v>
      </c>
      <c r="N10" s="182" t="s">
        <v>1050</v>
      </c>
      <c r="O10" s="191" t="s">
        <v>848</v>
      </c>
      <c r="P10" s="191" t="s">
        <v>847</v>
      </c>
      <c r="Q10" s="182" t="s">
        <v>1051</v>
      </c>
      <c r="R10" s="188" t="s">
        <v>1068</v>
      </c>
      <c r="S10" s="192">
        <v>43277</v>
      </c>
      <c r="T10" s="188" t="s">
        <v>1069</v>
      </c>
      <c r="U10" s="188" t="s">
        <v>1070</v>
      </c>
      <c r="V10" s="182" t="s">
        <v>1055</v>
      </c>
    </row>
    <row r="11" spans="1:22">
      <c r="A11" s="182">
        <v>7</v>
      </c>
      <c r="B11" s="182" t="s">
        <v>1046</v>
      </c>
      <c r="C11" s="182" t="s">
        <v>111</v>
      </c>
      <c r="D11" s="182" t="s">
        <v>1047</v>
      </c>
      <c r="E11" s="188" t="s">
        <v>1048</v>
      </c>
      <c r="F11" s="188">
        <v>4</v>
      </c>
      <c r="G11" s="188">
        <v>1</v>
      </c>
      <c r="H11" s="182">
        <v>15</v>
      </c>
      <c r="I11" s="182">
        <v>2</v>
      </c>
      <c r="J11" s="188">
        <v>205</v>
      </c>
      <c r="K11" s="189">
        <v>0.5</v>
      </c>
      <c r="L11" s="190">
        <v>56.07</v>
      </c>
      <c r="M11" s="188" t="s">
        <v>1058</v>
      </c>
      <c r="N11" s="182" t="s">
        <v>1050</v>
      </c>
      <c r="O11" s="191" t="s">
        <v>848</v>
      </c>
      <c r="P11" s="191" t="s">
        <v>851</v>
      </c>
      <c r="Q11" s="182" t="s">
        <v>1051</v>
      </c>
      <c r="R11" s="188" t="s">
        <v>1071</v>
      </c>
      <c r="S11" s="192">
        <v>43277</v>
      </c>
      <c r="T11" s="188" t="s">
        <v>1072</v>
      </c>
      <c r="U11" s="188" t="s">
        <v>1073</v>
      </c>
      <c r="V11" s="182" t="s">
        <v>1055</v>
      </c>
    </row>
    <row r="12" spans="1:22">
      <c r="A12" s="182">
        <v>8</v>
      </c>
      <c r="B12" s="182" t="s">
        <v>1046</v>
      </c>
      <c r="C12" s="182" t="s">
        <v>111</v>
      </c>
      <c r="D12" s="182" t="s">
        <v>1047</v>
      </c>
      <c r="E12" s="188" t="s">
        <v>1048</v>
      </c>
      <c r="F12" s="188">
        <v>4</v>
      </c>
      <c r="G12" s="188">
        <v>1</v>
      </c>
      <c r="H12" s="182">
        <v>15</v>
      </c>
      <c r="I12" s="182">
        <v>3</v>
      </c>
      <c r="J12" s="188">
        <v>303</v>
      </c>
      <c r="K12" s="189">
        <v>0.5</v>
      </c>
      <c r="L12" s="190">
        <v>55.93</v>
      </c>
      <c r="M12" s="188" t="s">
        <v>1049</v>
      </c>
      <c r="N12" s="182" t="s">
        <v>1050</v>
      </c>
      <c r="O12" s="191" t="s">
        <v>848</v>
      </c>
      <c r="P12" s="191" t="s">
        <v>851</v>
      </c>
      <c r="Q12" s="182" t="s">
        <v>1051</v>
      </c>
      <c r="R12" s="188" t="s">
        <v>1074</v>
      </c>
      <c r="S12" s="192">
        <v>43277</v>
      </c>
      <c r="T12" s="188" t="s">
        <v>1075</v>
      </c>
      <c r="U12" s="188" t="s">
        <v>1076</v>
      </c>
      <c r="V12" s="182" t="s">
        <v>1055</v>
      </c>
    </row>
    <row r="13" spans="1:22">
      <c r="A13" s="182">
        <v>9</v>
      </c>
      <c r="B13" s="182" t="s">
        <v>1046</v>
      </c>
      <c r="C13" s="182" t="s">
        <v>111</v>
      </c>
      <c r="D13" s="182" t="s">
        <v>1047</v>
      </c>
      <c r="E13" s="188" t="s">
        <v>1048</v>
      </c>
      <c r="F13" s="188">
        <v>4</v>
      </c>
      <c r="G13" s="188">
        <v>1</v>
      </c>
      <c r="H13" s="182">
        <v>15</v>
      </c>
      <c r="I13" s="182">
        <v>3</v>
      </c>
      <c r="J13" s="188">
        <v>304</v>
      </c>
      <c r="K13" s="189">
        <v>0.5</v>
      </c>
      <c r="L13" s="190">
        <v>55.93</v>
      </c>
      <c r="M13" s="188" t="s">
        <v>1049</v>
      </c>
      <c r="N13" s="182" t="s">
        <v>1050</v>
      </c>
      <c r="O13" s="191" t="s">
        <v>848</v>
      </c>
      <c r="P13" s="191" t="s">
        <v>847</v>
      </c>
      <c r="Q13" s="182" t="s">
        <v>1051</v>
      </c>
      <c r="R13" s="188" t="s">
        <v>1077</v>
      </c>
      <c r="S13" s="192">
        <v>43277</v>
      </c>
      <c r="T13" s="188" t="s">
        <v>1078</v>
      </c>
      <c r="U13" s="188" t="s">
        <v>1079</v>
      </c>
      <c r="V13" s="182" t="s">
        <v>1055</v>
      </c>
    </row>
    <row r="14" spans="1:22">
      <c r="A14" s="182">
        <v>10</v>
      </c>
      <c r="B14" s="182" t="s">
        <v>1046</v>
      </c>
      <c r="C14" s="182" t="s">
        <v>111</v>
      </c>
      <c r="D14" s="182" t="s">
        <v>1047</v>
      </c>
      <c r="E14" s="188" t="s">
        <v>1048</v>
      </c>
      <c r="F14" s="188">
        <v>4</v>
      </c>
      <c r="G14" s="188">
        <v>1</v>
      </c>
      <c r="H14" s="182">
        <v>15</v>
      </c>
      <c r="I14" s="182">
        <v>3</v>
      </c>
      <c r="J14" s="188">
        <v>305</v>
      </c>
      <c r="K14" s="189">
        <v>0.5</v>
      </c>
      <c r="L14" s="190">
        <v>56.07</v>
      </c>
      <c r="M14" s="188" t="s">
        <v>1058</v>
      </c>
      <c r="N14" s="182" t="s">
        <v>1050</v>
      </c>
      <c r="O14" s="191" t="s">
        <v>848</v>
      </c>
      <c r="P14" s="191" t="s">
        <v>851</v>
      </c>
      <c r="Q14" s="182" t="s">
        <v>1051</v>
      </c>
      <c r="R14" s="188" t="s">
        <v>1080</v>
      </c>
      <c r="S14" s="192">
        <v>43277</v>
      </c>
      <c r="T14" s="188" t="s">
        <v>1081</v>
      </c>
      <c r="U14" s="188" t="s">
        <v>1082</v>
      </c>
      <c r="V14" s="182" t="s">
        <v>1055</v>
      </c>
    </row>
    <row r="15" spans="1:22">
      <c r="A15" s="182">
        <v>11</v>
      </c>
      <c r="B15" s="182" t="s">
        <v>1046</v>
      </c>
      <c r="C15" s="182" t="s">
        <v>111</v>
      </c>
      <c r="D15" s="182" t="s">
        <v>1047</v>
      </c>
      <c r="E15" s="188" t="s">
        <v>1048</v>
      </c>
      <c r="F15" s="188">
        <v>4</v>
      </c>
      <c r="G15" s="188">
        <v>1</v>
      </c>
      <c r="H15" s="182">
        <v>15</v>
      </c>
      <c r="I15" s="182">
        <v>4</v>
      </c>
      <c r="J15" s="188">
        <v>402</v>
      </c>
      <c r="K15" s="189">
        <v>0.5</v>
      </c>
      <c r="L15" s="190">
        <v>56.07</v>
      </c>
      <c r="M15" s="188" t="s">
        <v>1058</v>
      </c>
      <c r="N15" s="182" t="s">
        <v>1050</v>
      </c>
      <c r="O15" s="191" t="s">
        <v>848</v>
      </c>
      <c r="P15" s="191" t="s">
        <v>847</v>
      </c>
      <c r="Q15" s="182" t="s">
        <v>1051</v>
      </c>
      <c r="R15" s="188" t="s">
        <v>1083</v>
      </c>
      <c r="S15" s="192">
        <v>43277</v>
      </c>
      <c r="T15" s="188" t="s">
        <v>1084</v>
      </c>
      <c r="U15" s="188" t="s">
        <v>1085</v>
      </c>
      <c r="V15" s="182" t="s">
        <v>1055</v>
      </c>
    </row>
    <row r="16" spans="1:22">
      <c r="A16" s="182">
        <v>12</v>
      </c>
      <c r="B16" s="182" t="s">
        <v>1046</v>
      </c>
      <c r="C16" s="182" t="s">
        <v>111</v>
      </c>
      <c r="D16" s="182" t="s">
        <v>1047</v>
      </c>
      <c r="E16" s="188" t="s">
        <v>1048</v>
      </c>
      <c r="F16" s="188">
        <v>4</v>
      </c>
      <c r="G16" s="188">
        <v>1</v>
      </c>
      <c r="H16" s="182">
        <v>15</v>
      </c>
      <c r="I16" s="182">
        <v>4</v>
      </c>
      <c r="J16" s="188">
        <v>403</v>
      </c>
      <c r="K16" s="189">
        <v>0.5</v>
      </c>
      <c r="L16" s="190">
        <v>56.09</v>
      </c>
      <c r="M16" s="188" t="s">
        <v>1086</v>
      </c>
      <c r="N16" s="182" t="s">
        <v>1050</v>
      </c>
      <c r="O16" s="191" t="s">
        <v>848</v>
      </c>
      <c r="P16" s="191" t="s">
        <v>851</v>
      </c>
      <c r="Q16" s="182" t="s">
        <v>1051</v>
      </c>
      <c r="R16" s="188" t="s">
        <v>1087</v>
      </c>
      <c r="S16" s="192">
        <v>43277</v>
      </c>
      <c r="T16" s="188" t="s">
        <v>1088</v>
      </c>
      <c r="U16" s="188" t="s">
        <v>1089</v>
      </c>
      <c r="V16" s="182" t="s">
        <v>1055</v>
      </c>
    </row>
    <row r="17" spans="1:22">
      <c r="A17" s="182">
        <v>13</v>
      </c>
      <c r="B17" s="182" t="s">
        <v>1046</v>
      </c>
      <c r="C17" s="182" t="s">
        <v>111</v>
      </c>
      <c r="D17" s="182" t="s">
        <v>1047</v>
      </c>
      <c r="E17" s="188" t="s">
        <v>1048</v>
      </c>
      <c r="F17" s="188">
        <v>4</v>
      </c>
      <c r="G17" s="188">
        <v>1</v>
      </c>
      <c r="H17" s="182">
        <v>15</v>
      </c>
      <c r="I17" s="182">
        <v>4</v>
      </c>
      <c r="J17" s="188">
        <v>404</v>
      </c>
      <c r="K17" s="189">
        <v>0.5</v>
      </c>
      <c r="L17" s="190">
        <v>56.09</v>
      </c>
      <c r="M17" s="188" t="s">
        <v>1086</v>
      </c>
      <c r="N17" s="182" t="s">
        <v>1050</v>
      </c>
      <c r="O17" s="191" t="s">
        <v>848</v>
      </c>
      <c r="P17" s="191" t="s">
        <v>847</v>
      </c>
      <c r="Q17" s="182" t="s">
        <v>1051</v>
      </c>
      <c r="R17" s="188" t="s">
        <v>1090</v>
      </c>
      <c r="S17" s="192">
        <v>43277</v>
      </c>
      <c r="T17" s="188" t="s">
        <v>1091</v>
      </c>
      <c r="U17" s="188" t="s">
        <v>1092</v>
      </c>
      <c r="V17" s="182" t="s">
        <v>1055</v>
      </c>
    </row>
    <row r="18" spans="1:22">
      <c r="A18" s="182">
        <v>14</v>
      </c>
      <c r="B18" s="182" t="s">
        <v>1046</v>
      </c>
      <c r="C18" s="182" t="s">
        <v>111</v>
      </c>
      <c r="D18" s="182" t="s">
        <v>1047</v>
      </c>
      <c r="E18" s="188" t="s">
        <v>1048</v>
      </c>
      <c r="F18" s="188">
        <v>4</v>
      </c>
      <c r="G18" s="188">
        <v>1</v>
      </c>
      <c r="H18" s="182">
        <v>15</v>
      </c>
      <c r="I18" s="182">
        <v>5</v>
      </c>
      <c r="J18" s="188">
        <v>502</v>
      </c>
      <c r="K18" s="189">
        <v>0.5</v>
      </c>
      <c r="L18" s="190">
        <v>56.07</v>
      </c>
      <c r="M18" s="188" t="s">
        <v>1058</v>
      </c>
      <c r="N18" s="182" t="s">
        <v>1050</v>
      </c>
      <c r="O18" s="191" t="s">
        <v>848</v>
      </c>
      <c r="P18" s="191" t="s">
        <v>847</v>
      </c>
      <c r="Q18" s="182" t="s">
        <v>1051</v>
      </c>
      <c r="R18" s="188" t="s">
        <v>1093</v>
      </c>
      <c r="S18" s="192">
        <v>43277</v>
      </c>
      <c r="T18" s="188" t="s">
        <v>1094</v>
      </c>
      <c r="U18" s="188" t="s">
        <v>1095</v>
      </c>
      <c r="V18" s="182" t="s">
        <v>1055</v>
      </c>
    </row>
    <row r="19" spans="1:22">
      <c r="A19" s="182">
        <v>15</v>
      </c>
      <c r="B19" s="182" t="s">
        <v>1046</v>
      </c>
      <c r="C19" s="182" t="s">
        <v>111</v>
      </c>
      <c r="D19" s="182" t="s">
        <v>1047</v>
      </c>
      <c r="E19" s="188" t="s">
        <v>1048</v>
      </c>
      <c r="F19" s="188">
        <v>4</v>
      </c>
      <c r="G19" s="188">
        <v>1</v>
      </c>
      <c r="H19" s="182">
        <v>15</v>
      </c>
      <c r="I19" s="182">
        <v>5</v>
      </c>
      <c r="J19" s="188">
        <v>504</v>
      </c>
      <c r="K19" s="189">
        <v>0.5</v>
      </c>
      <c r="L19" s="190">
        <v>56.09</v>
      </c>
      <c r="M19" s="188" t="s">
        <v>1086</v>
      </c>
      <c r="N19" s="182" t="s">
        <v>1050</v>
      </c>
      <c r="O19" s="191" t="s">
        <v>848</v>
      </c>
      <c r="P19" s="191" t="s">
        <v>847</v>
      </c>
      <c r="Q19" s="182" t="s">
        <v>1051</v>
      </c>
      <c r="R19" s="188" t="s">
        <v>1096</v>
      </c>
      <c r="S19" s="192">
        <v>43277</v>
      </c>
      <c r="T19" s="188" t="s">
        <v>1097</v>
      </c>
      <c r="U19" s="188" t="s">
        <v>1098</v>
      </c>
      <c r="V19" s="182" t="s">
        <v>1055</v>
      </c>
    </row>
    <row r="20" spans="1:22">
      <c r="A20" s="182">
        <v>16</v>
      </c>
      <c r="B20" s="182" t="s">
        <v>1046</v>
      </c>
      <c r="C20" s="182" t="s">
        <v>111</v>
      </c>
      <c r="D20" s="182" t="s">
        <v>1047</v>
      </c>
      <c r="E20" s="188" t="s">
        <v>1048</v>
      </c>
      <c r="F20" s="188">
        <v>4</v>
      </c>
      <c r="G20" s="188">
        <v>1</v>
      </c>
      <c r="H20" s="182">
        <v>15</v>
      </c>
      <c r="I20" s="182">
        <v>5</v>
      </c>
      <c r="J20" s="188">
        <v>505</v>
      </c>
      <c r="K20" s="189">
        <v>0.5</v>
      </c>
      <c r="L20" s="188">
        <v>56.37</v>
      </c>
      <c r="M20" s="188">
        <v>44.73</v>
      </c>
      <c r="N20" s="182" t="s">
        <v>1050</v>
      </c>
      <c r="O20" s="191" t="s">
        <v>848</v>
      </c>
      <c r="P20" s="191" t="s">
        <v>851</v>
      </c>
      <c r="Q20" s="182" t="s">
        <v>1051</v>
      </c>
      <c r="R20" s="188" t="s">
        <v>1099</v>
      </c>
      <c r="S20" s="192">
        <v>43277</v>
      </c>
      <c r="T20" s="188" t="s">
        <v>1100</v>
      </c>
      <c r="U20" s="188" t="s">
        <v>1101</v>
      </c>
      <c r="V20" s="182" t="s">
        <v>1055</v>
      </c>
    </row>
    <row r="21" spans="1:22">
      <c r="A21" s="182">
        <v>17</v>
      </c>
      <c r="B21" s="182" t="s">
        <v>1046</v>
      </c>
      <c r="C21" s="182" t="s">
        <v>111</v>
      </c>
      <c r="D21" s="182" t="s">
        <v>1047</v>
      </c>
      <c r="E21" s="188" t="s">
        <v>1048</v>
      </c>
      <c r="F21" s="188">
        <v>4</v>
      </c>
      <c r="G21" s="188">
        <v>1</v>
      </c>
      <c r="H21" s="182">
        <v>15</v>
      </c>
      <c r="I21" s="182">
        <v>6</v>
      </c>
      <c r="J21" s="188">
        <v>602</v>
      </c>
      <c r="K21" s="189">
        <v>0.5</v>
      </c>
      <c r="L21" s="188">
        <v>56.07</v>
      </c>
      <c r="M21" s="188">
        <v>44.49</v>
      </c>
      <c r="N21" s="182" t="s">
        <v>1050</v>
      </c>
      <c r="O21" s="191" t="s">
        <v>848</v>
      </c>
      <c r="P21" s="191" t="s">
        <v>847</v>
      </c>
      <c r="Q21" s="182" t="s">
        <v>1051</v>
      </c>
      <c r="R21" s="188" t="s">
        <v>1102</v>
      </c>
      <c r="S21" s="192">
        <v>43277</v>
      </c>
      <c r="T21" s="188" t="s">
        <v>1103</v>
      </c>
      <c r="U21" s="188" t="s">
        <v>1104</v>
      </c>
      <c r="V21" s="182" t="s">
        <v>1055</v>
      </c>
    </row>
    <row r="22" spans="1:22">
      <c r="A22" s="182">
        <v>18</v>
      </c>
      <c r="B22" s="182" t="s">
        <v>1046</v>
      </c>
      <c r="C22" s="182" t="s">
        <v>111</v>
      </c>
      <c r="D22" s="182" t="s">
        <v>1047</v>
      </c>
      <c r="E22" s="188" t="s">
        <v>1048</v>
      </c>
      <c r="F22" s="188">
        <v>4</v>
      </c>
      <c r="G22" s="188">
        <v>1</v>
      </c>
      <c r="H22" s="182">
        <v>15</v>
      </c>
      <c r="I22" s="182">
        <v>6</v>
      </c>
      <c r="J22" s="188">
        <v>603</v>
      </c>
      <c r="K22" s="189">
        <v>0.5</v>
      </c>
      <c r="L22" s="188">
        <v>56.09</v>
      </c>
      <c r="M22" s="188">
        <v>44.51</v>
      </c>
      <c r="N22" s="182" t="s">
        <v>1050</v>
      </c>
      <c r="O22" s="191" t="s">
        <v>848</v>
      </c>
      <c r="P22" s="191" t="s">
        <v>851</v>
      </c>
      <c r="Q22" s="182" t="s">
        <v>1051</v>
      </c>
      <c r="R22" s="188" t="s">
        <v>1105</v>
      </c>
      <c r="S22" s="192">
        <v>43277</v>
      </c>
      <c r="T22" s="188" t="s">
        <v>1106</v>
      </c>
      <c r="U22" s="188"/>
      <c r="V22" s="182" t="s">
        <v>1055</v>
      </c>
    </row>
    <row r="23" spans="1:22">
      <c r="A23" s="182">
        <v>19</v>
      </c>
      <c r="B23" s="182" t="s">
        <v>1046</v>
      </c>
      <c r="C23" s="182" t="s">
        <v>111</v>
      </c>
      <c r="D23" s="182" t="s">
        <v>1047</v>
      </c>
      <c r="E23" s="188" t="s">
        <v>1048</v>
      </c>
      <c r="F23" s="188">
        <v>4</v>
      </c>
      <c r="G23" s="188">
        <v>1</v>
      </c>
      <c r="H23" s="182">
        <v>15</v>
      </c>
      <c r="I23" s="182">
        <v>6</v>
      </c>
      <c r="J23" s="188">
        <v>604</v>
      </c>
      <c r="K23" s="189">
        <v>0.5</v>
      </c>
      <c r="L23" s="190">
        <v>56.09</v>
      </c>
      <c r="M23" s="188" t="s">
        <v>1086</v>
      </c>
      <c r="N23" s="182" t="s">
        <v>1050</v>
      </c>
      <c r="O23" s="191" t="s">
        <v>848</v>
      </c>
      <c r="P23" s="191" t="s">
        <v>847</v>
      </c>
      <c r="Q23" s="182" t="s">
        <v>1051</v>
      </c>
      <c r="R23" s="188" t="s">
        <v>1107</v>
      </c>
      <c r="S23" s="192">
        <v>43277</v>
      </c>
      <c r="T23" s="188" t="s">
        <v>1108</v>
      </c>
      <c r="U23" s="188" t="s">
        <v>1109</v>
      </c>
      <c r="V23" s="182" t="s">
        <v>1055</v>
      </c>
    </row>
    <row r="24" spans="1:22">
      <c r="A24" s="182">
        <v>20</v>
      </c>
      <c r="B24" s="182" t="s">
        <v>1046</v>
      </c>
      <c r="C24" s="182" t="s">
        <v>111</v>
      </c>
      <c r="D24" s="182" t="s">
        <v>1047</v>
      </c>
      <c r="E24" s="188" t="s">
        <v>1048</v>
      </c>
      <c r="F24" s="188">
        <v>4</v>
      </c>
      <c r="G24" s="188">
        <v>1</v>
      </c>
      <c r="H24" s="182">
        <v>15</v>
      </c>
      <c r="I24" s="182">
        <v>6</v>
      </c>
      <c r="J24" s="188">
        <v>605</v>
      </c>
      <c r="K24" s="189">
        <v>0.5</v>
      </c>
      <c r="L24" s="194">
        <v>56.37</v>
      </c>
      <c r="M24" s="188" t="s">
        <v>1110</v>
      </c>
      <c r="N24" s="182" t="s">
        <v>1050</v>
      </c>
      <c r="O24" s="191" t="s">
        <v>848</v>
      </c>
      <c r="P24" s="188" t="s">
        <v>851</v>
      </c>
      <c r="Q24" s="182" t="s">
        <v>1111</v>
      </c>
      <c r="R24" s="188"/>
      <c r="S24" s="192"/>
      <c r="T24" s="188"/>
      <c r="U24" s="188"/>
      <c r="V24" s="182"/>
    </row>
    <row r="25" spans="1:22">
      <c r="A25" s="182">
        <v>21</v>
      </c>
      <c r="B25" s="182" t="s">
        <v>1046</v>
      </c>
      <c r="C25" s="182" t="s">
        <v>111</v>
      </c>
      <c r="D25" s="182" t="s">
        <v>1047</v>
      </c>
      <c r="E25" s="188" t="s">
        <v>1048</v>
      </c>
      <c r="F25" s="188">
        <v>4</v>
      </c>
      <c r="G25" s="188">
        <v>1</v>
      </c>
      <c r="H25" s="182">
        <v>15</v>
      </c>
      <c r="I25" s="182">
        <v>6</v>
      </c>
      <c r="J25" s="188">
        <v>606</v>
      </c>
      <c r="K25" s="189">
        <v>0.5</v>
      </c>
      <c r="L25" s="190">
        <v>89.58</v>
      </c>
      <c r="M25" s="188" t="s">
        <v>1112</v>
      </c>
      <c r="N25" s="182" t="s">
        <v>1113</v>
      </c>
      <c r="O25" s="182" t="s">
        <v>130</v>
      </c>
      <c r="P25" s="182" t="s">
        <v>866</v>
      </c>
      <c r="Q25" s="182" t="s">
        <v>1051</v>
      </c>
      <c r="R25" s="188" t="s">
        <v>1114</v>
      </c>
      <c r="S25" s="192">
        <v>43277</v>
      </c>
      <c r="T25" s="188" t="s">
        <v>1115</v>
      </c>
      <c r="U25" s="188" t="s">
        <v>1116</v>
      </c>
      <c r="V25" s="182" t="s">
        <v>1055</v>
      </c>
    </row>
    <row r="26" spans="1:22">
      <c r="A26" s="182">
        <v>22</v>
      </c>
      <c r="B26" s="182" t="s">
        <v>1046</v>
      </c>
      <c r="C26" s="182" t="s">
        <v>111</v>
      </c>
      <c r="D26" s="182" t="s">
        <v>1047</v>
      </c>
      <c r="E26" s="188" t="s">
        <v>1048</v>
      </c>
      <c r="F26" s="188">
        <v>4</v>
      </c>
      <c r="G26" s="188">
        <v>1</v>
      </c>
      <c r="H26" s="182">
        <v>15</v>
      </c>
      <c r="I26" s="182">
        <v>7</v>
      </c>
      <c r="J26" s="188">
        <v>703</v>
      </c>
      <c r="K26" s="189">
        <v>0.5</v>
      </c>
      <c r="L26" s="190">
        <v>56.09</v>
      </c>
      <c r="M26" s="188" t="s">
        <v>1086</v>
      </c>
      <c r="N26" s="182" t="s">
        <v>1050</v>
      </c>
      <c r="O26" s="191" t="s">
        <v>848</v>
      </c>
      <c r="P26" s="191" t="s">
        <v>851</v>
      </c>
      <c r="Q26" s="182" t="s">
        <v>1051</v>
      </c>
      <c r="R26" s="188" t="s">
        <v>1117</v>
      </c>
      <c r="S26" s="192">
        <v>43277</v>
      </c>
      <c r="T26" s="188" t="s">
        <v>1118</v>
      </c>
      <c r="U26" s="188" t="s">
        <v>1119</v>
      </c>
      <c r="V26" s="182" t="s">
        <v>1055</v>
      </c>
    </row>
    <row r="27" spans="1:22">
      <c r="A27" s="182">
        <v>23</v>
      </c>
      <c r="B27" s="182" t="s">
        <v>1046</v>
      </c>
      <c r="C27" s="182" t="s">
        <v>111</v>
      </c>
      <c r="D27" s="182" t="s">
        <v>1047</v>
      </c>
      <c r="E27" s="188" t="s">
        <v>1048</v>
      </c>
      <c r="F27" s="188">
        <v>4</v>
      </c>
      <c r="G27" s="188">
        <v>1</v>
      </c>
      <c r="H27" s="182">
        <v>15</v>
      </c>
      <c r="I27" s="182">
        <v>7</v>
      </c>
      <c r="J27" s="188">
        <v>704</v>
      </c>
      <c r="K27" s="189">
        <v>0.5</v>
      </c>
      <c r="L27" s="190">
        <v>56.09</v>
      </c>
      <c r="M27" s="188" t="s">
        <v>1086</v>
      </c>
      <c r="N27" s="182" t="s">
        <v>1050</v>
      </c>
      <c r="O27" s="191" t="s">
        <v>848</v>
      </c>
      <c r="P27" s="191" t="s">
        <v>847</v>
      </c>
      <c r="Q27" s="182" t="s">
        <v>1051</v>
      </c>
      <c r="R27" s="188" t="s">
        <v>1120</v>
      </c>
      <c r="S27" s="192">
        <v>43277</v>
      </c>
      <c r="T27" s="188" t="s">
        <v>1121</v>
      </c>
      <c r="U27" s="188" t="s">
        <v>1122</v>
      </c>
      <c r="V27" s="182" t="s">
        <v>1055</v>
      </c>
    </row>
    <row r="28" spans="1:22">
      <c r="A28" s="182">
        <v>24</v>
      </c>
      <c r="B28" s="182" t="s">
        <v>1046</v>
      </c>
      <c r="C28" s="182" t="s">
        <v>111</v>
      </c>
      <c r="D28" s="182" t="s">
        <v>1047</v>
      </c>
      <c r="E28" s="188" t="s">
        <v>1048</v>
      </c>
      <c r="F28" s="188">
        <v>4</v>
      </c>
      <c r="G28" s="188">
        <v>1</v>
      </c>
      <c r="H28" s="182">
        <v>15</v>
      </c>
      <c r="I28" s="182">
        <v>7</v>
      </c>
      <c r="J28" s="188">
        <v>705</v>
      </c>
      <c r="K28" s="189">
        <v>0.5</v>
      </c>
      <c r="L28" s="190">
        <v>56.37</v>
      </c>
      <c r="M28" s="188" t="s">
        <v>1110</v>
      </c>
      <c r="N28" s="182" t="s">
        <v>1050</v>
      </c>
      <c r="O28" s="191" t="s">
        <v>848</v>
      </c>
      <c r="P28" s="191" t="s">
        <v>851</v>
      </c>
      <c r="Q28" s="182" t="s">
        <v>1051</v>
      </c>
      <c r="R28" s="188" t="s">
        <v>1123</v>
      </c>
      <c r="S28" s="192">
        <v>43277</v>
      </c>
      <c r="T28" s="188" t="s">
        <v>1124</v>
      </c>
      <c r="U28" s="188" t="s">
        <v>1125</v>
      </c>
      <c r="V28" s="182" t="s">
        <v>1055</v>
      </c>
    </row>
    <row r="29" spans="1:22">
      <c r="A29" s="182">
        <v>25</v>
      </c>
      <c r="B29" s="182" t="s">
        <v>1046</v>
      </c>
      <c r="C29" s="182" t="s">
        <v>111</v>
      </c>
      <c r="D29" s="182" t="s">
        <v>1047</v>
      </c>
      <c r="E29" s="188" t="s">
        <v>1048</v>
      </c>
      <c r="F29" s="188">
        <v>4</v>
      </c>
      <c r="G29" s="188">
        <v>1</v>
      </c>
      <c r="H29" s="182">
        <v>15</v>
      </c>
      <c r="I29" s="182">
        <v>8</v>
      </c>
      <c r="J29" s="188">
        <v>802</v>
      </c>
      <c r="K29" s="189">
        <v>0.5</v>
      </c>
      <c r="L29" s="190">
        <v>56.07</v>
      </c>
      <c r="M29" s="188" t="s">
        <v>1058</v>
      </c>
      <c r="N29" s="182" t="s">
        <v>1050</v>
      </c>
      <c r="O29" s="191" t="s">
        <v>848</v>
      </c>
      <c r="P29" s="191" t="s">
        <v>847</v>
      </c>
      <c r="Q29" s="182" t="s">
        <v>1051</v>
      </c>
      <c r="R29" s="188" t="s">
        <v>1126</v>
      </c>
      <c r="S29" s="192">
        <v>43277</v>
      </c>
      <c r="T29" s="188" t="s">
        <v>1127</v>
      </c>
      <c r="U29" s="188" t="s">
        <v>1128</v>
      </c>
      <c r="V29" s="182" t="s">
        <v>1055</v>
      </c>
    </row>
    <row r="30" spans="1:22">
      <c r="A30" s="182">
        <v>26</v>
      </c>
      <c r="B30" s="182" t="s">
        <v>1046</v>
      </c>
      <c r="C30" s="182" t="s">
        <v>111</v>
      </c>
      <c r="D30" s="182" t="s">
        <v>1047</v>
      </c>
      <c r="E30" s="188" t="s">
        <v>1048</v>
      </c>
      <c r="F30" s="188">
        <v>4</v>
      </c>
      <c r="G30" s="188">
        <v>1</v>
      </c>
      <c r="H30" s="182">
        <v>15</v>
      </c>
      <c r="I30" s="182">
        <v>8</v>
      </c>
      <c r="J30" s="188">
        <v>804</v>
      </c>
      <c r="K30" s="189">
        <v>0.5</v>
      </c>
      <c r="L30" s="188">
        <v>56.09</v>
      </c>
      <c r="M30" s="188">
        <v>44.51</v>
      </c>
      <c r="N30" s="182" t="s">
        <v>1050</v>
      </c>
      <c r="O30" s="191" t="s">
        <v>848</v>
      </c>
      <c r="P30" s="191" t="s">
        <v>847</v>
      </c>
      <c r="Q30" s="182" t="s">
        <v>1051</v>
      </c>
      <c r="R30" s="188" t="s">
        <v>1129</v>
      </c>
      <c r="S30" s="192">
        <v>43277</v>
      </c>
      <c r="T30" s="188" t="s">
        <v>1130</v>
      </c>
      <c r="U30" s="188"/>
      <c r="V30" s="182" t="s">
        <v>1055</v>
      </c>
    </row>
    <row r="31" spans="1:22">
      <c r="A31" s="182">
        <v>27</v>
      </c>
      <c r="B31" s="182" t="s">
        <v>1046</v>
      </c>
      <c r="C31" s="182" t="s">
        <v>111</v>
      </c>
      <c r="D31" s="182" t="s">
        <v>1047</v>
      </c>
      <c r="E31" s="188" t="s">
        <v>1048</v>
      </c>
      <c r="F31" s="188">
        <v>4</v>
      </c>
      <c r="G31" s="188">
        <v>1</v>
      </c>
      <c r="H31" s="182">
        <v>15</v>
      </c>
      <c r="I31" s="182">
        <v>9</v>
      </c>
      <c r="J31" s="188">
        <v>902</v>
      </c>
      <c r="K31" s="189">
        <v>0.5</v>
      </c>
      <c r="L31" s="190">
        <v>56.07</v>
      </c>
      <c r="M31" s="188" t="s">
        <v>1058</v>
      </c>
      <c r="N31" s="182" t="s">
        <v>1050</v>
      </c>
      <c r="O31" s="191" t="s">
        <v>848</v>
      </c>
      <c r="P31" s="191" t="s">
        <v>847</v>
      </c>
      <c r="Q31" s="182" t="s">
        <v>1051</v>
      </c>
      <c r="R31" s="188" t="s">
        <v>1131</v>
      </c>
      <c r="S31" s="192">
        <v>43277</v>
      </c>
      <c r="T31" s="188" t="s">
        <v>1132</v>
      </c>
      <c r="U31" s="188" t="s">
        <v>1133</v>
      </c>
      <c r="V31" s="182" t="s">
        <v>1055</v>
      </c>
    </row>
    <row r="32" spans="1:22">
      <c r="A32" s="182">
        <v>28</v>
      </c>
      <c r="B32" s="182" t="s">
        <v>1046</v>
      </c>
      <c r="C32" s="182" t="s">
        <v>111</v>
      </c>
      <c r="D32" s="182" t="s">
        <v>1047</v>
      </c>
      <c r="E32" s="188" t="s">
        <v>1048</v>
      </c>
      <c r="F32" s="188">
        <v>4</v>
      </c>
      <c r="G32" s="188">
        <v>1</v>
      </c>
      <c r="H32" s="182">
        <v>15</v>
      </c>
      <c r="I32" s="182">
        <v>9</v>
      </c>
      <c r="J32" s="188">
        <v>904</v>
      </c>
      <c r="K32" s="189">
        <v>0.5</v>
      </c>
      <c r="L32" s="190">
        <v>56.09</v>
      </c>
      <c r="M32" s="188" t="s">
        <v>1086</v>
      </c>
      <c r="N32" s="182" t="s">
        <v>1050</v>
      </c>
      <c r="O32" s="191" t="s">
        <v>848</v>
      </c>
      <c r="P32" s="191" t="s">
        <v>847</v>
      </c>
      <c r="Q32" s="182" t="s">
        <v>1051</v>
      </c>
      <c r="R32" s="188" t="s">
        <v>1134</v>
      </c>
      <c r="S32" s="192">
        <v>43277</v>
      </c>
      <c r="T32" s="188" t="s">
        <v>1135</v>
      </c>
      <c r="U32" s="188" t="s">
        <v>1136</v>
      </c>
      <c r="V32" s="182" t="s">
        <v>1055</v>
      </c>
    </row>
    <row r="33" spans="1:22">
      <c r="A33" s="182">
        <v>29</v>
      </c>
      <c r="B33" s="182" t="s">
        <v>1046</v>
      </c>
      <c r="C33" s="182" t="s">
        <v>111</v>
      </c>
      <c r="D33" s="182" t="s">
        <v>1047</v>
      </c>
      <c r="E33" s="188" t="s">
        <v>1048</v>
      </c>
      <c r="F33" s="188">
        <v>4</v>
      </c>
      <c r="G33" s="188">
        <v>1</v>
      </c>
      <c r="H33" s="182">
        <v>15</v>
      </c>
      <c r="I33" s="182">
        <v>10</v>
      </c>
      <c r="J33" s="188">
        <v>1004</v>
      </c>
      <c r="K33" s="189">
        <v>0.5</v>
      </c>
      <c r="L33" s="188">
        <v>56.09</v>
      </c>
      <c r="M33" s="188">
        <v>44.51</v>
      </c>
      <c r="N33" s="182" t="s">
        <v>1050</v>
      </c>
      <c r="O33" s="191" t="s">
        <v>848</v>
      </c>
      <c r="P33" s="191" t="s">
        <v>847</v>
      </c>
      <c r="Q33" s="182" t="s">
        <v>1051</v>
      </c>
      <c r="R33" s="188" t="s">
        <v>1137</v>
      </c>
      <c r="S33" s="192">
        <v>43277</v>
      </c>
      <c r="T33" s="188" t="s">
        <v>1138</v>
      </c>
      <c r="U33" s="188" t="s">
        <v>1139</v>
      </c>
      <c r="V33" s="182" t="s">
        <v>1055</v>
      </c>
    </row>
    <row r="34" spans="1:22">
      <c r="A34" s="182">
        <v>30</v>
      </c>
      <c r="B34" s="182" t="s">
        <v>1046</v>
      </c>
      <c r="C34" s="182" t="s">
        <v>111</v>
      </c>
      <c r="D34" s="182" t="s">
        <v>1047</v>
      </c>
      <c r="E34" s="188" t="s">
        <v>1048</v>
      </c>
      <c r="F34" s="188">
        <v>4</v>
      </c>
      <c r="G34" s="188">
        <v>1</v>
      </c>
      <c r="H34" s="182">
        <v>15</v>
      </c>
      <c r="I34" s="182">
        <v>11</v>
      </c>
      <c r="J34" s="188">
        <v>1103</v>
      </c>
      <c r="K34" s="189">
        <v>0.5</v>
      </c>
      <c r="L34" s="188">
        <v>56.09</v>
      </c>
      <c r="M34" s="188">
        <v>44.51</v>
      </c>
      <c r="N34" s="182" t="s">
        <v>1050</v>
      </c>
      <c r="O34" s="191" t="s">
        <v>848</v>
      </c>
      <c r="P34" s="191" t="s">
        <v>851</v>
      </c>
      <c r="Q34" s="182" t="s">
        <v>1051</v>
      </c>
      <c r="R34" s="188" t="s">
        <v>1140</v>
      </c>
      <c r="S34" s="192">
        <v>43277</v>
      </c>
      <c r="T34" s="188" t="s">
        <v>1141</v>
      </c>
      <c r="U34" s="188" t="s">
        <v>1142</v>
      </c>
      <c r="V34" s="182" t="s">
        <v>1055</v>
      </c>
    </row>
    <row r="35" spans="1:22">
      <c r="A35" s="182">
        <v>31</v>
      </c>
      <c r="B35" s="182" t="s">
        <v>1046</v>
      </c>
      <c r="C35" s="182" t="s">
        <v>111</v>
      </c>
      <c r="D35" s="182" t="s">
        <v>1047</v>
      </c>
      <c r="E35" s="188" t="s">
        <v>1048</v>
      </c>
      <c r="F35" s="188">
        <v>4</v>
      </c>
      <c r="G35" s="188">
        <v>1</v>
      </c>
      <c r="H35" s="182">
        <v>15</v>
      </c>
      <c r="I35" s="182">
        <v>11</v>
      </c>
      <c r="J35" s="188">
        <v>1104</v>
      </c>
      <c r="K35" s="189">
        <v>0.5</v>
      </c>
      <c r="L35" s="188">
        <v>56.09</v>
      </c>
      <c r="M35" s="188">
        <v>44.51</v>
      </c>
      <c r="N35" s="182" t="s">
        <v>1050</v>
      </c>
      <c r="O35" s="191" t="s">
        <v>848</v>
      </c>
      <c r="P35" s="191" t="s">
        <v>847</v>
      </c>
      <c r="Q35" s="182" t="s">
        <v>1051</v>
      </c>
      <c r="R35" s="188" t="s">
        <v>1143</v>
      </c>
      <c r="S35" s="192">
        <v>43277</v>
      </c>
      <c r="T35" s="188" t="s">
        <v>1144</v>
      </c>
      <c r="U35" s="188" t="s">
        <v>1145</v>
      </c>
      <c r="V35" s="182" t="s">
        <v>1055</v>
      </c>
    </row>
    <row r="36" spans="1:22">
      <c r="A36" s="182">
        <v>32</v>
      </c>
      <c r="B36" s="182" t="s">
        <v>1046</v>
      </c>
      <c r="C36" s="182" t="s">
        <v>111</v>
      </c>
      <c r="D36" s="182" t="s">
        <v>1047</v>
      </c>
      <c r="E36" s="188" t="s">
        <v>1048</v>
      </c>
      <c r="F36" s="188">
        <v>4</v>
      </c>
      <c r="G36" s="188">
        <v>1</v>
      </c>
      <c r="H36" s="182">
        <v>15</v>
      </c>
      <c r="I36" s="182">
        <v>12</v>
      </c>
      <c r="J36" s="188">
        <v>1204</v>
      </c>
      <c r="K36" s="189">
        <v>0.5</v>
      </c>
      <c r="L36" s="188">
        <v>56.09</v>
      </c>
      <c r="M36" s="188">
        <v>44.51</v>
      </c>
      <c r="N36" s="182" t="s">
        <v>1050</v>
      </c>
      <c r="O36" s="191" t="s">
        <v>848</v>
      </c>
      <c r="P36" s="191" t="s">
        <v>847</v>
      </c>
      <c r="Q36" s="182" t="s">
        <v>1051</v>
      </c>
      <c r="R36" s="188" t="s">
        <v>1146</v>
      </c>
      <c r="S36" s="192">
        <v>43277</v>
      </c>
      <c r="T36" s="188" t="s">
        <v>1147</v>
      </c>
      <c r="U36" s="188" t="s">
        <v>1148</v>
      </c>
      <c r="V36" s="182" t="s">
        <v>1055</v>
      </c>
    </row>
    <row r="37" spans="1:22">
      <c r="A37" s="182">
        <v>33</v>
      </c>
      <c r="B37" s="182" t="s">
        <v>1046</v>
      </c>
      <c r="C37" s="182" t="s">
        <v>111</v>
      </c>
      <c r="D37" s="182" t="s">
        <v>1047</v>
      </c>
      <c r="E37" s="188" t="s">
        <v>1048</v>
      </c>
      <c r="F37" s="188">
        <v>4</v>
      </c>
      <c r="G37" s="188">
        <v>1</v>
      </c>
      <c r="H37" s="182">
        <v>15</v>
      </c>
      <c r="I37" s="182">
        <v>13</v>
      </c>
      <c r="J37" s="188">
        <v>1303</v>
      </c>
      <c r="K37" s="189">
        <v>0.5</v>
      </c>
      <c r="L37" s="190">
        <v>56.09</v>
      </c>
      <c r="M37" s="188" t="s">
        <v>1086</v>
      </c>
      <c r="N37" s="182" t="s">
        <v>1050</v>
      </c>
      <c r="O37" s="191" t="s">
        <v>848</v>
      </c>
      <c r="P37" s="191" t="s">
        <v>851</v>
      </c>
      <c r="Q37" s="182" t="s">
        <v>1051</v>
      </c>
      <c r="R37" s="188" t="s">
        <v>1149</v>
      </c>
      <c r="S37" s="192">
        <v>43277</v>
      </c>
      <c r="T37" s="188" t="s">
        <v>1150</v>
      </c>
      <c r="U37" s="188" t="s">
        <v>1151</v>
      </c>
      <c r="V37" s="182" t="s">
        <v>1055</v>
      </c>
    </row>
    <row r="38" spans="1:22">
      <c r="A38" s="182">
        <v>34</v>
      </c>
      <c r="B38" s="182" t="s">
        <v>1046</v>
      </c>
      <c r="C38" s="182" t="s">
        <v>111</v>
      </c>
      <c r="D38" s="182" t="s">
        <v>1047</v>
      </c>
      <c r="E38" s="188" t="s">
        <v>1048</v>
      </c>
      <c r="F38" s="188">
        <v>4</v>
      </c>
      <c r="G38" s="188">
        <v>1</v>
      </c>
      <c r="H38" s="182">
        <v>15</v>
      </c>
      <c r="I38" s="182">
        <v>13</v>
      </c>
      <c r="J38" s="188">
        <v>1304</v>
      </c>
      <c r="K38" s="189">
        <v>0.5</v>
      </c>
      <c r="L38" s="190">
        <v>56.09</v>
      </c>
      <c r="M38" s="188" t="s">
        <v>1086</v>
      </c>
      <c r="N38" s="182" t="s">
        <v>1050</v>
      </c>
      <c r="O38" s="191" t="s">
        <v>848</v>
      </c>
      <c r="P38" s="191" t="s">
        <v>847</v>
      </c>
      <c r="Q38" s="182" t="s">
        <v>1051</v>
      </c>
      <c r="R38" s="188" t="s">
        <v>1152</v>
      </c>
      <c r="S38" s="192">
        <v>43277</v>
      </c>
      <c r="T38" s="188" t="s">
        <v>1153</v>
      </c>
      <c r="U38" s="188"/>
      <c r="V38" s="182" t="s">
        <v>1055</v>
      </c>
    </row>
    <row r="39" spans="1:22">
      <c r="A39" s="182">
        <v>35</v>
      </c>
      <c r="B39" s="182" t="s">
        <v>1046</v>
      </c>
      <c r="C39" s="182" t="s">
        <v>111</v>
      </c>
      <c r="D39" s="182" t="s">
        <v>1047</v>
      </c>
      <c r="E39" s="188" t="s">
        <v>1048</v>
      </c>
      <c r="F39" s="188">
        <v>4</v>
      </c>
      <c r="G39" s="188">
        <v>1</v>
      </c>
      <c r="H39" s="182">
        <v>15</v>
      </c>
      <c r="I39" s="182">
        <v>14</v>
      </c>
      <c r="J39" s="188">
        <v>1402</v>
      </c>
      <c r="K39" s="189">
        <v>0.5</v>
      </c>
      <c r="L39" s="188">
        <v>56.07</v>
      </c>
      <c r="M39" s="188">
        <v>44.49</v>
      </c>
      <c r="N39" s="182" t="s">
        <v>1050</v>
      </c>
      <c r="O39" s="191" t="s">
        <v>848</v>
      </c>
      <c r="P39" s="191" t="s">
        <v>847</v>
      </c>
      <c r="Q39" s="182" t="s">
        <v>1051</v>
      </c>
      <c r="R39" s="188" t="s">
        <v>1154</v>
      </c>
      <c r="S39" s="192">
        <v>43277</v>
      </c>
      <c r="T39" s="188" t="s">
        <v>1155</v>
      </c>
      <c r="U39" s="188"/>
      <c r="V39" s="182" t="s">
        <v>1055</v>
      </c>
    </row>
    <row r="40" spans="1:22">
      <c r="A40" s="182">
        <v>36</v>
      </c>
      <c r="B40" s="182" t="s">
        <v>1046</v>
      </c>
      <c r="C40" s="182" t="s">
        <v>111</v>
      </c>
      <c r="D40" s="182" t="s">
        <v>1047</v>
      </c>
      <c r="E40" s="188" t="s">
        <v>1048</v>
      </c>
      <c r="F40" s="188">
        <v>4</v>
      </c>
      <c r="G40" s="188">
        <v>1</v>
      </c>
      <c r="H40" s="182">
        <v>15</v>
      </c>
      <c r="I40" s="182">
        <v>14</v>
      </c>
      <c r="J40" s="188">
        <v>1403</v>
      </c>
      <c r="K40" s="189">
        <v>0.5</v>
      </c>
      <c r="L40" s="188">
        <v>56.09</v>
      </c>
      <c r="M40" s="188">
        <v>44.51</v>
      </c>
      <c r="N40" s="182" t="s">
        <v>1050</v>
      </c>
      <c r="O40" s="191" t="s">
        <v>848</v>
      </c>
      <c r="P40" s="191" t="s">
        <v>851</v>
      </c>
      <c r="Q40" s="182" t="s">
        <v>1051</v>
      </c>
      <c r="R40" s="188" t="s">
        <v>1156</v>
      </c>
      <c r="S40" s="192">
        <v>43277</v>
      </c>
      <c r="T40" s="188" t="s">
        <v>1157</v>
      </c>
      <c r="U40" s="188"/>
      <c r="V40" s="182" t="s">
        <v>1055</v>
      </c>
    </row>
    <row r="41" spans="1:22">
      <c r="A41" s="182">
        <v>37</v>
      </c>
      <c r="B41" s="182" t="s">
        <v>1046</v>
      </c>
      <c r="C41" s="182" t="s">
        <v>111</v>
      </c>
      <c r="D41" s="182" t="s">
        <v>1047</v>
      </c>
      <c r="E41" s="188" t="s">
        <v>1048</v>
      </c>
      <c r="F41" s="188">
        <v>4</v>
      </c>
      <c r="G41" s="188">
        <v>1</v>
      </c>
      <c r="H41" s="182">
        <v>15</v>
      </c>
      <c r="I41" s="182">
        <v>14</v>
      </c>
      <c r="J41" s="188">
        <v>1404</v>
      </c>
      <c r="K41" s="189">
        <v>0.5</v>
      </c>
      <c r="L41" s="188">
        <v>56.09</v>
      </c>
      <c r="M41" s="188">
        <v>44.51</v>
      </c>
      <c r="N41" s="182" t="s">
        <v>1050</v>
      </c>
      <c r="O41" s="191" t="s">
        <v>848</v>
      </c>
      <c r="P41" s="191" t="s">
        <v>847</v>
      </c>
      <c r="Q41" s="182" t="s">
        <v>1051</v>
      </c>
      <c r="R41" s="188" t="s">
        <v>1158</v>
      </c>
      <c r="S41" s="192">
        <v>43277</v>
      </c>
      <c r="T41" s="188" t="s">
        <v>1159</v>
      </c>
      <c r="U41" s="188"/>
      <c r="V41" s="182" t="s">
        <v>1055</v>
      </c>
    </row>
    <row r="42" spans="1:22">
      <c r="A42" s="182">
        <v>38</v>
      </c>
      <c r="B42" s="182" t="s">
        <v>1046</v>
      </c>
      <c r="C42" s="182" t="s">
        <v>111</v>
      </c>
      <c r="D42" s="182" t="s">
        <v>1047</v>
      </c>
      <c r="E42" s="188" t="s">
        <v>1048</v>
      </c>
      <c r="F42" s="188">
        <v>4</v>
      </c>
      <c r="G42" s="188">
        <v>1</v>
      </c>
      <c r="H42" s="182">
        <v>15</v>
      </c>
      <c r="I42" s="182">
        <v>15</v>
      </c>
      <c r="J42" s="188">
        <v>1502</v>
      </c>
      <c r="K42" s="189">
        <v>0.5</v>
      </c>
      <c r="L42" s="190">
        <v>56.07</v>
      </c>
      <c r="M42" s="188" t="s">
        <v>1058</v>
      </c>
      <c r="N42" s="182" t="s">
        <v>1050</v>
      </c>
      <c r="O42" s="191" t="s">
        <v>848</v>
      </c>
      <c r="P42" s="191" t="s">
        <v>847</v>
      </c>
      <c r="Q42" s="182" t="s">
        <v>1051</v>
      </c>
      <c r="R42" s="188" t="s">
        <v>1160</v>
      </c>
      <c r="S42" s="192">
        <v>43277</v>
      </c>
      <c r="T42" s="188" t="s">
        <v>1161</v>
      </c>
      <c r="U42" s="188" t="s">
        <v>1162</v>
      </c>
      <c r="V42" s="182" t="s">
        <v>1055</v>
      </c>
    </row>
    <row r="43" spans="1:22">
      <c r="A43" s="182">
        <v>39</v>
      </c>
      <c r="B43" s="182" t="s">
        <v>1046</v>
      </c>
      <c r="C43" s="182" t="s">
        <v>111</v>
      </c>
      <c r="D43" s="182" t="s">
        <v>1047</v>
      </c>
      <c r="E43" s="188" t="s">
        <v>1048</v>
      </c>
      <c r="F43" s="188">
        <v>4</v>
      </c>
      <c r="G43" s="188">
        <v>1</v>
      </c>
      <c r="H43" s="182">
        <v>15</v>
      </c>
      <c r="I43" s="182">
        <v>15</v>
      </c>
      <c r="J43" s="188">
        <v>1503</v>
      </c>
      <c r="K43" s="189">
        <v>0.5</v>
      </c>
      <c r="L43" s="188">
        <v>56.09</v>
      </c>
      <c r="M43" s="188">
        <v>44.51</v>
      </c>
      <c r="N43" s="182" t="s">
        <v>1050</v>
      </c>
      <c r="O43" s="191" t="s">
        <v>848</v>
      </c>
      <c r="P43" s="191" t="s">
        <v>851</v>
      </c>
      <c r="Q43" s="182" t="s">
        <v>1051</v>
      </c>
      <c r="R43" s="188" t="s">
        <v>1163</v>
      </c>
      <c r="S43" s="192">
        <v>43277</v>
      </c>
      <c r="T43" s="188" t="s">
        <v>1164</v>
      </c>
      <c r="U43" s="188" t="s">
        <v>1165</v>
      </c>
      <c r="V43" s="182" t="s">
        <v>1055</v>
      </c>
    </row>
    <row r="44" spans="1:22">
      <c r="A44" s="182">
        <v>40</v>
      </c>
      <c r="B44" s="182" t="s">
        <v>1046</v>
      </c>
      <c r="C44" s="182" t="s">
        <v>111</v>
      </c>
      <c r="D44" s="182" t="s">
        <v>1047</v>
      </c>
      <c r="E44" s="188" t="s">
        <v>1048</v>
      </c>
      <c r="F44" s="188">
        <v>4</v>
      </c>
      <c r="G44" s="188">
        <v>1</v>
      </c>
      <c r="H44" s="182">
        <v>15</v>
      </c>
      <c r="I44" s="182">
        <v>15</v>
      </c>
      <c r="J44" s="188">
        <v>1504</v>
      </c>
      <c r="K44" s="189">
        <v>0.5</v>
      </c>
      <c r="L44" s="190">
        <v>56.09</v>
      </c>
      <c r="M44" s="188" t="s">
        <v>1086</v>
      </c>
      <c r="N44" s="182" t="s">
        <v>1050</v>
      </c>
      <c r="O44" s="191" t="s">
        <v>848</v>
      </c>
      <c r="P44" s="191" t="s">
        <v>847</v>
      </c>
      <c r="Q44" s="182" t="s">
        <v>1051</v>
      </c>
      <c r="R44" s="188" t="s">
        <v>1166</v>
      </c>
      <c r="S44" s="192">
        <v>43277</v>
      </c>
      <c r="T44" s="188" t="s">
        <v>1167</v>
      </c>
      <c r="U44" s="188"/>
      <c r="V44" s="182" t="s">
        <v>1055</v>
      </c>
    </row>
    <row r="45" spans="1:22">
      <c r="A45" s="182">
        <v>41</v>
      </c>
      <c r="B45" s="182" t="s">
        <v>1046</v>
      </c>
      <c r="C45" s="182" t="s">
        <v>111</v>
      </c>
      <c r="D45" s="182" t="s">
        <v>1047</v>
      </c>
      <c r="E45" s="188" t="s">
        <v>1048</v>
      </c>
      <c r="F45" s="188">
        <v>4</v>
      </c>
      <c r="G45" s="188">
        <v>1</v>
      </c>
      <c r="H45" s="182">
        <v>15</v>
      </c>
      <c r="I45" s="182">
        <v>15</v>
      </c>
      <c r="J45" s="188">
        <v>1505</v>
      </c>
      <c r="K45" s="189">
        <v>0.5</v>
      </c>
      <c r="L45" s="188">
        <v>56.37</v>
      </c>
      <c r="M45" s="188">
        <v>44.73</v>
      </c>
      <c r="N45" s="182" t="s">
        <v>1050</v>
      </c>
      <c r="O45" s="191" t="s">
        <v>848</v>
      </c>
      <c r="P45" s="191" t="s">
        <v>851</v>
      </c>
      <c r="Q45" s="182" t="s">
        <v>1051</v>
      </c>
      <c r="R45" s="188" t="s">
        <v>1168</v>
      </c>
      <c r="S45" s="192">
        <v>43277</v>
      </c>
      <c r="T45" s="188" t="s">
        <v>1169</v>
      </c>
      <c r="U45" s="188" t="s">
        <v>1170</v>
      </c>
      <c r="V45" s="182" t="s">
        <v>1055</v>
      </c>
    </row>
    <row r="46" spans="1:22">
      <c r="A46" s="182">
        <v>42</v>
      </c>
      <c r="B46" s="182" t="s">
        <v>1046</v>
      </c>
      <c r="C46" s="182" t="s">
        <v>111</v>
      </c>
      <c r="D46" s="182" t="s">
        <v>1047</v>
      </c>
      <c r="E46" s="188" t="s">
        <v>1048</v>
      </c>
      <c r="F46" s="188">
        <v>4</v>
      </c>
      <c r="G46" s="188">
        <v>2</v>
      </c>
      <c r="H46" s="182">
        <v>15</v>
      </c>
      <c r="I46" s="182">
        <v>1</v>
      </c>
      <c r="J46" s="188">
        <v>103</v>
      </c>
      <c r="K46" s="189">
        <v>0.5</v>
      </c>
      <c r="L46" s="190">
        <v>55.93</v>
      </c>
      <c r="M46" s="188" t="s">
        <v>1049</v>
      </c>
      <c r="N46" s="182" t="s">
        <v>1050</v>
      </c>
      <c r="O46" s="191" t="s">
        <v>848</v>
      </c>
      <c r="P46" s="191" t="s">
        <v>851</v>
      </c>
      <c r="Q46" s="182" t="s">
        <v>1051</v>
      </c>
      <c r="R46" s="188" t="s">
        <v>1171</v>
      </c>
      <c r="S46" s="192">
        <v>43277</v>
      </c>
      <c r="T46" s="188" t="s">
        <v>1172</v>
      </c>
      <c r="U46" s="188" t="s">
        <v>1173</v>
      </c>
      <c r="V46" s="182" t="s">
        <v>1055</v>
      </c>
    </row>
    <row r="47" spans="1:22">
      <c r="A47" s="182">
        <v>43</v>
      </c>
      <c r="B47" s="182" t="s">
        <v>1046</v>
      </c>
      <c r="C47" s="182" t="s">
        <v>111</v>
      </c>
      <c r="D47" s="182" t="s">
        <v>1047</v>
      </c>
      <c r="E47" s="188" t="s">
        <v>1048</v>
      </c>
      <c r="F47" s="188">
        <v>4</v>
      </c>
      <c r="G47" s="188">
        <v>2</v>
      </c>
      <c r="H47" s="182">
        <v>15</v>
      </c>
      <c r="I47" s="182">
        <v>1</v>
      </c>
      <c r="J47" s="188">
        <v>104</v>
      </c>
      <c r="K47" s="189">
        <v>0.5</v>
      </c>
      <c r="L47" s="190">
        <v>55.93</v>
      </c>
      <c r="M47" s="188" t="s">
        <v>1049</v>
      </c>
      <c r="N47" s="182" t="s">
        <v>1050</v>
      </c>
      <c r="O47" s="191" t="s">
        <v>848</v>
      </c>
      <c r="P47" s="191" t="s">
        <v>847</v>
      </c>
      <c r="Q47" s="182" t="s">
        <v>1051</v>
      </c>
      <c r="R47" s="188" t="s">
        <v>1174</v>
      </c>
      <c r="S47" s="192">
        <v>43277</v>
      </c>
      <c r="T47" s="188" t="s">
        <v>1175</v>
      </c>
      <c r="U47" s="188" t="s">
        <v>1176</v>
      </c>
      <c r="V47" s="182" t="s">
        <v>1055</v>
      </c>
    </row>
    <row r="48" spans="1:22">
      <c r="A48" s="182">
        <v>44</v>
      </c>
      <c r="B48" s="182" t="s">
        <v>1046</v>
      </c>
      <c r="C48" s="182" t="s">
        <v>111</v>
      </c>
      <c r="D48" s="182" t="s">
        <v>1047</v>
      </c>
      <c r="E48" s="188" t="s">
        <v>1048</v>
      </c>
      <c r="F48" s="188">
        <v>4</v>
      </c>
      <c r="G48" s="188">
        <v>2</v>
      </c>
      <c r="H48" s="182">
        <v>15</v>
      </c>
      <c r="I48" s="182">
        <v>2</v>
      </c>
      <c r="J48" s="188">
        <v>202</v>
      </c>
      <c r="K48" s="189">
        <v>0.5</v>
      </c>
      <c r="L48" s="190">
        <v>56.07</v>
      </c>
      <c r="M48" s="188" t="s">
        <v>1058</v>
      </c>
      <c r="N48" s="182" t="s">
        <v>1050</v>
      </c>
      <c r="O48" s="191" t="s">
        <v>848</v>
      </c>
      <c r="P48" s="191" t="s">
        <v>847</v>
      </c>
      <c r="Q48" s="182" t="s">
        <v>1051</v>
      </c>
      <c r="R48" s="188" t="s">
        <v>1177</v>
      </c>
      <c r="S48" s="192">
        <v>43277</v>
      </c>
      <c r="T48" s="188" t="s">
        <v>1178</v>
      </c>
      <c r="U48" s="188"/>
      <c r="V48" s="182" t="s">
        <v>1055</v>
      </c>
    </row>
    <row r="49" spans="1:22">
      <c r="A49" s="182">
        <v>45</v>
      </c>
      <c r="B49" s="182" t="s">
        <v>1046</v>
      </c>
      <c r="C49" s="182" t="s">
        <v>111</v>
      </c>
      <c r="D49" s="182" t="s">
        <v>1047</v>
      </c>
      <c r="E49" s="188" t="s">
        <v>1048</v>
      </c>
      <c r="F49" s="188">
        <v>4</v>
      </c>
      <c r="G49" s="188">
        <v>2</v>
      </c>
      <c r="H49" s="182">
        <v>15</v>
      </c>
      <c r="I49" s="182">
        <v>2</v>
      </c>
      <c r="J49" s="188">
        <v>203</v>
      </c>
      <c r="K49" s="189">
        <v>0.5</v>
      </c>
      <c r="L49" s="190">
        <v>55.93</v>
      </c>
      <c r="M49" s="188" t="s">
        <v>1049</v>
      </c>
      <c r="N49" s="182" t="s">
        <v>1050</v>
      </c>
      <c r="O49" s="191" t="s">
        <v>848</v>
      </c>
      <c r="P49" s="191" t="s">
        <v>851</v>
      </c>
      <c r="Q49" s="182" t="s">
        <v>1051</v>
      </c>
      <c r="R49" s="188" t="s">
        <v>1179</v>
      </c>
      <c r="S49" s="192">
        <v>43277</v>
      </c>
      <c r="T49" s="188" t="s">
        <v>1180</v>
      </c>
      <c r="U49" s="188" t="s">
        <v>1181</v>
      </c>
      <c r="V49" s="182" t="s">
        <v>1055</v>
      </c>
    </row>
    <row r="50" spans="1:22">
      <c r="A50" s="182">
        <v>46</v>
      </c>
      <c r="B50" s="182" t="s">
        <v>1046</v>
      </c>
      <c r="C50" s="182" t="s">
        <v>111</v>
      </c>
      <c r="D50" s="182" t="s">
        <v>1047</v>
      </c>
      <c r="E50" s="188" t="s">
        <v>1048</v>
      </c>
      <c r="F50" s="188">
        <v>4</v>
      </c>
      <c r="G50" s="188">
        <v>2</v>
      </c>
      <c r="H50" s="182">
        <v>15</v>
      </c>
      <c r="I50" s="182">
        <v>2</v>
      </c>
      <c r="J50" s="188">
        <v>204</v>
      </c>
      <c r="K50" s="189">
        <v>0.5</v>
      </c>
      <c r="L50" s="190">
        <v>55.93</v>
      </c>
      <c r="M50" s="188" t="s">
        <v>1049</v>
      </c>
      <c r="N50" s="182" t="s">
        <v>1050</v>
      </c>
      <c r="O50" s="191" t="s">
        <v>848</v>
      </c>
      <c r="P50" s="191" t="s">
        <v>847</v>
      </c>
      <c r="Q50" s="182" t="s">
        <v>1051</v>
      </c>
      <c r="R50" s="188" t="s">
        <v>1182</v>
      </c>
      <c r="S50" s="192">
        <v>43277</v>
      </c>
      <c r="T50" s="188" t="s">
        <v>1183</v>
      </c>
      <c r="U50" s="188" t="s">
        <v>1184</v>
      </c>
      <c r="V50" s="182" t="s">
        <v>1055</v>
      </c>
    </row>
    <row r="51" spans="1:22">
      <c r="A51" s="182">
        <v>47</v>
      </c>
      <c r="B51" s="182" t="s">
        <v>1046</v>
      </c>
      <c r="C51" s="182" t="s">
        <v>111</v>
      </c>
      <c r="D51" s="182" t="s">
        <v>1047</v>
      </c>
      <c r="E51" s="188" t="s">
        <v>1048</v>
      </c>
      <c r="F51" s="188">
        <v>4</v>
      </c>
      <c r="G51" s="188">
        <v>2</v>
      </c>
      <c r="H51" s="182">
        <v>15</v>
      </c>
      <c r="I51" s="182">
        <v>2</v>
      </c>
      <c r="J51" s="188">
        <v>205</v>
      </c>
      <c r="K51" s="189">
        <v>0.5</v>
      </c>
      <c r="L51" s="188">
        <v>55.93</v>
      </c>
      <c r="M51" s="188" t="s">
        <v>1049</v>
      </c>
      <c r="N51" s="182" t="s">
        <v>1050</v>
      </c>
      <c r="O51" s="191" t="s">
        <v>848</v>
      </c>
      <c r="P51" s="191" t="s">
        <v>847</v>
      </c>
      <c r="Q51" s="182" t="s">
        <v>1051</v>
      </c>
      <c r="R51" s="185" t="s">
        <v>1185</v>
      </c>
      <c r="S51" s="195">
        <v>43277</v>
      </c>
      <c r="T51" s="185" t="s">
        <v>1186</v>
      </c>
      <c r="U51" s="188" t="s">
        <v>1187</v>
      </c>
      <c r="V51" s="182" t="s">
        <v>1055</v>
      </c>
    </row>
    <row r="52" spans="1:22">
      <c r="A52" s="182">
        <v>48</v>
      </c>
      <c r="B52" s="182" t="s">
        <v>1046</v>
      </c>
      <c r="C52" s="182" t="s">
        <v>111</v>
      </c>
      <c r="D52" s="182" t="s">
        <v>1047</v>
      </c>
      <c r="E52" s="188" t="s">
        <v>1048</v>
      </c>
      <c r="F52" s="188">
        <v>4</v>
      </c>
      <c r="G52" s="188">
        <v>2</v>
      </c>
      <c r="H52" s="182">
        <v>15</v>
      </c>
      <c r="I52" s="182">
        <v>3</v>
      </c>
      <c r="J52" s="188">
        <v>303</v>
      </c>
      <c r="K52" s="189">
        <v>0.5</v>
      </c>
      <c r="L52" s="190">
        <v>55.93</v>
      </c>
      <c r="M52" s="188" t="s">
        <v>1049</v>
      </c>
      <c r="N52" s="182" t="s">
        <v>1050</v>
      </c>
      <c r="O52" s="191" t="s">
        <v>848</v>
      </c>
      <c r="P52" s="191" t="s">
        <v>851</v>
      </c>
      <c r="Q52" s="182" t="s">
        <v>1051</v>
      </c>
      <c r="R52" s="188" t="s">
        <v>1188</v>
      </c>
      <c r="S52" s="192">
        <v>43277</v>
      </c>
      <c r="T52" s="188" t="s">
        <v>1189</v>
      </c>
      <c r="U52" s="188" t="s">
        <v>1190</v>
      </c>
      <c r="V52" s="182" t="s">
        <v>1055</v>
      </c>
    </row>
    <row r="53" spans="1:22">
      <c r="A53" s="182">
        <v>49</v>
      </c>
      <c r="B53" s="182" t="s">
        <v>1046</v>
      </c>
      <c r="C53" s="182" t="s">
        <v>111</v>
      </c>
      <c r="D53" s="182" t="s">
        <v>1047</v>
      </c>
      <c r="E53" s="188" t="s">
        <v>1048</v>
      </c>
      <c r="F53" s="188">
        <v>4</v>
      </c>
      <c r="G53" s="188">
        <v>2</v>
      </c>
      <c r="H53" s="182">
        <v>15</v>
      </c>
      <c r="I53" s="182">
        <v>3</v>
      </c>
      <c r="J53" s="188">
        <v>304</v>
      </c>
      <c r="K53" s="189">
        <v>0.5</v>
      </c>
      <c r="L53" s="188">
        <v>55.93</v>
      </c>
      <c r="M53" s="188">
        <v>44.38</v>
      </c>
      <c r="N53" s="182" t="s">
        <v>1050</v>
      </c>
      <c r="O53" s="191" t="s">
        <v>848</v>
      </c>
      <c r="P53" s="191" t="s">
        <v>847</v>
      </c>
      <c r="Q53" s="182" t="s">
        <v>1051</v>
      </c>
      <c r="R53" s="188" t="s">
        <v>1191</v>
      </c>
      <c r="S53" s="192">
        <v>43277</v>
      </c>
      <c r="T53" s="188" t="s">
        <v>1192</v>
      </c>
      <c r="U53" s="188"/>
      <c r="V53" s="182" t="s">
        <v>1055</v>
      </c>
    </row>
    <row r="54" spans="1:22">
      <c r="A54" s="182">
        <v>50</v>
      </c>
      <c r="B54" s="182" t="s">
        <v>1046</v>
      </c>
      <c r="C54" s="182" t="s">
        <v>111</v>
      </c>
      <c r="D54" s="182" t="s">
        <v>1047</v>
      </c>
      <c r="E54" s="188" t="s">
        <v>1048</v>
      </c>
      <c r="F54" s="188">
        <v>4</v>
      </c>
      <c r="G54" s="188">
        <v>2</v>
      </c>
      <c r="H54" s="182">
        <v>15</v>
      </c>
      <c r="I54" s="182">
        <v>3</v>
      </c>
      <c r="J54" s="188">
        <v>305</v>
      </c>
      <c r="K54" s="189">
        <v>0.5</v>
      </c>
      <c r="L54" s="190">
        <v>55.93</v>
      </c>
      <c r="M54" s="188" t="s">
        <v>1049</v>
      </c>
      <c r="N54" s="182" t="s">
        <v>1050</v>
      </c>
      <c r="O54" s="191" t="s">
        <v>848</v>
      </c>
      <c r="P54" s="191" t="s">
        <v>851</v>
      </c>
      <c r="Q54" s="182" t="s">
        <v>1051</v>
      </c>
      <c r="R54" s="188" t="s">
        <v>1193</v>
      </c>
      <c r="S54" s="192">
        <v>43277</v>
      </c>
      <c r="T54" s="188" t="s">
        <v>1194</v>
      </c>
      <c r="U54" s="188"/>
      <c r="V54" s="182" t="s">
        <v>1055</v>
      </c>
    </row>
    <row r="55" spans="1:22">
      <c r="A55" s="182">
        <v>51</v>
      </c>
      <c r="B55" s="182" t="s">
        <v>1046</v>
      </c>
      <c r="C55" s="182" t="s">
        <v>111</v>
      </c>
      <c r="D55" s="182" t="s">
        <v>1047</v>
      </c>
      <c r="E55" s="188" t="s">
        <v>1048</v>
      </c>
      <c r="F55" s="188">
        <v>4</v>
      </c>
      <c r="G55" s="188">
        <v>2</v>
      </c>
      <c r="H55" s="182">
        <v>15</v>
      </c>
      <c r="I55" s="182">
        <v>4</v>
      </c>
      <c r="J55" s="188">
        <v>402</v>
      </c>
      <c r="K55" s="189">
        <v>0.5</v>
      </c>
      <c r="L55" s="190">
        <v>56.37</v>
      </c>
      <c r="M55" s="188" t="s">
        <v>1110</v>
      </c>
      <c r="N55" s="182" t="s">
        <v>1050</v>
      </c>
      <c r="O55" s="191" t="s">
        <v>848</v>
      </c>
      <c r="P55" s="191" t="s">
        <v>847</v>
      </c>
      <c r="Q55" s="182" t="s">
        <v>1051</v>
      </c>
      <c r="R55" s="188" t="s">
        <v>1195</v>
      </c>
      <c r="S55" s="192">
        <v>43277</v>
      </c>
      <c r="T55" s="188" t="s">
        <v>1196</v>
      </c>
      <c r="U55" s="188" t="s">
        <v>1197</v>
      </c>
      <c r="V55" s="182" t="s">
        <v>1055</v>
      </c>
    </row>
    <row r="56" spans="1:22">
      <c r="A56" s="182">
        <v>52</v>
      </c>
      <c r="B56" s="182" t="s">
        <v>1046</v>
      </c>
      <c r="C56" s="182" t="s">
        <v>111</v>
      </c>
      <c r="D56" s="182" t="s">
        <v>1047</v>
      </c>
      <c r="E56" s="188" t="s">
        <v>1048</v>
      </c>
      <c r="F56" s="188">
        <v>4</v>
      </c>
      <c r="G56" s="188">
        <v>2</v>
      </c>
      <c r="H56" s="182">
        <v>15</v>
      </c>
      <c r="I56" s="182">
        <v>4</v>
      </c>
      <c r="J56" s="188">
        <v>403</v>
      </c>
      <c r="K56" s="189">
        <v>0.5</v>
      </c>
      <c r="L56" s="190">
        <v>56.09</v>
      </c>
      <c r="M56" s="188" t="s">
        <v>1086</v>
      </c>
      <c r="N56" s="182" t="s">
        <v>1050</v>
      </c>
      <c r="O56" s="191" t="s">
        <v>848</v>
      </c>
      <c r="P56" s="191" t="s">
        <v>851</v>
      </c>
      <c r="Q56" s="182" t="s">
        <v>1051</v>
      </c>
      <c r="R56" s="188" t="s">
        <v>1198</v>
      </c>
      <c r="S56" s="192">
        <v>43277</v>
      </c>
      <c r="T56" s="188" t="s">
        <v>1199</v>
      </c>
      <c r="U56" s="188" t="s">
        <v>1200</v>
      </c>
      <c r="V56" s="182" t="s">
        <v>1055</v>
      </c>
    </row>
    <row r="57" spans="1:22">
      <c r="A57" s="182">
        <v>53</v>
      </c>
      <c r="B57" s="182" t="s">
        <v>1046</v>
      </c>
      <c r="C57" s="182" t="s">
        <v>111</v>
      </c>
      <c r="D57" s="182" t="s">
        <v>1047</v>
      </c>
      <c r="E57" s="188" t="s">
        <v>1048</v>
      </c>
      <c r="F57" s="188">
        <v>4</v>
      </c>
      <c r="G57" s="188">
        <v>2</v>
      </c>
      <c r="H57" s="182">
        <v>15</v>
      </c>
      <c r="I57" s="182">
        <v>4</v>
      </c>
      <c r="J57" s="188">
        <v>404</v>
      </c>
      <c r="K57" s="189">
        <v>0.5</v>
      </c>
      <c r="L57" s="190">
        <v>56.09</v>
      </c>
      <c r="M57" s="188" t="s">
        <v>1086</v>
      </c>
      <c r="N57" s="182" t="s">
        <v>1050</v>
      </c>
      <c r="O57" s="191" t="s">
        <v>848</v>
      </c>
      <c r="P57" s="191" t="s">
        <v>847</v>
      </c>
      <c r="Q57" s="182" t="s">
        <v>1051</v>
      </c>
      <c r="R57" s="188" t="s">
        <v>1201</v>
      </c>
      <c r="S57" s="192">
        <v>43277</v>
      </c>
      <c r="T57" s="188" t="s">
        <v>1202</v>
      </c>
      <c r="U57" s="188"/>
      <c r="V57" s="182" t="s">
        <v>1055</v>
      </c>
    </row>
    <row r="58" spans="1:22">
      <c r="A58" s="182">
        <v>54</v>
      </c>
      <c r="B58" s="182" t="s">
        <v>1046</v>
      </c>
      <c r="C58" s="182" t="s">
        <v>111</v>
      </c>
      <c r="D58" s="182" t="s">
        <v>1047</v>
      </c>
      <c r="E58" s="188" t="s">
        <v>1048</v>
      </c>
      <c r="F58" s="188">
        <v>4</v>
      </c>
      <c r="G58" s="188">
        <v>2</v>
      </c>
      <c r="H58" s="182">
        <v>15</v>
      </c>
      <c r="I58" s="182">
        <v>4</v>
      </c>
      <c r="J58" s="188">
        <v>405</v>
      </c>
      <c r="K58" s="189">
        <v>0.5</v>
      </c>
      <c r="L58" s="190">
        <v>56.07</v>
      </c>
      <c r="M58" s="188" t="s">
        <v>1058</v>
      </c>
      <c r="N58" s="182" t="s">
        <v>1050</v>
      </c>
      <c r="O58" s="191" t="s">
        <v>848</v>
      </c>
      <c r="P58" s="191" t="s">
        <v>851</v>
      </c>
      <c r="Q58" s="182" t="s">
        <v>1051</v>
      </c>
      <c r="R58" s="188" t="s">
        <v>1203</v>
      </c>
      <c r="S58" s="192">
        <v>43277</v>
      </c>
      <c r="T58" s="188" t="s">
        <v>1204</v>
      </c>
      <c r="U58" s="188" t="s">
        <v>1205</v>
      </c>
      <c r="V58" s="182" t="s">
        <v>1055</v>
      </c>
    </row>
    <row r="59" spans="1:22">
      <c r="A59" s="182">
        <v>55</v>
      </c>
      <c r="B59" s="182" t="s">
        <v>1046</v>
      </c>
      <c r="C59" s="182" t="s">
        <v>111</v>
      </c>
      <c r="D59" s="182" t="s">
        <v>1047</v>
      </c>
      <c r="E59" s="188" t="s">
        <v>1048</v>
      </c>
      <c r="F59" s="188">
        <v>4</v>
      </c>
      <c r="G59" s="188">
        <v>2</v>
      </c>
      <c r="H59" s="182">
        <v>15</v>
      </c>
      <c r="I59" s="182">
        <v>5</v>
      </c>
      <c r="J59" s="188">
        <v>504</v>
      </c>
      <c r="K59" s="189">
        <v>0.5</v>
      </c>
      <c r="L59" s="190">
        <v>56.09</v>
      </c>
      <c r="M59" s="188" t="s">
        <v>1086</v>
      </c>
      <c r="N59" s="182" t="s">
        <v>1050</v>
      </c>
      <c r="O59" s="191" t="s">
        <v>848</v>
      </c>
      <c r="P59" s="191" t="s">
        <v>847</v>
      </c>
      <c r="Q59" s="182" t="s">
        <v>1051</v>
      </c>
      <c r="R59" s="188" t="s">
        <v>1206</v>
      </c>
      <c r="S59" s="192">
        <v>43277</v>
      </c>
      <c r="T59" s="188" t="s">
        <v>1207</v>
      </c>
      <c r="U59" s="188" t="s">
        <v>1208</v>
      </c>
      <c r="V59" s="182" t="s">
        <v>1055</v>
      </c>
    </row>
    <row r="60" spans="1:22">
      <c r="A60" s="182">
        <v>56</v>
      </c>
      <c r="B60" s="182" t="s">
        <v>1046</v>
      </c>
      <c r="C60" s="182" t="s">
        <v>111</v>
      </c>
      <c r="D60" s="182" t="s">
        <v>1047</v>
      </c>
      <c r="E60" s="188" t="s">
        <v>1048</v>
      </c>
      <c r="F60" s="188">
        <v>4</v>
      </c>
      <c r="G60" s="188">
        <v>2</v>
      </c>
      <c r="H60" s="182">
        <v>15</v>
      </c>
      <c r="I60" s="182">
        <v>5</v>
      </c>
      <c r="J60" s="188">
        <v>505</v>
      </c>
      <c r="K60" s="189">
        <v>0.5</v>
      </c>
      <c r="L60" s="190">
        <v>56.07</v>
      </c>
      <c r="M60" s="188" t="s">
        <v>1058</v>
      </c>
      <c r="N60" s="182" t="s">
        <v>1050</v>
      </c>
      <c r="O60" s="191" t="s">
        <v>848</v>
      </c>
      <c r="P60" s="191" t="s">
        <v>851</v>
      </c>
      <c r="Q60" s="182" t="s">
        <v>1051</v>
      </c>
      <c r="R60" s="188" t="s">
        <v>1209</v>
      </c>
      <c r="S60" s="192">
        <v>43277</v>
      </c>
      <c r="T60" s="188" t="s">
        <v>1210</v>
      </c>
      <c r="U60" s="188"/>
      <c r="V60" s="182" t="s">
        <v>1055</v>
      </c>
    </row>
    <row r="61" spans="1:22">
      <c r="A61" s="182">
        <v>57</v>
      </c>
      <c r="B61" s="182" t="s">
        <v>1046</v>
      </c>
      <c r="C61" s="182" t="s">
        <v>111</v>
      </c>
      <c r="D61" s="182" t="s">
        <v>1047</v>
      </c>
      <c r="E61" s="188" t="s">
        <v>1048</v>
      </c>
      <c r="F61" s="188">
        <v>4</v>
      </c>
      <c r="G61" s="188">
        <v>2</v>
      </c>
      <c r="H61" s="182">
        <v>15</v>
      </c>
      <c r="I61" s="182">
        <v>6</v>
      </c>
      <c r="J61" s="188">
        <v>604</v>
      </c>
      <c r="K61" s="189">
        <v>0.5</v>
      </c>
      <c r="L61" s="190">
        <v>56.09</v>
      </c>
      <c r="M61" s="188" t="s">
        <v>1086</v>
      </c>
      <c r="N61" s="182" t="s">
        <v>1050</v>
      </c>
      <c r="O61" s="191" t="s">
        <v>848</v>
      </c>
      <c r="P61" s="191" t="s">
        <v>847</v>
      </c>
      <c r="Q61" s="182" t="s">
        <v>1051</v>
      </c>
      <c r="R61" s="188" t="s">
        <v>1211</v>
      </c>
      <c r="S61" s="192">
        <v>43277</v>
      </c>
      <c r="T61" s="188" t="s">
        <v>1212</v>
      </c>
      <c r="U61" s="188" t="s">
        <v>1213</v>
      </c>
      <c r="V61" s="182" t="s">
        <v>1055</v>
      </c>
    </row>
    <row r="62" spans="1:22">
      <c r="A62" s="182">
        <v>58</v>
      </c>
      <c r="B62" s="182" t="s">
        <v>1046</v>
      </c>
      <c r="C62" s="182" t="s">
        <v>111</v>
      </c>
      <c r="D62" s="182" t="s">
        <v>1047</v>
      </c>
      <c r="E62" s="188" t="s">
        <v>1048</v>
      </c>
      <c r="F62" s="188">
        <v>4</v>
      </c>
      <c r="G62" s="188">
        <v>2</v>
      </c>
      <c r="H62" s="182">
        <v>15</v>
      </c>
      <c r="I62" s="182">
        <v>7</v>
      </c>
      <c r="J62" s="188">
        <v>703</v>
      </c>
      <c r="K62" s="189">
        <v>0.5</v>
      </c>
      <c r="L62" s="190">
        <v>56.09</v>
      </c>
      <c r="M62" s="188" t="s">
        <v>1086</v>
      </c>
      <c r="N62" s="182" t="s">
        <v>1050</v>
      </c>
      <c r="O62" s="191" t="s">
        <v>848</v>
      </c>
      <c r="P62" s="191" t="s">
        <v>851</v>
      </c>
      <c r="Q62" s="182" t="s">
        <v>1051</v>
      </c>
      <c r="R62" s="188" t="s">
        <v>1214</v>
      </c>
      <c r="S62" s="192">
        <v>43277</v>
      </c>
      <c r="T62" s="188" t="s">
        <v>1215</v>
      </c>
      <c r="U62" s="188" t="s">
        <v>1216</v>
      </c>
      <c r="V62" s="182" t="s">
        <v>1055</v>
      </c>
    </row>
    <row r="63" spans="1:22">
      <c r="A63" s="182">
        <v>59</v>
      </c>
      <c r="B63" s="182" t="s">
        <v>1046</v>
      </c>
      <c r="C63" s="182" t="s">
        <v>111</v>
      </c>
      <c r="D63" s="182" t="s">
        <v>1047</v>
      </c>
      <c r="E63" s="188" t="s">
        <v>1048</v>
      </c>
      <c r="F63" s="188">
        <v>4</v>
      </c>
      <c r="G63" s="188">
        <v>2</v>
      </c>
      <c r="H63" s="182">
        <v>15</v>
      </c>
      <c r="I63" s="182">
        <v>7</v>
      </c>
      <c r="J63" s="188">
        <v>704</v>
      </c>
      <c r="K63" s="189">
        <v>0.5</v>
      </c>
      <c r="L63" s="196">
        <v>56.09</v>
      </c>
      <c r="M63" s="197" t="s">
        <v>1086</v>
      </c>
      <c r="N63" s="182" t="s">
        <v>1050</v>
      </c>
      <c r="O63" s="191" t="s">
        <v>848</v>
      </c>
      <c r="P63" s="191" t="s">
        <v>851</v>
      </c>
      <c r="Q63" s="182" t="s">
        <v>1051</v>
      </c>
      <c r="R63" s="185" t="s">
        <v>1217</v>
      </c>
      <c r="S63" s="195">
        <v>43277</v>
      </c>
      <c r="T63" s="185" t="s">
        <v>1218</v>
      </c>
      <c r="U63" s="188" t="s">
        <v>1219</v>
      </c>
      <c r="V63" s="182" t="s">
        <v>1055</v>
      </c>
    </row>
    <row r="64" spans="1:22">
      <c r="A64" s="182">
        <v>60</v>
      </c>
      <c r="B64" s="182" t="s">
        <v>1046</v>
      </c>
      <c r="C64" s="182" t="s">
        <v>111</v>
      </c>
      <c r="D64" s="182" t="s">
        <v>1047</v>
      </c>
      <c r="E64" s="188" t="s">
        <v>1048</v>
      </c>
      <c r="F64" s="188">
        <v>4</v>
      </c>
      <c r="G64" s="188">
        <v>2</v>
      </c>
      <c r="H64" s="182">
        <v>15</v>
      </c>
      <c r="I64" s="182">
        <v>8</v>
      </c>
      <c r="J64" s="188">
        <v>802</v>
      </c>
      <c r="K64" s="189">
        <v>0.5</v>
      </c>
      <c r="L64" s="190">
        <v>56.37</v>
      </c>
      <c r="M64" s="188" t="s">
        <v>1110</v>
      </c>
      <c r="N64" s="182" t="s">
        <v>1050</v>
      </c>
      <c r="O64" s="191" t="s">
        <v>848</v>
      </c>
      <c r="P64" s="191" t="s">
        <v>847</v>
      </c>
      <c r="Q64" s="182" t="s">
        <v>1051</v>
      </c>
      <c r="R64" s="188" t="s">
        <v>1220</v>
      </c>
      <c r="S64" s="192">
        <v>43277</v>
      </c>
      <c r="T64" s="188" t="s">
        <v>1221</v>
      </c>
      <c r="U64" s="188" t="s">
        <v>1222</v>
      </c>
      <c r="V64" s="182" t="s">
        <v>1055</v>
      </c>
    </row>
    <row r="65" spans="1:22">
      <c r="A65" s="182">
        <v>61</v>
      </c>
      <c r="B65" s="182" t="s">
        <v>1046</v>
      </c>
      <c r="C65" s="182" t="s">
        <v>111</v>
      </c>
      <c r="D65" s="182" t="s">
        <v>1047</v>
      </c>
      <c r="E65" s="188" t="s">
        <v>1048</v>
      </c>
      <c r="F65" s="188">
        <v>4</v>
      </c>
      <c r="G65" s="188">
        <v>2</v>
      </c>
      <c r="H65" s="182">
        <v>15</v>
      </c>
      <c r="I65" s="182">
        <v>8</v>
      </c>
      <c r="J65" s="188">
        <v>803</v>
      </c>
      <c r="K65" s="189">
        <v>0.5</v>
      </c>
      <c r="L65" s="190">
        <v>56.09</v>
      </c>
      <c r="M65" s="188" t="s">
        <v>1086</v>
      </c>
      <c r="N65" s="182" t="s">
        <v>1050</v>
      </c>
      <c r="O65" s="182" t="s">
        <v>848</v>
      </c>
      <c r="P65" s="182" t="s">
        <v>847</v>
      </c>
      <c r="Q65" s="182" t="s">
        <v>1051</v>
      </c>
      <c r="R65" s="188" t="s">
        <v>1223</v>
      </c>
      <c r="S65" s="192">
        <v>43277</v>
      </c>
      <c r="T65" s="188" t="s">
        <v>1224</v>
      </c>
      <c r="U65" s="188"/>
      <c r="V65" s="182" t="s">
        <v>1055</v>
      </c>
    </row>
    <row r="66" spans="1:22">
      <c r="A66" s="182">
        <v>62</v>
      </c>
      <c r="B66" s="182" t="s">
        <v>1046</v>
      </c>
      <c r="C66" s="182" t="s">
        <v>111</v>
      </c>
      <c r="D66" s="182" t="s">
        <v>1047</v>
      </c>
      <c r="E66" s="188" t="s">
        <v>1048</v>
      </c>
      <c r="F66" s="188">
        <v>4</v>
      </c>
      <c r="G66" s="188">
        <v>2</v>
      </c>
      <c r="H66" s="182">
        <v>15</v>
      </c>
      <c r="I66" s="182">
        <v>8</v>
      </c>
      <c r="J66" s="188">
        <v>804</v>
      </c>
      <c r="K66" s="189">
        <v>0.5</v>
      </c>
      <c r="L66" s="190">
        <v>56.09</v>
      </c>
      <c r="M66" s="188" t="s">
        <v>1086</v>
      </c>
      <c r="N66" s="182" t="s">
        <v>1050</v>
      </c>
      <c r="O66" s="191" t="s">
        <v>848</v>
      </c>
      <c r="P66" s="191" t="s">
        <v>851</v>
      </c>
      <c r="Q66" s="182" t="s">
        <v>1051</v>
      </c>
      <c r="R66" s="188" t="s">
        <v>1225</v>
      </c>
      <c r="S66" s="192">
        <v>43277</v>
      </c>
      <c r="T66" s="188" t="s">
        <v>1226</v>
      </c>
      <c r="U66" s="188" t="s">
        <v>1227</v>
      </c>
      <c r="V66" s="182" t="s">
        <v>1055</v>
      </c>
    </row>
    <row r="67" spans="1:22">
      <c r="A67" s="182">
        <v>63</v>
      </c>
      <c r="B67" s="182" t="s">
        <v>1046</v>
      </c>
      <c r="C67" s="182" t="s">
        <v>111</v>
      </c>
      <c r="D67" s="182" t="s">
        <v>1047</v>
      </c>
      <c r="E67" s="188" t="s">
        <v>1048</v>
      </c>
      <c r="F67" s="188">
        <v>4</v>
      </c>
      <c r="G67" s="188">
        <v>2</v>
      </c>
      <c r="H67" s="182">
        <v>15</v>
      </c>
      <c r="I67" s="182">
        <v>9</v>
      </c>
      <c r="J67" s="188">
        <v>904</v>
      </c>
      <c r="K67" s="189">
        <v>0.5</v>
      </c>
      <c r="L67" s="190">
        <v>56.09</v>
      </c>
      <c r="M67" s="188" t="s">
        <v>1086</v>
      </c>
      <c r="N67" s="182" t="s">
        <v>1050</v>
      </c>
      <c r="O67" s="191" t="s">
        <v>848</v>
      </c>
      <c r="P67" s="191" t="s">
        <v>847</v>
      </c>
      <c r="Q67" s="182" t="s">
        <v>1051</v>
      </c>
      <c r="R67" s="188" t="s">
        <v>1228</v>
      </c>
      <c r="S67" s="192">
        <v>43277</v>
      </c>
      <c r="T67" s="188" t="s">
        <v>1229</v>
      </c>
      <c r="U67" s="188" t="s">
        <v>1230</v>
      </c>
      <c r="V67" s="182" t="s">
        <v>1055</v>
      </c>
    </row>
    <row r="68" spans="1:22">
      <c r="A68" s="182">
        <v>64</v>
      </c>
      <c r="B68" s="182" t="s">
        <v>1046</v>
      </c>
      <c r="C68" s="182" t="s">
        <v>111</v>
      </c>
      <c r="D68" s="182" t="s">
        <v>1047</v>
      </c>
      <c r="E68" s="188" t="s">
        <v>1048</v>
      </c>
      <c r="F68" s="188">
        <v>4</v>
      </c>
      <c r="G68" s="188">
        <v>2</v>
      </c>
      <c r="H68" s="182">
        <v>15</v>
      </c>
      <c r="I68" s="182">
        <v>10</v>
      </c>
      <c r="J68" s="188">
        <v>1004</v>
      </c>
      <c r="K68" s="189">
        <v>0.5</v>
      </c>
      <c r="L68" s="190">
        <v>56.09</v>
      </c>
      <c r="M68" s="188" t="s">
        <v>1086</v>
      </c>
      <c r="N68" s="182" t="s">
        <v>1050</v>
      </c>
      <c r="O68" s="191" t="s">
        <v>848</v>
      </c>
      <c r="P68" s="191" t="s">
        <v>847</v>
      </c>
      <c r="Q68" s="182" t="s">
        <v>1051</v>
      </c>
      <c r="R68" s="188" t="s">
        <v>1231</v>
      </c>
      <c r="S68" s="192">
        <v>43277</v>
      </c>
      <c r="T68" s="188" t="s">
        <v>1232</v>
      </c>
      <c r="U68" s="188" t="s">
        <v>1233</v>
      </c>
      <c r="V68" s="182" t="s">
        <v>1055</v>
      </c>
    </row>
    <row r="69" spans="1:22">
      <c r="A69" s="182">
        <v>65</v>
      </c>
      <c r="B69" s="182" t="s">
        <v>1046</v>
      </c>
      <c r="C69" s="182" t="s">
        <v>111</v>
      </c>
      <c r="D69" s="182" t="s">
        <v>1047</v>
      </c>
      <c r="E69" s="188" t="s">
        <v>1048</v>
      </c>
      <c r="F69" s="188">
        <v>4</v>
      </c>
      <c r="G69" s="188">
        <v>2</v>
      </c>
      <c r="H69" s="182">
        <v>15</v>
      </c>
      <c r="I69" s="182">
        <v>11</v>
      </c>
      <c r="J69" s="188">
        <v>1104</v>
      </c>
      <c r="K69" s="189">
        <v>0.5</v>
      </c>
      <c r="L69" s="190">
        <v>56.09</v>
      </c>
      <c r="M69" s="188" t="s">
        <v>1086</v>
      </c>
      <c r="N69" s="182" t="s">
        <v>1050</v>
      </c>
      <c r="O69" s="191" t="s">
        <v>848</v>
      </c>
      <c r="P69" s="191" t="s">
        <v>847</v>
      </c>
      <c r="Q69" s="182" t="s">
        <v>1051</v>
      </c>
      <c r="R69" s="188" t="s">
        <v>1234</v>
      </c>
      <c r="S69" s="192">
        <v>43277</v>
      </c>
      <c r="T69" s="188" t="s">
        <v>1235</v>
      </c>
      <c r="U69" s="188"/>
      <c r="V69" s="182" t="s">
        <v>1055</v>
      </c>
    </row>
    <row r="70" spans="1:22">
      <c r="A70" s="182">
        <v>66</v>
      </c>
      <c r="B70" s="182" t="s">
        <v>1046</v>
      </c>
      <c r="C70" s="182" t="s">
        <v>111</v>
      </c>
      <c r="D70" s="182" t="s">
        <v>1047</v>
      </c>
      <c r="E70" s="188" t="s">
        <v>1048</v>
      </c>
      <c r="F70" s="188">
        <v>4</v>
      </c>
      <c r="G70" s="188">
        <v>2</v>
      </c>
      <c r="H70" s="182">
        <v>15</v>
      </c>
      <c r="I70" s="182">
        <v>13</v>
      </c>
      <c r="J70" s="188">
        <v>1303</v>
      </c>
      <c r="K70" s="189">
        <v>0.5</v>
      </c>
      <c r="L70" s="190">
        <v>56.09</v>
      </c>
      <c r="M70" s="188" t="s">
        <v>1086</v>
      </c>
      <c r="N70" s="182" t="s">
        <v>1050</v>
      </c>
      <c r="O70" s="191" t="s">
        <v>848</v>
      </c>
      <c r="P70" s="191" t="s">
        <v>847</v>
      </c>
      <c r="Q70" s="182" t="s">
        <v>1051</v>
      </c>
      <c r="R70" s="188" t="s">
        <v>1236</v>
      </c>
      <c r="S70" s="192">
        <v>43277</v>
      </c>
      <c r="T70" s="188" t="s">
        <v>1237</v>
      </c>
      <c r="U70" s="188" t="s">
        <v>1238</v>
      </c>
      <c r="V70" s="182" t="s">
        <v>1055</v>
      </c>
    </row>
    <row r="71" spans="1:22">
      <c r="A71" s="182">
        <v>67</v>
      </c>
      <c r="B71" s="182" t="s">
        <v>1046</v>
      </c>
      <c r="C71" s="182" t="s">
        <v>111</v>
      </c>
      <c r="D71" s="182" t="s">
        <v>1047</v>
      </c>
      <c r="E71" s="188" t="s">
        <v>1048</v>
      </c>
      <c r="F71" s="188">
        <v>4</v>
      </c>
      <c r="G71" s="188">
        <v>2</v>
      </c>
      <c r="H71" s="182">
        <v>15</v>
      </c>
      <c r="I71" s="182">
        <v>13</v>
      </c>
      <c r="J71" s="188">
        <v>1304</v>
      </c>
      <c r="K71" s="189">
        <v>0.5</v>
      </c>
      <c r="L71" s="190">
        <v>56.09</v>
      </c>
      <c r="M71" s="188" t="s">
        <v>1086</v>
      </c>
      <c r="N71" s="182" t="s">
        <v>1050</v>
      </c>
      <c r="O71" s="191" t="s">
        <v>848</v>
      </c>
      <c r="P71" s="191" t="s">
        <v>851</v>
      </c>
      <c r="Q71" s="182" t="s">
        <v>1051</v>
      </c>
      <c r="R71" s="188" t="s">
        <v>1239</v>
      </c>
      <c r="S71" s="192">
        <v>43277</v>
      </c>
      <c r="T71" s="188" t="s">
        <v>1240</v>
      </c>
      <c r="U71" s="188" t="s">
        <v>1241</v>
      </c>
      <c r="V71" s="182" t="s">
        <v>1055</v>
      </c>
    </row>
    <row r="72" spans="1:22">
      <c r="A72" s="182">
        <v>68</v>
      </c>
      <c r="B72" s="182" t="s">
        <v>1046</v>
      </c>
      <c r="C72" s="182" t="s">
        <v>111</v>
      </c>
      <c r="D72" s="182" t="s">
        <v>1047</v>
      </c>
      <c r="E72" s="188" t="s">
        <v>1048</v>
      </c>
      <c r="F72" s="188">
        <v>4</v>
      </c>
      <c r="G72" s="188">
        <v>2</v>
      </c>
      <c r="H72" s="182">
        <v>15</v>
      </c>
      <c r="I72" s="182">
        <v>14</v>
      </c>
      <c r="J72" s="188">
        <v>1403</v>
      </c>
      <c r="K72" s="189">
        <v>0.5</v>
      </c>
      <c r="L72" s="190">
        <v>56.09</v>
      </c>
      <c r="M72" s="188" t="s">
        <v>1086</v>
      </c>
      <c r="N72" s="182" t="s">
        <v>1050</v>
      </c>
      <c r="O72" s="191" t="s">
        <v>848</v>
      </c>
      <c r="P72" s="191" t="s">
        <v>847</v>
      </c>
      <c r="Q72" s="182" t="s">
        <v>1051</v>
      </c>
      <c r="R72" s="188" t="s">
        <v>1242</v>
      </c>
      <c r="S72" s="192">
        <v>43277</v>
      </c>
      <c r="T72" s="188" t="s">
        <v>1243</v>
      </c>
      <c r="U72" s="188" t="s">
        <v>1244</v>
      </c>
      <c r="V72" s="182" t="s">
        <v>1055</v>
      </c>
    </row>
    <row r="73" spans="1:22">
      <c r="A73" s="182">
        <v>69</v>
      </c>
      <c r="B73" s="182" t="s">
        <v>1046</v>
      </c>
      <c r="C73" s="182" t="s">
        <v>111</v>
      </c>
      <c r="D73" s="182" t="s">
        <v>1047</v>
      </c>
      <c r="E73" s="188" t="s">
        <v>1048</v>
      </c>
      <c r="F73" s="188">
        <v>4</v>
      </c>
      <c r="G73" s="188">
        <v>2</v>
      </c>
      <c r="H73" s="182">
        <v>15</v>
      </c>
      <c r="I73" s="182">
        <v>14</v>
      </c>
      <c r="J73" s="188">
        <v>1404</v>
      </c>
      <c r="K73" s="189">
        <v>0.5</v>
      </c>
      <c r="L73" s="190">
        <v>56.09</v>
      </c>
      <c r="M73" s="188" t="s">
        <v>1086</v>
      </c>
      <c r="N73" s="182" t="s">
        <v>1050</v>
      </c>
      <c r="O73" s="191" t="s">
        <v>848</v>
      </c>
      <c r="P73" s="191" t="s">
        <v>851</v>
      </c>
      <c r="Q73" s="182" t="s">
        <v>1051</v>
      </c>
      <c r="R73" s="188" t="s">
        <v>1245</v>
      </c>
      <c r="S73" s="192">
        <v>43277</v>
      </c>
      <c r="T73" s="188" t="s">
        <v>1246</v>
      </c>
      <c r="U73" s="188" t="s">
        <v>1247</v>
      </c>
      <c r="V73" s="182" t="s">
        <v>1055</v>
      </c>
    </row>
    <row r="74" spans="1:22">
      <c r="A74" s="182">
        <v>70</v>
      </c>
      <c r="B74" s="182" t="s">
        <v>1046</v>
      </c>
      <c r="C74" s="182" t="s">
        <v>111</v>
      </c>
      <c r="D74" s="182" t="s">
        <v>1047</v>
      </c>
      <c r="E74" s="188" t="s">
        <v>1048</v>
      </c>
      <c r="F74" s="188">
        <v>4</v>
      </c>
      <c r="G74" s="188">
        <v>2</v>
      </c>
      <c r="H74" s="182">
        <v>15</v>
      </c>
      <c r="I74" s="182">
        <v>14</v>
      </c>
      <c r="J74" s="188">
        <v>1405</v>
      </c>
      <c r="K74" s="189">
        <v>0.5</v>
      </c>
      <c r="L74" s="190">
        <v>56.07</v>
      </c>
      <c r="M74" s="188" t="s">
        <v>1058</v>
      </c>
      <c r="N74" s="182" t="s">
        <v>1050</v>
      </c>
      <c r="O74" s="191" t="s">
        <v>848</v>
      </c>
      <c r="P74" s="191" t="s">
        <v>847</v>
      </c>
      <c r="Q74" s="182" t="s">
        <v>1051</v>
      </c>
      <c r="R74" s="188" t="s">
        <v>1248</v>
      </c>
      <c r="S74" s="192">
        <v>43277</v>
      </c>
      <c r="T74" s="188" t="s">
        <v>1249</v>
      </c>
      <c r="U74" s="188"/>
      <c r="V74" s="182" t="s">
        <v>1055</v>
      </c>
    </row>
    <row r="75" spans="1:22">
      <c r="A75" s="182">
        <v>71</v>
      </c>
      <c r="B75" s="182" t="s">
        <v>1046</v>
      </c>
      <c r="C75" s="182" t="s">
        <v>111</v>
      </c>
      <c r="D75" s="182" t="s">
        <v>1047</v>
      </c>
      <c r="E75" s="188" t="s">
        <v>1048</v>
      </c>
      <c r="F75" s="188">
        <v>4</v>
      </c>
      <c r="G75" s="188">
        <v>2</v>
      </c>
      <c r="H75" s="182">
        <v>15</v>
      </c>
      <c r="I75" s="182">
        <v>15</v>
      </c>
      <c r="J75" s="188">
        <v>1502</v>
      </c>
      <c r="K75" s="189">
        <v>0.5</v>
      </c>
      <c r="L75" s="190">
        <v>56.37</v>
      </c>
      <c r="M75" s="188" t="s">
        <v>1110</v>
      </c>
      <c r="N75" s="182" t="s">
        <v>1050</v>
      </c>
      <c r="O75" s="191" t="s">
        <v>848</v>
      </c>
      <c r="P75" s="191" t="s">
        <v>851</v>
      </c>
      <c r="Q75" s="182" t="s">
        <v>1051</v>
      </c>
      <c r="R75" s="188" t="s">
        <v>1250</v>
      </c>
      <c r="S75" s="192">
        <v>43277</v>
      </c>
      <c r="T75" s="188" t="s">
        <v>1251</v>
      </c>
      <c r="U75" s="188"/>
      <c r="V75" s="182" t="s">
        <v>1055</v>
      </c>
    </row>
    <row r="76" spans="1:22">
      <c r="A76" s="182">
        <v>72</v>
      </c>
      <c r="B76" s="182" t="s">
        <v>1046</v>
      </c>
      <c r="C76" s="182" t="s">
        <v>111</v>
      </c>
      <c r="D76" s="182" t="s">
        <v>1047</v>
      </c>
      <c r="E76" s="188" t="s">
        <v>1048</v>
      </c>
      <c r="F76" s="188">
        <v>4</v>
      </c>
      <c r="G76" s="188">
        <v>2</v>
      </c>
      <c r="H76" s="182">
        <v>15</v>
      </c>
      <c r="I76" s="182">
        <v>15</v>
      </c>
      <c r="J76" s="188">
        <v>1503</v>
      </c>
      <c r="K76" s="189">
        <v>0.5</v>
      </c>
      <c r="L76" s="190">
        <v>56.09</v>
      </c>
      <c r="M76" s="188" t="s">
        <v>1086</v>
      </c>
      <c r="N76" s="182" t="s">
        <v>1050</v>
      </c>
      <c r="O76" s="191" t="s">
        <v>848</v>
      </c>
      <c r="P76" s="191" t="s">
        <v>847</v>
      </c>
      <c r="Q76" s="182" t="s">
        <v>1051</v>
      </c>
      <c r="R76" s="188" t="s">
        <v>1252</v>
      </c>
      <c r="S76" s="192">
        <v>43277</v>
      </c>
      <c r="T76" s="188" t="s">
        <v>1253</v>
      </c>
      <c r="U76" s="188" t="s">
        <v>1254</v>
      </c>
      <c r="V76" s="182" t="s">
        <v>1055</v>
      </c>
    </row>
    <row r="77" spans="1:22">
      <c r="A77" s="182">
        <v>73</v>
      </c>
      <c r="B77" s="182" t="s">
        <v>1046</v>
      </c>
      <c r="C77" s="182" t="s">
        <v>111</v>
      </c>
      <c r="D77" s="182" t="s">
        <v>1047</v>
      </c>
      <c r="E77" s="188" t="s">
        <v>1048</v>
      </c>
      <c r="F77" s="188">
        <v>4</v>
      </c>
      <c r="G77" s="188">
        <v>2</v>
      </c>
      <c r="H77" s="182">
        <v>15</v>
      </c>
      <c r="I77" s="182">
        <v>15</v>
      </c>
      <c r="J77" s="188">
        <v>1504</v>
      </c>
      <c r="K77" s="189">
        <v>0.5</v>
      </c>
      <c r="L77" s="190">
        <v>56.09</v>
      </c>
      <c r="M77" s="188" t="s">
        <v>1086</v>
      </c>
      <c r="N77" s="182" t="s">
        <v>1050</v>
      </c>
      <c r="O77" s="191" t="s">
        <v>848</v>
      </c>
      <c r="P77" s="191" t="s">
        <v>851</v>
      </c>
      <c r="Q77" s="182" t="s">
        <v>1051</v>
      </c>
      <c r="R77" s="188" t="s">
        <v>1255</v>
      </c>
      <c r="S77" s="192">
        <v>43277</v>
      </c>
      <c r="T77" s="188" t="s">
        <v>1256</v>
      </c>
      <c r="U77" s="188" t="s">
        <v>1257</v>
      </c>
      <c r="V77" s="182" t="s">
        <v>1055</v>
      </c>
    </row>
    <row r="78" spans="1:22">
      <c r="A78" s="182">
        <v>74</v>
      </c>
      <c r="B78" s="182" t="s">
        <v>1046</v>
      </c>
      <c r="C78" s="182" t="s">
        <v>111</v>
      </c>
      <c r="D78" s="182" t="s">
        <v>1047</v>
      </c>
      <c r="E78" s="188" t="s">
        <v>1048</v>
      </c>
      <c r="F78" s="188">
        <v>4</v>
      </c>
      <c r="G78" s="188">
        <v>2</v>
      </c>
      <c r="H78" s="182">
        <v>15</v>
      </c>
      <c r="I78" s="182">
        <v>15</v>
      </c>
      <c r="J78" s="188">
        <v>1505</v>
      </c>
      <c r="K78" s="189">
        <v>0.5</v>
      </c>
      <c r="L78" s="190">
        <v>56.07</v>
      </c>
      <c r="M78" s="188" t="s">
        <v>1058</v>
      </c>
      <c r="N78" s="182" t="s">
        <v>1050</v>
      </c>
      <c r="O78" s="191" t="s">
        <v>848</v>
      </c>
      <c r="P78" s="191" t="s">
        <v>847</v>
      </c>
      <c r="Q78" s="182" t="s">
        <v>1051</v>
      </c>
      <c r="R78" s="188" t="s">
        <v>1258</v>
      </c>
      <c r="S78" s="192">
        <v>43277</v>
      </c>
      <c r="T78" s="188" t="s">
        <v>1259</v>
      </c>
      <c r="U78" s="188"/>
      <c r="V78" s="182" t="s">
        <v>1055</v>
      </c>
    </row>
    <row r="79" spans="1:22">
      <c r="A79" s="182">
        <v>75</v>
      </c>
      <c r="B79" s="182" t="s">
        <v>1046</v>
      </c>
      <c r="C79" s="182" t="s">
        <v>111</v>
      </c>
      <c r="D79" s="182" t="s">
        <v>1047</v>
      </c>
      <c r="E79" s="188" t="s">
        <v>1048</v>
      </c>
      <c r="F79" s="188">
        <v>5</v>
      </c>
      <c r="G79" s="188">
        <v>1</v>
      </c>
      <c r="H79" s="182">
        <v>15</v>
      </c>
      <c r="I79" s="182"/>
      <c r="J79" s="188">
        <v>102</v>
      </c>
      <c r="K79" s="189">
        <v>0.5</v>
      </c>
      <c r="L79" s="190">
        <v>55.97</v>
      </c>
      <c r="M79" s="188" t="s">
        <v>1049</v>
      </c>
      <c r="N79" s="182" t="s">
        <v>1050</v>
      </c>
      <c r="O79" s="191" t="s">
        <v>848</v>
      </c>
      <c r="P79" s="191" t="s">
        <v>851</v>
      </c>
      <c r="Q79" s="182" t="s">
        <v>1051</v>
      </c>
      <c r="R79" s="188" t="s">
        <v>1260</v>
      </c>
      <c r="S79" s="192">
        <v>43277</v>
      </c>
      <c r="T79" s="188" t="s">
        <v>1261</v>
      </c>
      <c r="U79" s="188" t="s">
        <v>1262</v>
      </c>
      <c r="V79" s="182" t="s">
        <v>1055</v>
      </c>
    </row>
    <row r="80" spans="1:22">
      <c r="A80" s="182">
        <v>76</v>
      </c>
      <c r="B80" s="182" t="s">
        <v>1046</v>
      </c>
      <c r="C80" s="182" t="s">
        <v>111</v>
      </c>
      <c r="D80" s="182" t="s">
        <v>1047</v>
      </c>
      <c r="E80" s="188" t="s">
        <v>1048</v>
      </c>
      <c r="F80" s="188">
        <v>5</v>
      </c>
      <c r="G80" s="188">
        <v>1</v>
      </c>
      <c r="H80" s="182">
        <v>15</v>
      </c>
      <c r="I80" s="182"/>
      <c r="J80" s="188">
        <v>103</v>
      </c>
      <c r="K80" s="189">
        <v>0.5</v>
      </c>
      <c r="L80" s="190">
        <v>55.97</v>
      </c>
      <c r="M80" s="188" t="s">
        <v>1049</v>
      </c>
      <c r="N80" s="182" t="s">
        <v>1050</v>
      </c>
      <c r="O80" s="191" t="s">
        <v>848</v>
      </c>
      <c r="P80" s="191" t="s">
        <v>847</v>
      </c>
      <c r="Q80" s="182" t="s">
        <v>1051</v>
      </c>
      <c r="R80" s="188" t="s">
        <v>1263</v>
      </c>
      <c r="S80" s="192">
        <v>43277</v>
      </c>
      <c r="T80" s="188" t="s">
        <v>1264</v>
      </c>
      <c r="U80" s="188" t="s">
        <v>1265</v>
      </c>
      <c r="V80" s="182" t="s">
        <v>1055</v>
      </c>
    </row>
    <row r="81" spans="1:22">
      <c r="A81" s="182">
        <v>77</v>
      </c>
      <c r="B81" s="182" t="s">
        <v>1046</v>
      </c>
      <c r="C81" s="182" t="s">
        <v>111</v>
      </c>
      <c r="D81" s="182" t="s">
        <v>1047</v>
      </c>
      <c r="E81" s="188" t="s">
        <v>1048</v>
      </c>
      <c r="F81" s="188">
        <v>5</v>
      </c>
      <c r="G81" s="188">
        <v>1</v>
      </c>
      <c r="H81" s="182">
        <v>15</v>
      </c>
      <c r="I81" s="182"/>
      <c r="J81" s="188">
        <v>104</v>
      </c>
      <c r="K81" s="189">
        <v>0.5</v>
      </c>
      <c r="L81" s="190">
        <v>55.97</v>
      </c>
      <c r="M81" s="188" t="s">
        <v>1049</v>
      </c>
      <c r="N81" s="182" t="s">
        <v>1050</v>
      </c>
      <c r="O81" s="191" t="s">
        <v>848</v>
      </c>
      <c r="P81" s="191" t="s">
        <v>851</v>
      </c>
      <c r="Q81" s="182" t="s">
        <v>1051</v>
      </c>
      <c r="R81" s="188" t="s">
        <v>1266</v>
      </c>
      <c r="S81" s="192">
        <v>43277</v>
      </c>
      <c r="T81" s="188" t="s">
        <v>1267</v>
      </c>
      <c r="U81" s="188" t="s">
        <v>1268</v>
      </c>
      <c r="V81" s="182" t="s">
        <v>1055</v>
      </c>
    </row>
    <row r="82" spans="1:22">
      <c r="A82" s="182">
        <v>78</v>
      </c>
      <c r="B82" s="182" t="s">
        <v>1046</v>
      </c>
      <c r="C82" s="182" t="s">
        <v>111</v>
      </c>
      <c r="D82" s="182" t="s">
        <v>1047</v>
      </c>
      <c r="E82" s="188" t="s">
        <v>1048</v>
      </c>
      <c r="F82" s="188">
        <v>5</v>
      </c>
      <c r="G82" s="188">
        <v>1</v>
      </c>
      <c r="H82" s="182">
        <v>15</v>
      </c>
      <c r="I82" s="182"/>
      <c r="J82" s="188">
        <v>105</v>
      </c>
      <c r="K82" s="189">
        <v>0.5</v>
      </c>
      <c r="L82" s="190">
        <v>56.11</v>
      </c>
      <c r="M82" s="188" t="s">
        <v>1058</v>
      </c>
      <c r="N82" s="182" t="s">
        <v>1050</v>
      </c>
      <c r="O82" s="191" t="s">
        <v>848</v>
      </c>
      <c r="P82" s="191" t="s">
        <v>847</v>
      </c>
      <c r="Q82" s="182" t="s">
        <v>1051</v>
      </c>
      <c r="R82" s="188" t="s">
        <v>1269</v>
      </c>
      <c r="S82" s="192">
        <v>43277</v>
      </c>
      <c r="T82" s="188" t="s">
        <v>1270</v>
      </c>
      <c r="U82" s="188" t="s">
        <v>1271</v>
      </c>
      <c r="V82" s="182" t="s">
        <v>1055</v>
      </c>
    </row>
    <row r="83" spans="1:22">
      <c r="A83" s="182">
        <v>79</v>
      </c>
      <c r="B83" s="182" t="s">
        <v>1046</v>
      </c>
      <c r="C83" s="182" t="s">
        <v>111</v>
      </c>
      <c r="D83" s="182" t="s">
        <v>1047</v>
      </c>
      <c r="E83" s="188" t="s">
        <v>1048</v>
      </c>
      <c r="F83" s="188">
        <v>5</v>
      </c>
      <c r="G83" s="188">
        <v>1</v>
      </c>
      <c r="H83" s="182">
        <v>15</v>
      </c>
      <c r="I83" s="182"/>
      <c r="J83" s="188">
        <v>202</v>
      </c>
      <c r="K83" s="189">
        <v>0.5</v>
      </c>
      <c r="L83" s="190">
        <v>55.97</v>
      </c>
      <c r="M83" s="188" t="s">
        <v>1049</v>
      </c>
      <c r="N83" s="182" t="s">
        <v>1050</v>
      </c>
      <c r="O83" s="182" t="s">
        <v>848</v>
      </c>
      <c r="P83" s="182" t="s">
        <v>851</v>
      </c>
      <c r="Q83" s="182" t="s">
        <v>1051</v>
      </c>
      <c r="R83" s="188" t="s">
        <v>1272</v>
      </c>
      <c r="S83" s="192">
        <v>43277</v>
      </c>
      <c r="T83" s="188" t="s">
        <v>1273</v>
      </c>
      <c r="U83" s="188" t="s">
        <v>1274</v>
      </c>
      <c r="V83" s="182" t="s">
        <v>1055</v>
      </c>
    </row>
    <row r="84" spans="1:22">
      <c r="A84" s="182">
        <v>80</v>
      </c>
      <c r="B84" s="182" t="s">
        <v>1046</v>
      </c>
      <c r="C84" s="182" t="s">
        <v>111</v>
      </c>
      <c r="D84" s="182" t="s">
        <v>1047</v>
      </c>
      <c r="E84" s="188" t="s">
        <v>1048</v>
      </c>
      <c r="F84" s="188">
        <v>5</v>
      </c>
      <c r="G84" s="188">
        <v>1</v>
      </c>
      <c r="H84" s="182">
        <v>15</v>
      </c>
      <c r="I84" s="182"/>
      <c r="J84" s="188">
        <v>203</v>
      </c>
      <c r="K84" s="189">
        <v>0.5</v>
      </c>
      <c r="L84" s="190">
        <v>55.97</v>
      </c>
      <c r="M84" s="188" t="s">
        <v>1049</v>
      </c>
      <c r="N84" s="182" t="s">
        <v>1050</v>
      </c>
      <c r="O84" s="191" t="s">
        <v>848</v>
      </c>
      <c r="P84" s="191" t="s">
        <v>847</v>
      </c>
      <c r="Q84" s="182" t="s">
        <v>1051</v>
      </c>
      <c r="R84" s="188" t="s">
        <v>1275</v>
      </c>
      <c r="S84" s="192">
        <v>43277</v>
      </c>
      <c r="T84" s="188" t="s">
        <v>1276</v>
      </c>
      <c r="U84" s="188"/>
      <c r="V84" s="182" t="s">
        <v>1055</v>
      </c>
    </row>
    <row r="85" spans="1:22">
      <c r="A85" s="182">
        <v>81</v>
      </c>
      <c r="B85" s="182" t="s">
        <v>1046</v>
      </c>
      <c r="C85" s="182" t="s">
        <v>111</v>
      </c>
      <c r="D85" s="182" t="s">
        <v>1047</v>
      </c>
      <c r="E85" s="188" t="s">
        <v>1048</v>
      </c>
      <c r="F85" s="188">
        <v>5</v>
      </c>
      <c r="G85" s="188">
        <v>1</v>
      </c>
      <c r="H85" s="182">
        <v>15</v>
      </c>
      <c r="I85" s="182"/>
      <c r="J85" s="188">
        <v>204</v>
      </c>
      <c r="K85" s="189">
        <v>0.5</v>
      </c>
      <c r="L85" s="190">
        <v>55.97</v>
      </c>
      <c r="M85" s="188" t="s">
        <v>1049</v>
      </c>
      <c r="N85" s="182" t="s">
        <v>1050</v>
      </c>
      <c r="O85" s="191" t="s">
        <v>848</v>
      </c>
      <c r="P85" s="191" t="s">
        <v>851</v>
      </c>
      <c r="Q85" s="182" t="s">
        <v>1051</v>
      </c>
      <c r="R85" s="188" t="s">
        <v>1277</v>
      </c>
      <c r="S85" s="192">
        <v>43277</v>
      </c>
      <c r="T85" s="188" t="s">
        <v>1278</v>
      </c>
      <c r="U85" s="188"/>
      <c r="V85" s="182" t="s">
        <v>1055</v>
      </c>
    </row>
    <row r="86" spans="1:22">
      <c r="A86" s="182">
        <v>82</v>
      </c>
      <c r="B86" s="182" t="s">
        <v>1046</v>
      </c>
      <c r="C86" s="182" t="s">
        <v>111</v>
      </c>
      <c r="D86" s="182" t="s">
        <v>1047</v>
      </c>
      <c r="E86" s="188" t="s">
        <v>1048</v>
      </c>
      <c r="F86" s="188">
        <v>5</v>
      </c>
      <c r="G86" s="188">
        <v>1</v>
      </c>
      <c r="H86" s="182">
        <v>15</v>
      </c>
      <c r="I86" s="182"/>
      <c r="J86" s="188">
        <v>303</v>
      </c>
      <c r="K86" s="189">
        <v>0.5</v>
      </c>
      <c r="L86" s="190">
        <v>55.97</v>
      </c>
      <c r="M86" s="188" t="s">
        <v>1049</v>
      </c>
      <c r="N86" s="182" t="s">
        <v>1050</v>
      </c>
      <c r="O86" s="191" t="s">
        <v>848</v>
      </c>
      <c r="P86" s="191" t="s">
        <v>847</v>
      </c>
      <c r="Q86" s="182" t="s">
        <v>1051</v>
      </c>
      <c r="R86" s="188" t="s">
        <v>1279</v>
      </c>
      <c r="S86" s="192">
        <v>43277</v>
      </c>
      <c r="T86" s="188" t="s">
        <v>1280</v>
      </c>
      <c r="U86" s="188" t="s">
        <v>1281</v>
      </c>
      <c r="V86" s="182" t="s">
        <v>1055</v>
      </c>
    </row>
    <row r="87" spans="1:22">
      <c r="A87" s="182">
        <v>83</v>
      </c>
      <c r="B87" s="182" t="s">
        <v>1046</v>
      </c>
      <c r="C87" s="182" t="s">
        <v>111</v>
      </c>
      <c r="D87" s="182" t="s">
        <v>1047</v>
      </c>
      <c r="E87" s="188" t="s">
        <v>1048</v>
      </c>
      <c r="F87" s="188">
        <v>5</v>
      </c>
      <c r="G87" s="188">
        <v>1</v>
      </c>
      <c r="H87" s="182">
        <v>15</v>
      </c>
      <c r="I87" s="182"/>
      <c r="J87" s="188">
        <v>304</v>
      </c>
      <c r="K87" s="189">
        <v>0.5</v>
      </c>
      <c r="L87" s="190">
        <v>55.97</v>
      </c>
      <c r="M87" s="188" t="s">
        <v>1049</v>
      </c>
      <c r="N87" s="182" t="s">
        <v>1050</v>
      </c>
      <c r="O87" s="191" t="s">
        <v>848</v>
      </c>
      <c r="P87" s="191" t="s">
        <v>851</v>
      </c>
      <c r="Q87" s="182" t="s">
        <v>1051</v>
      </c>
      <c r="R87" s="188" t="s">
        <v>1282</v>
      </c>
      <c r="S87" s="192">
        <v>43277</v>
      </c>
      <c r="T87" s="188" t="s">
        <v>1283</v>
      </c>
      <c r="U87" s="188" t="s">
        <v>1284</v>
      </c>
      <c r="V87" s="182" t="s">
        <v>1055</v>
      </c>
    </row>
    <row r="88" spans="1:22">
      <c r="A88" s="182">
        <v>84</v>
      </c>
      <c r="B88" s="182" t="s">
        <v>1046</v>
      </c>
      <c r="C88" s="182" t="s">
        <v>111</v>
      </c>
      <c r="D88" s="182" t="s">
        <v>1047</v>
      </c>
      <c r="E88" s="188" t="s">
        <v>1048</v>
      </c>
      <c r="F88" s="188">
        <v>5</v>
      </c>
      <c r="G88" s="188">
        <v>1</v>
      </c>
      <c r="H88" s="182">
        <v>15</v>
      </c>
      <c r="I88" s="182"/>
      <c r="J88" s="188">
        <v>403</v>
      </c>
      <c r="K88" s="189">
        <v>0.5</v>
      </c>
      <c r="L88" s="190">
        <v>56.14</v>
      </c>
      <c r="M88" s="188" t="s">
        <v>1086</v>
      </c>
      <c r="N88" s="182" t="s">
        <v>1050</v>
      </c>
      <c r="O88" s="191" t="s">
        <v>848</v>
      </c>
      <c r="P88" s="191" t="s">
        <v>847</v>
      </c>
      <c r="Q88" s="182" t="s">
        <v>1051</v>
      </c>
      <c r="R88" s="188" t="s">
        <v>1285</v>
      </c>
      <c r="S88" s="192">
        <v>43277</v>
      </c>
      <c r="T88" s="188" t="s">
        <v>1286</v>
      </c>
      <c r="U88" s="188" t="s">
        <v>1287</v>
      </c>
      <c r="V88" s="182" t="s">
        <v>1055</v>
      </c>
    </row>
    <row r="89" spans="1:22">
      <c r="A89" s="182">
        <v>85</v>
      </c>
      <c r="B89" s="182" t="s">
        <v>1046</v>
      </c>
      <c r="C89" s="182" t="s">
        <v>111</v>
      </c>
      <c r="D89" s="182" t="s">
        <v>1047</v>
      </c>
      <c r="E89" s="188" t="s">
        <v>1048</v>
      </c>
      <c r="F89" s="188">
        <v>5</v>
      </c>
      <c r="G89" s="188">
        <v>1</v>
      </c>
      <c r="H89" s="182">
        <v>15</v>
      </c>
      <c r="I89" s="182"/>
      <c r="J89" s="188">
        <v>404</v>
      </c>
      <c r="K89" s="189">
        <v>0.5</v>
      </c>
      <c r="L89" s="196">
        <v>56.14</v>
      </c>
      <c r="M89" s="197" t="s">
        <v>1086</v>
      </c>
      <c r="N89" s="182" t="s">
        <v>1050</v>
      </c>
      <c r="O89" s="191" t="s">
        <v>848</v>
      </c>
      <c r="P89" s="191" t="s">
        <v>847</v>
      </c>
      <c r="Q89" s="182" t="s">
        <v>1051</v>
      </c>
      <c r="R89" s="185" t="s">
        <v>1288</v>
      </c>
      <c r="S89" s="195">
        <v>43277</v>
      </c>
      <c r="T89" s="185" t="s">
        <v>1289</v>
      </c>
      <c r="U89" s="185" t="s">
        <v>1290</v>
      </c>
      <c r="V89" s="182" t="s">
        <v>1055</v>
      </c>
    </row>
    <row r="90" spans="1:22">
      <c r="A90" s="182">
        <v>86</v>
      </c>
      <c r="B90" s="182" t="s">
        <v>1046</v>
      </c>
      <c r="C90" s="182" t="s">
        <v>111</v>
      </c>
      <c r="D90" s="182" t="s">
        <v>1047</v>
      </c>
      <c r="E90" s="188" t="s">
        <v>1048</v>
      </c>
      <c r="F90" s="188">
        <v>5</v>
      </c>
      <c r="G90" s="188">
        <v>1</v>
      </c>
      <c r="H90" s="182">
        <v>15</v>
      </c>
      <c r="I90" s="182"/>
      <c r="J90" s="188">
        <v>405</v>
      </c>
      <c r="K90" s="189">
        <v>0.5</v>
      </c>
      <c r="L90" s="190">
        <v>56.42</v>
      </c>
      <c r="M90" s="188" t="s">
        <v>1110</v>
      </c>
      <c r="N90" s="182" t="s">
        <v>1050</v>
      </c>
      <c r="O90" s="191" t="s">
        <v>848</v>
      </c>
      <c r="P90" s="191" t="s">
        <v>851</v>
      </c>
      <c r="Q90" s="182" t="s">
        <v>1051</v>
      </c>
      <c r="R90" s="188" t="s">
        <v>1291</v>
      </c>
      <c r="S90" s="192">
        <v>43277</v>
      </c>
      <c r="T90" s="188" t="s">
        <v>1292</v>
      </c>
      <c r="U90" s="188" t="s">
        <v>1293</v>
      </c>
      <c r="V90" s="182" t="s">
        <v>1055</v>
      </c>
    </row>
    <row r="91" spans="1:22">
      <c r="A91" s="182">
        <v>87</v>
      </c>
      <c r="B91" s="182" t="s">
        <v>1046</v>
      </c>
      <c r="C91" s="182" t="s">
        <v>111</v>
      </c>
      <c r="D91" s="182" t="s">
        <v>1047</v>
      </c>
      <c r="E91" s="188" t="s">
        <v>1048</v>
      </c>
      <c r="F91" s="188">
        <v>5</v>
      </c>
      <c r="G91" s="188">
        <v>1</v>
      </c>
      <c r="H91" s="182">
        <v>15</v>
      </c>
      <c r="I91" s="182"/>
      <c r="J91" s="188">
        <v>503</v>
      </c>
      <c r="K91" s="189">
        <v>0.5</v>
      </c>
      <c r="L91" s="190">
        <v>56.14</v>
      </c>
      <c r="M91" s="188" t="s">
        <v>1086</v>
      </c>
      <c r="N91" s="182" t="s">
        <v>1050</v>
      </c>
      <c r="O91" s="191" t="s">
        <v>848</v>
      </c>
      <c r="P91" s="191" t="s">
        <v>851</v>
      </c>
      <c r="Q91" s="182" t="s">
        <v>1051</v>
      </c>
      <c r="R91" s="188" t="s">
        <v>1294</v>
      </c>
      <c r="S91" s="192">
        <v>43277</v>
      </c>
      <c r="T91" s="188" t="s">
        <v>1295</v>
      </c>
      <c r="U91" s="188"/>
      <c r="V91" s="182" t="s">
        <v>1055</v>
      </c>
    </row>
    <row r="92" spans="1:22">
      <c r="A92" s="182">
        <v>88</v>
      </c>
      <c r="B92" s="182" t="s">
        <v>1046</v>
      </c>
      <c r="C92" s="182" t="s">
        <v>111</v>
      </c>
      <c r="D92" s="182" t="s">
        <v>1047</v>
      </c>
      <c r="E92" s="188" t="s">
        <v>1048</v>
      </c>
      <c r="F92" s="188">
        <v>5</v>
      </c>
      <c r="G92" s="188">
        <v>1</v>
      </c>
      <c r="H92" s="182">
        <v>15</v>
      </c>
      <c r="I92" s="182"/>
      <c r="J92" s="188">
        <v>504</v>
      </c>
      <c r="K92" s="189">
        <v>0.5</v>
      </c>
      <c r="L92" s="190">
        <v>56.14</v>
      </c>
      <c r="M92" s="188" t="s">
        <v>1086</v>
      </c>
      <c r="N92" s="182" t="s">
        <v>1050</v>
      </c>
      <c r="O92" s="191" t="s">
        <v>848</v>
      </c>
      <c r="P92" s="191" t="s">
        <v>851</v>
      </c>
      <c r="Q92" s="182" t="s">
        <v>1051</v>
      </c>
      <c r="R92" s="188" t="s">
        <v>1296</v>
      </c>
      <c r="S92" s="192">
        <v>43277</v>
      </c>
      <c r="T92" s="188" t="s">
        <v>1297</v>
      </c>
      <c r="U92" s="188" t="s">
        <v>1298</v>
      </c>
      <c r="V92" s="182" t="s">
        <v>1055</v>
      </c>
    </row>
    <row r="93" spans="1:22">
      <c r="A93" s="182">
        <v>89</v>
      </c>
      <c r="B93" s="182" t="s">
        <v>1046</v>
      </c>
      <c r="C93" s="182" t="s">
        <v>111</v>
      </c>
      <c r="D93" s="182" t="s">
        <v>1047</v>
      </c>
      <c r="E93" s="188" t="s">
        <v>1048</v>
      </c>
      <c r="F93" s="188">
        <v>5</v>
      </c>
      <c r="G93" s="188">
        <v>1</v>
      </c>
      <c r="H93" s="182">
        <v>15</v>
      </c>
      <c r="I93" s="182"/>
      <c r="J93" s="188">
        <v>604</v>
      </c>
      <c r="K93" s="189">
        <v>0.5</v>
      </c>
      <c r="L93" s="190">
        <v>56.14</v>
      </c>
      <c r="M93" s="188" t="s">
        <v>1086</v>
      </c>
      <c r="N93" s="182" t="s">
        <v>1050</v>
      </c>
      <c r="O93" s="191" t="s">
        <v>848</v>
      </c>
      <c r="P93" s="191" t="s">
        <v>847</v>
      </c>
      <c r="Q93" s="182" t="s">
        <v>1051</v>
      </c>
      <c r="R93" s="188" t="s">
        <v>1299</v>
      </c>
      <c r="S93" s="192">
        <v>43277</v>
      </c>
      <c r="T93" s="188" t="s">
        <v>1300</v>
      </c>
      <c r="U93" s="188" t="s">
        <v>1301</v>
      </c>
      <c r="V93" s="182" t="s">
        <v>1055</v>
      </c>
    </row>
    <row r="94" spans="1:22">
      <c r="A94" s="182">
        <v>90</v>
      </c>
      <c r="B94" s="182" t="s">
        <v>1046</v>
      </c>
      <c r="C94" s="182" t="s">
        <v>111</v>
      </c>
      <c r="D94" s="182" t="s">
        <v>1047</v>
      </c>
      <c r="E94" s="188" t="s">
        <v>1048</v>
      </c>
      <c r="F94" s="188">
        <v>5</v>
      </c>
      <c r="G94" s="188">
        <v>1</v>
      </c>
      <c r="H94" s="182">
        <v>15</v>
      </c>
      <c r="I94" s="182"/>
      <c r="J94" s="188">
        <v>701</v>
      </c>
      <c r="K94" s="189">
        <v>0.5</v>
      </c>
      <c r="L94" s="190">
        <v>89.78</v>
      </c>
      <c r="M94" s="188" t="s">
        <v>1302</v>
      </c>
      <c r="N94" s="182" t="s">
        <v>1113</v>
      </c>
      <c r="O94" s="191" t="s">
        <v>848</v>
      </c>
      <c r="P94" s="191" t="s">
        <v>847</v>
      </c>
      <c r="Q94" s="182" t="s">
        <v>1051</v>
      </c>
      <c r="R94" s="188" t="s">
        <v>1303</v>
      </c>
      <c r="S94" s="192">
        <v>43277</v>
      </c>
      <c r="T94" s="188" t="s">
        <v>1304</v>
      </c>
      <c r="U94" s="188" t="s">
        <v>1305</v>
      </c>
      <c r="V94" s="182" t="s">
        <v>1055</v>
      </c>
    </row>
    <row r="95" spans="1:22">
      <c r="A95" s="182">
        <v>91</v>
      </c>
      <c r="B95" s="182" t="s">
        <v>1046</v>
      </c>
      <c r="C95" s="182" t="s">
        <v>111</v>
      </c>
      <c r="D95" s="182" t="s">
        <v>1047</v>
      </c>
      <c r="E95" s="188" t="s">
        <v>1048</v>
      </c>
      <c r="F95" s="188">
        <v>5</v>
      </c>
      <c r="G95" s="188">
        <v>1</v>
      </c>
      <c r="H95" s="182">
        <v>15</v>
      </c>
      <c r="I95" s="182"/>
      <c r="J95" s="188">
        <v>704</v>
      </c>
      <c r="K95" s="189">
        <v>0.5</v>
      </c>
      <c r="L95" s="190">
        <v>56.14</v>
      </c>
      <c r="M95" s="188" t="s">
        <v>1086</v>
      </c>
      <c r="N95" s="182" t="s">
        <v>1050</v>
      </c>
      <c r="O95" s="182" t="s">
        <v>894</v>
      </c>
      <c r="P95" s="182" t="s">
        <v>893</v>
      </c>
      <c r="Q95" s="182" t="s">
        <v>1051</v>
      </c>
      <c r="R95" s="188" t="s">
        <v>1306</v>
      </c>
      <c r="S95" s="192">
        <v>43277</v>
      </c>
      <c r="T95" s="188" t="s">
        <v>1307</v>
      </c>
      <c r="U95" s="188" t="s">
        <v>1308</v>
      </c>
      <c r="V95" s="182" t="s">
        <v>1055</v>
      </c>
    </row>
    <row r="96" spans="1:22">
      <c r="A96" s="182">
        <v>92</v>
      </c>
      <c r="B96" s="182" t="s">
        <v>1046</v>
      </c>
      <c r="C96" s="182" t="s">
        <v>111</v>
      </c>
      <c r="D96" s="182" t="s">
        <v>1047</v>
      </c>
      <c r="E96" s="188" t="s">
        <v>1048</v>
      </c>
      <c r="F96" s="188">
        <v>5</v>
      </c>
      <c r="G96" s="188">
        <v>1</v>
      </c>
      <c r="H96" s="182">
        <v>15</v>
      </c>
      <c r="I96" s="182"/>
      <c r="J96" s="188">
        <v>906</v>
      </c>
      <c r="K96" s="189">
        <v>0.5</v>
      </c>
      <c r="L96" s="190">
        <v>89.65</v>
      </c>
      <c r="M96" s="188" t="s">
        <v>1112</v>
      </c>
      <c r="N96" s="182" t="s">
        <v>1113</v>
      </c>
      <c r="O96" s="191" t="s">
        <v>848</v>
      </c>
      <c r="P96" s="191" t="s">
        <v>847</v>
      </c>
      <c r="Q96" s="182" t="s">
        <v>1051</v>
      </c>
      <c r="R96" s="188" t="s">
        <v>1309</v>
      </c>
      <c r="S96" s="192">
        <v>43277</v>
      </c>
      <c r="T96" s="188" t="s">
        <v>1103</v>
      </c>
      <c r="U96" s="188"/>
      <c r="V96" s="182" t="s">
        <v>1055</v>
      </c>
    </row>
    <row r="97" spans="1:22">
      <c r="A97" s="182">
        <v>93</v>
      </c>
      <c r="B97" s="182" t="s">
        <v>1046</v>
      </c>
      <c r="C97" s="182" t="s">
        <v>111</v>
      </c>
      <c r="D97" s="182" t="s">
        <v>1047</v>
      </c>
      <c r="E97" s="188" t="s">
        <v>1048</v>
      </c>
      <c r="F97" s="188">
        <v>5</v>
      </c>
      <c r="G97" s="188">
        <v>1</v>
      </c>
      <c r="H97" s="182">
        <v>15</v>
      </c>
      <c r="I97" s="182"/>
      <c r="J97" s="188">
        <v>1304</v>
      </c>
      <c r="K97" s="189">
        <v>0.5</v>
      </c>
      <c r="L97" s="190">
        <v>56.14</v>
      </c>
      <c r="M97" s="188" t="s">
        <v>1086</v>
      </c>
      <c r="N97" s="182" t="s">
        <v>1050</v>
      </c>
      <c r="O97" s="182" t="s">
        <v>130</v>
      </c>
      <c r="P97" s="182" t="s">
        <v>866</v>
      </c>
      <c r="Q97" s="182" t="s">
        <v>1051</v>
      </c>
      <c r="R97" s="188" t="s">
        <v>1310</v>
      </c>
      <c r="S97" s="192">
        <v>43277</v>
      </c>
      <c r="T97" s="188" t="s">
        <v>1311</v>
      </c>
      <c r="U97" s="188" t="s">
        <v>1312</v>
      </c>
      <c r="V97" s="182" t="s">
        <v>1055</v>
      </c>
    </row>
    <row r="98" spans="1:22">
      <c r="A98" s="182">
        <v>94</v>
      </c>
      <c r="B98" s="182" t="s">
        <v>1046</v>
      </c>
      <c r="C98" s="182" t="s">
        <v>111</v>
      </c>
      <c r="D98" s="182" t="s">
        <v>1047</v>
      </c>
      <c r="E98" s="188" t="s">
        <v>1048</v>
      </c>
      <c r="F98" s="188">
        <v>5</v>
      </c>
      <c r="G98" s="188">
        <v>1</v>
      </c>
      <c r="H98" s="182">
        <v>15</v>
      </c>
      <c r="I98" s="182"/>
      <c r="J98" s="188">
        <v>1404</v>
      </c>
      <c r="K98" s="189">
        <v>0.5</v>
      </c>
      <c r="L98" s="190">
        <v>56.14</v>
      </c>
      <c r="M98" s="188" t="s">
        <v>1086</v>
      </c>
      <c r="N98" s="182" t="s">
        <v>1050</v>
      </c>
      <c r="O98" s="191" t="s">
        <v>848</v>
      </c>
      <c r="P98" s="191" t="s">
        <v>847</v>
      </c>
      <c r="Q98" s="182" t="s">
        <v>1051</v>
      </c>
      <c r="R98" s="188" t="s">
        <v>1313</v>
      </c>
      <c r="S98" s="192">
        <v>43277</v>
      </c>
      <c r="T98" s="188" t="s">
        <v>1314</v>
      </c>
      <c r="U98" s="188"/>
      <c r="V98" s="182" t="s">
        <v>1055</v>
      </c>
    </row>
    <row r="99" spans="1:22">
      <c r="A99" s="182">
        <v>95</v>
      </c>
      <c r="B99" s="182" t="s">
        <v>1046</v>
      </c>
      <c r="C99" s="182" t="s">
        <v>111</v>
      </c>
      <c r="D99" s="182" t="s">
        <v>1047</v>
      </c>
      <c r="E99" s="188" t="s">
        <v>1048</v>
      </c>
      <c r="F99" s="188">
        <v>5</v>
      </c>
      <c r="G99" s="188">
        <v>1</v>
      </c>
      <c r="H99" s="182">
        <v>15</v>
      </c>
      <c r="I99" s="182"/>
      <c r="J99" s="188">
        <v>1502</v>
      </c>
      <c r="K99" s="189">
        <v>0.5</v>
      </c>
      <c r="L99" s="190">
        <v>56.14</v>
      </c>
      <c r="M99" s="188" t="s">
        <v>1086</v>
      </c>
      <c r="N99" s="182" t="s">
        <v>1050</v>
      </c>
      <c r="O99" s="191" t="s">
        <v>848</v>
      </c>
      <c r="P99" s="191" t="s">
        <v>847</v>
      </c>
      <c r="Q99" s="182" t="s">
        <v>1051</v>
      </c>
      <c r="R99" s="188" t="s">
        <v>1315</v>
      </c>
      <c r="S99" s="192">
        <v>43277</v>
      </c>
      <c r="T99" s="188" t="s">
        <v>1316</v>
      </c>
      <c r="U99" s="188" t="s">
        <v>1317</v>
      </c>
      <c r="V99" s="182" t="s">
        <v>1055</v>
      </c>
    </row>
    <row r="100" spans="1:22">
      <c r="A100" s="182">
        <v>96</v>
      </c>
      <c r="B100" s="182" t="s">
        <v>1046</v>
      </c>
      <c r="C100" s="182" t="s">
        <v>111</v>
      </c>
      <c r="D100" s="182" t="s">
        <v>1047</v>
      </c>
      <c r="E100" s="188" t="s">
        <v>1048</v>
      </c>
      <c r="F100" s="188">
        <v>5</v>
      </c>
      <c r="G100" s="188">
        <v>1</v>
      </c>
      <c r="H100" s="182">
        <v>15</v>
      </c>
      <c r="I100" s="182"/>
      <c r="J100" s="188">
        <v>1503</v>
      </c>
      <c r="K100" s="189">
        <v>0.5</v>
      </c>
      <c r="L100" s="190">
        <v>56.14</v>
      </c>
      <c r="M100" s="188" t="s">
        <v>1086</v>
      </c>
      <c r="N100" s="182" t="s">
        <v>1050</v>
      </c>
      <c r="O100" s="191" t="s">
        <v>848</v>
      </c>
      <c r="P100" s="191" t="s">
        <v>847</v>
      </c>
      <c r="Q100" s="182" t="s">
        <v>1051</v>
      </c>
      <c r="R100" s="188" t="s">
        <v>1318</v>
      </c>
      <c r="S100" s="192">
        <v>43277</v>
      </c>
      <c r="T100" s="188" t="s">
        <v>1319</v>
      </c>
      <c r="U100" s="188"/>
      <c r="V100" s="182" t="s">
        <v>1055</v>
      </c>
    </row>
    <row r="101" spans="1:22">
      <c r="A101" s="182">
        <v>97</v>
      </c>
      <c r="B101" s="182" t="s">
        <v>1046</v>
      </c>
      <c r="C101" s="182" t="s">
        <v>111</v>
      </c>
      <c r="D101" s="182" t="s">
        <v>1047</v>
      </c>
      <c r="E101" s="188" t="s">
        <v>1048</v>
      </c>
      <c r="F101" s="188">
        <v>5</v>
      </c>
      <c r="G101" s="188">
        <v>1</v>
      </c>
      <c r="H101" s="182">
        <v>15</v>
      </c>
      <c r="I101" s="182"/>
      <c r="J101" s="188">
        <v>1504</v>
      </c>
      <c r="K101" s="189">
        <v>0.5</v>
      </c>
      <c r="L101" s="190">
        <v>56.14</v>
      </c>
      <c r="M101" s="188" t="s">
        <v>1086</v>
      </c>
      <c r="N101" s="182" t="s">
        <v>1050</v>
      </c>
      <c r="O101" s="191" t="s">
        <v>848</v>
      </c>
      <c r="P101" s="191" t="s">
        <v>851</v>
      </c>
      <c r="Q101" s="182" t="s">
        <v>1051</v>
      </c>
      <c r="R101" s="188" t="s">
        <v>1320</v>
      </c>
      <c r="S101" s="192">
        <v>43277</v>
      </c>
      <c r="T101" s="188" t="s">
        <v>1321</v>
      </c>
      <c r="U101" s="188" t="s">
        <v>1322</v>
      </c>
      <c r="V101" s="182" t="s">
        <v>1055</v>
      </c>
    </row>
    <row r="102" spans="1:22">
      <c r="A102" s="182">
        <v>98</v>
      </c>
      <c r="B102" s="182" t="s">
        <v>1046</v>
      </c>
      <c r="C102" s="182" t="s">
        <v>111</v>
      </c>
      <c r="D102" s="182" t="s">
        <v>1047</v>
      </c>
      <c r="E102" s="188" t="s">
        <v>1048</v>
      </c>
      <c r="F102" s="188">
        <v>5</v>
      </c>
      <c r="G102" s="188">
        <v>1</v>
      </c>
      <c r="H102" s="182">
        <v>15</v>
      </c>
      <c r="I102" s="182"/>
      <c r="J102" s="188">
        <v>1505</v>
      </c>
      <c r="K102" s="189">
        <v>0.5</v>
      </c>
      <c r="L102" s="190">
        <v>56.42</v>
      </c>
      <c r="M102" s="188" t="s">
        <v>1110</v>
      </c>
      <c r="N102" s="182" t="s">
        <v>1050</v>
      </c>
      <c r="O102" s="191" t="s">
        <v>848</v>
      </c>
      <c r="P102" s="191" t="s">
        <v>847</v>
      </c>
      <c r="Q102" s="182" t="s">
        <v>1051</v>
      </c>
      <c r="R102" s="188" t="s">
        <v>1323</v>
      </c>
      <c r="S102" s="192">
        <v>43277</v>
      </c>
      <c r="T102" s="188" t="s">
        <v>1324</v>
      </c>
      <c r="U102" s="188"/>
      <c r="V102" s="182" t="s">
        <v>1055</v>
      </c>
    </row>
    <row r="103" spans="1:22">
      <c r="A103" s="182">
        <v>99</v>
      </c>
      <c r="B103" s="182" t="s">
        <v>1046</v>
      </c>
      <c r="C103" s="182" t="s">
        <v>111</v>
      </c>
      <c r="D103" s="182" t="s">
        <v>1047</v>
      </c>
      <c r="E103" s="188" t="s">
        <v>1048</v>
      </c>
      <c r="F103" s="188">
        <v>5</v>
      </c>
      <c r="G103" s="188">
        <v>2</v>
      </c>
      <c r="H103" s="182">
        <v>15</v>
      </c>
      <c r="I103" s="182">
        <v>1</v>
      </c>
      <c r="J103" s="188">
        <v>103</v>
      </c>
      <c r="K103" s="189">
        <v>0.5</v>
      </c>
      <c r="L103" s="196">
        <v>55.97</v>
      </c>
      <c r="M103" s="197" t="s">
        <v>1049</v>
      </c>
      <c r="N103" s="182" t="s">
        <v>1050</v>
      </c>
      <c r="O103" s="191" t="s">
        <v>848</v>
      </c>
      <c r="P103" s="191" t="s">
        <v>851</v>
      </c>
      <c r="Q103" s="182" t="s">
        <v>1051</v>
      </c>
      <c r="R103" s="185" t="s">
        <v>1325</v>
      </c>
      <c r="S103" s="195">
        <v>43277</v>
      </c>
      <c r="T103" s="185" t="s">
        <v>1326</v>
      </c>
      <c r="U103" s="185" t="s">
        <v>1327</v>
      </c>
      <c r="V103" s="182" t="s">
        <v>1055</v>
      </c>
    </row>
    <row r="104" spans="1:22">
      <c r="A104" s="182">
        <v>100</v>
      </c>
      <c r="B104" s="182" t="s">
        <v>1046</v>
      </c>
      <c r="C104" s="182" t="s">
        <v>111</v>
      </c>
      <c r="D104" s="182" t="s">
        <v>1047</v>
      </c>
      <c r="E104" s="188" t="s">
        <v>1048</v>
      </c>
      <c r="F104" s="188">
        <v>5</v>
      </c>
      <c r="G104" s="188">
        <v>2</v>
      </c>
      <c r="H104" s="182">
        <v>15</v>
      </c>
      <c r="I104" s="182"/>
      <c r="J104" s="188">
        <v>104</v>
      </c>
      <c r="K104" s="189">
        <v>0.5</v>
      </c>
      <c r="L104" s="190">
        <v>55.97</v>
      </c>
      <c r="M104" s="188" t="s">
        <v>1049</v>
      </c>
      <c r="N104" s="182" t="s">
        <v>1050</v>
      </c>
      <c r="O104" s="191" t="s">
        <v>848</v>
      </c>
      <c r="P104" s="191" t="s">
        <v>851</v>
      </c>
      <c r="Q104" s="182" t="s">
        <v>1051</v>
      </c>
      <c r="R104" s="188" t="s">
        <v>1328</v>
      </c>
      <c r="S104" s="192">
        <v>43277</v>
      </c>
      <c r="T104" s="188" t="s">
        <v>1329</v>
      </c>
      <c r="U104" s="188" t="s">
        <v>1330</v>
      </c>
      <c r="V104" s="182" t="s">
        <v>1055</v>
      </c>
    </row>
    <row r="105" spans="1:22">
      <c r="A105" s="182">
        <v>101</v>
      </c>
      <c r="B105" s="182" t="s">
        <v>1046</v>
      </c>
      <c r="C105" s="182" t="s">
        <v>111</v>
      </c>
      <c r="D105" s="182" t="s">
        <v>1047</v>
      </c>
      <c r="E105" s="188" t="s">
        <v>1048</v>
      </c>
      <c r="F105" s="188">
        <v>5</v>
      </c>
      <c r="G105" s="188">
        <v>2</v>
      </c>
      <c r="H105" s="182">
        <v>15</v>
      </c>
      <c r="I105" s="182">
        <v>1</v>
      </c>
      <c r="J105" s="188">
        <v>105</v>
      </c>
      <c r="K105" s="189">
        <v>0.5</v>
      </c>
      <c r="L105" s="190">
        <v>55.97</v>
      </c>
      <c r="M105" s="188" t="s">
        <v>1049</v>
      </c>
      <c r="N105" s="182" t="s">
        <v>1050</v>
      </c>
      <c r="O105" s="191" t="s">
        <v>848</v>
      </c>
      <c r="P105" s="191" t="s">
        <v>847</v>
      </c>
      <c r="Q105" s="182" t="s">
        <v>1111</v>
      </c>
      <c r="R105" s="188"/>
      <c r="S105" s="192"/>
      <c r="T105" s="188"/>
      <c r="U105" s="188"/>
      <c r="V105" s="182"/>
    </row>
    <row r="106" spans="1:22">
      <c r="A106" s="182">
        <v>102</v>
      </c>
      <c r="B106" s="182" t="s">
        <v>1046</v>
      </c>
      <c r="C106" s="182" t="s">
        <v>111</v>
      </c>
      <c r="D106" s="182" t="s">
        <v>1047</v>
      </c>
      <c r="E106" s="188" t="s">
        <v>1048</v>
      </c>
      <c r="F106" s="188">
        <v>5</v>
      </c>
      <c r="G106" s="188">
        <v>2</v>
      </c>
      <c r="H106" s="182">
        <v>15</v>
      </c>
      <c r="I106" s="182"/>
      <c r="J106" s="188">
        <v>201</v>
      </c>
      <c r="K106" s="189">
        <v>0.5</v>
      </c>
      <c r="L106" s="190">
        <v>89.51</v>
      </c>
      <c r="M106" s="188" t="s">
        <v>1331</v>
      </c>
      <c r="N106" s="182" t="s">
        <v>1113</v>
      </c>
      <c r="O106" s="191" t="s">
        <v>848</v>
      </c>
      <c r="P106" s="191" t="s">
        <v>851</v>
      </c>
      <c r="Q106" s="182" t="s">
        <v>1051</v>
      </c>
      <c r="R106" s="188" t="s">
        <v>1332</v>
      </c>
      <c r="S106" s="192">
        <v>43277</v>
      </c>
      <c r="T106" s="188" t="s">
        <v>1333</v>
      </c>
      <c r="U106" s="188"/>
      <c r="V106" s="182" t="s">
        <v>1055</v>
      </c>
    </row>
    <row r="107" spans="1:22">
      <c r="A107" s="182">
        <v>103</v>
      </c>
      <c r="B107" s="182" t="s">
        <v>1046</v>
      </c>
      <c r="C107" s="182" t="s">
        <v>111</v>
      </c>
      <c r="D107" s="182" t="s">
        <v>1047</v>
      </c>
      <c r="E107" s="188" t="s">
        <v>1048</v>
      </c>
      <c r="F107" s="188">
        <v>5</v>
      </c>
      <c r="G107" s="188">
        <v>2</v>
      </c>
      <c r="H107" s="182">
        <v>15</v>
      </c>
      <c r="I107" s="182"/>
      <c r="J107" s="188">
        <v>203</v>
      </c>
      <c r="K107" s="189">
        <v>0.5</v>
      </c>
      <c r="L107" s="190">
        <v>55.97</v>
      </c>
      <c r="M107" s="188" t="s">
        <v>1049</v>
      </c>
      <c r="N107" s="182" t="s">
        <v>1050</v>
      </c>
      <c r="O107" s="182" t="s">
        <v>130</v>
      </c>
      <c r="P107" s="182" t="s">
        <v>897</v>
      </c>
      <c r="Q107" s="182" t="s">
        <v>1051</v>
      </c>
      <c r="R107" s="188" t="s">
        <v>1334</v>
      </c>
      <c r="S107" s="192">
        <v>43277</v>
      </c>
      <c r="T107" s="188" t="s">
        <v>1335</v>
      </c>
      <c r="U107" s="188" t="s">
        <v>1336</v>
      </c>
      <c r="V107" s="182" t="s">
        <v>1055</v>
      </c>
    </row>
    <row r="108" spans="1:22">
      <c r="A108" s="182">
        <v>104</v>
      </c>
      <c r="B108" s="182" t="s">
        <v>1046</v>
      </c>
      <c r="C108" s="182" t="s">
        <v>111</v>
      </c>
      <c r="D108" s="182" t="s">
        <v>1047</v>
      </c>
      <c r="E108" s="188" t="s">
        <v>1048</v>
      </c>
      <c r="F108" s="188">
        <v>5</v>
      </c>
      <c r="G108" s="188">
        <v>2</v>
      </c>
      <c r="H108" s="182">
        <v>15</v>
      </c>
      <c r="I108" s="182"/>
      <c r="J108" s="188">
        <v>204</v>
      </c>
      <c r="K108" s="189">
        <v>0.5</v>
      </c>
      <c r="L108" s="196">
        <v>55.97</v>
      </c>
      <c r="M108" s="197" t="s">
        <v>1049</v>
      </c>
      <c r="N108" s="182" t="s">
        <v>1050</v>
      </c>
      <c r="O108" s="191" t="s">
        <v>848</v>
      </c>
      <c r="P108" s="191" t="s">
        <v>851</v>
      </c>
      <c r="Q108" s="182" t="s">
        <v>1051</v>
      </c>
      <c r="R108" s="185" t="s">
        <v>1337</v>
      </c>
      <c r="S108" s="195">
        <v>43277</v>
      </c>
      <c r="T108" s="185" t="s">
        <v>1338</v>
      </c>
      <c r="U108" s="188"/>
      <c r="V108" s="182" t="s">
        <v>1055</v>
      </c>
    </row>
    <row r="109" spans="1:22">
      <c r="A109" s="182">
        <v>105</v>
      </c>
      <c r="B109" s="182" t="s">
        <v>1046</v>
      </c>
      <c r="C109" s="182" t="s">
        <v>111</v>
      </c>
      <c r="D109" s="182" t="s">
        <v>1047</v>
      </c>
      <c r="E109" s="188" t="s">
        <v>1048</v>
      </c>
      <c r="F109" s="188">
        <v>5</v>
      </c>
      <c r="G109" s="188">
        <v>2</v>
      </c>
      <c r="H109" s="182">
        <v>15</v>
      </c>
      <c r="I109" s="182"/>
      <c r="J109" s="188">
        <v>205</v>
      </c>
      <c r="K109" s="189">
        <v>0.5</v>
      </c>
      <c r="L109" s="190">
        <v>55.97</v>
      </c>
      <c r="M109" s="188" t="s">
        <v>1049</v>
      </c>
      <c r="N109" s="182" t="s">
        <v>1050</v>
      </c>
      <c r="O109" s="191" t="s">
        <v>848</v>
      </c>
      <c r="P109" s="191" t="s">
        <v>851</v>
      </c>
      <c r="Q109" s="182" t="s">
        <v>1051</v>
      </c>
      <c r="R109" s="188" t="s">
        <v>1339</v>
      </c>
      <c r="S109" s="192">
        <v>43277</v>
      </c>
      <c r="T109" s="188" t="s">
        <v>1340</v>
      </c>
      <c r="U109" s="188" t="s">
        <v>1341</v>
      </c>
      <c r="V109" s="182" t="s">
        <v>1055</v>
      </c>
    </row>
    <row r="110" spans="1:22">
      <c r="A110" s="182">
        <v>106</v>
      </c>
      <c r="B110" s="182" t="s">
        <v>1046</v>
      </c>
      <c r="C110" s="182" t="s">
        <v>111</v>
      </c>
      <c r="D110" s="182" t="s">
        <v>1047</v>
      </c>
      <c r="E110" s="188" t="s">
        <v>1048</v>
      </c>
      <c r="F110" s="188">
        <v>5</v>
      </c>
      <c r="G110" s="188">
        <v>2</v>
      </c>
      <c r="H110" s="182">
        <v>15</v>
      </c>
      <c r="I110" s="182"/>
      <c r="J110" s="188">
        <v>302</v>
      </c>
      <c r="K110" s="189">
        <v>0.5</v>
      </c>
      <c r="L110" s="190">
        <v>56.11</v>
      </c>
      <c r="M110" s="188" t="s">
        <v>1058</v>
      </c>
      <c r="N110" s="182" t="s">
        <v>1050</v>
      </c>
      <c r="O110" s="191" t="s">
        <v>848</v>
      </c>
      <c r="P110" s="191" t="s">
        <v>851</v>
      </c>
      <c r="Q110" s="182" t="s">
        <v>1051</v>
      </c>
      <c r="R110" s="188" t="s">
        <v>1342</v>
      </c>
      <c r="S110" s="192">
        <v>43277</v>
      </c>
      <c r="T110" s="188" t="s">
        <v>1343</v>
      </c>
      <c r="U110" s="188" t="s">
        <v>1344</v>
      </c>
      <c r="V110" s="182" t="s">
        <v>1055</v>
      </c>
    </row>
    <row r="111" spans="1:22">
      <c r="A111" s="182">
        <v>107</v>
      </c>
      <c r="B111" s="182" t="s">
        <v>1046</v>
      </c>
      <c r="C111" s="182" t="s">
        <v>111</v>
      </c>
      <c r="D111" s="182" t="s">
        <v>1047</v>
      </c>
      <c r="E111" s="188" t="s">
        <v>1048</v>
      </c>
      <c r="F111" s="188">
        <v>5</v>
      </c>
      <c r="G111" s="188">
        <v>2</v>
      </c>
      <c r="H111" s="182">
        <v>15</v>
      </c>
      <c r="I111" s="182"/>
      <c r="J111" s="188">
        <v>303</v>
      </c>
      <c r="K111" s="189">
        <v>0.5</v>
      </c>
      <c r="L111" s="190">
        <v>55.97</v>
      </c>
      <c r="M111" s="188" t="s">
        <v>1049</v>
      </c>
      <c r="N111" s="182" t="s">
        <v>1050</v>
      </c>
      <c r="O111" s="191" t="s">
        <v>848</v>
      </c>
      <c r="P111" s="191" t="s">
        <v>847</v>
      </c>
      <c r="Q111" s="182" t="s">
        <v>1051</v>
      </c>
      <c r="R111" s="188" t="s">
        <v>1345</v>
      </c>
      <c r="S111" s="192">
        <v>43277</v>
      </c>
      <c r="T111" s="188" t="s">
        <v>1346</v>
      </c>
      <c r="U111" s="188" t="s">
        <v>1347</v>
      </c>
      <c r="V111" s="182" t="s">
        <v>1055</v>
      </c>
    </row>
    <row r="112" spans="1:22">
      <c r="A112" s="182">
        <v>108</v>
      </c>
      <c r="B112" s="182" t="s">
        <v>1046</v>
      </c>
      <c r="C112" s="182" t="s">
        <v>111</v>
      </c>
      <c r="D112" s="182" t="s">
        <v>1047</v>
      </c>
      <c r="E112" s="188" t="s">
        <v>1048</v>
      </c>
      <c r="F112" s="188">
        <v>5</v>
      </c>
      <c r="G112" s="188">
        <v>2</v>
      </c>
      <c r="H112" s="182">
        <v>15</v>
      </c>
      <c r="I112" s="182"/>
      <c r="J112" s="188">
        <v>304</v>
      </c>
      <c r="K112" s="189">
        <v>0.5</v>
      </c>
      <c r="L112" s="190">
        <v>55.97</v>
      </c>
      <c r="M112" s="188" t="s">
        <v>1049</v>
      </c>
      <c r="N112" s="182" t="s">
        <v>1050</v>
      </c>
      <c r="O112" s="191" t="s">
        <v>848</v>
      </c>
      <c r="P112" s="191" t="s">
        <v>851</v>
      </c>
      <c r="Q112" s="182" t="s">
        <v>1051</v>
      </c>
      <c r="R112" s="188" t="s">
        <v>1348</v>
      </c>
      <c r="S112" s="192">
        <v>43277</v>
      </c>
      <c r="T112" s="188" t="s">
        <v>1349</v>
      </c>
      <c r="U112" s="188"/>
      <c r="V112" s="182" t="s">
        <v>1055</v>
      </c>
    </row>
    <row r="113" spans="1:22">
      <c r="A113" s="182">
        <v>109</v>
      </c>
      <c r="B113" s="182" t="s">
        <v>1046</v>
      </c>
      <c r="C113" s="182" t="s">
        <v>111</v>
      </c>
      <c r="D113" s="182" t="s">
        <v>1047</v>
      </c>
      <c r="E113" s="188" t="s">
        <v>1048</v>
      </c>
      <c r="F113" s="188">
        <v>5</v>
      </c>
      <c r="G113" s="188">
        <v>2</v>
      </c>
      <c r="H113" s="182">
        <v>15</v>
      </c>
      <c r="I113" s="182"/>
      <c r="J113" s="188">
        <v>402</v>
      </c>
      <c r="K113" s="189">
        <v>0.5</v>
      </c>
      <c r="L113" s="190">
        <v>56.42</v>
      </c>
      <c r="M113" s="188" t="s">
        <v>1110</v>
      </c>
      <c r="N113" s="182" t="s">
        <v>1050</v>
      </c>
      <c r="O113" s="191" t="s">
        <v>848</v>
      </c>
      <c r="P113" s="191" t="s">
        <v>847</v>
      </c>
      <c r="Q113" s="182" t="s">
        <v>1051</v>
      </c>
      <c r="R113" s="188" t="s">
        <v>1350</v>
      </c>
      <c r="S113" s="192">
        <v>43277</v>
      </c>
      <c r="T113" s="188" t="s">
        <v>1351</v>
      </c>
      <c r="U113" s="188" t="s">
        <v>1352</v>
      </c>
      <c r="V113" s="182" t="s">
        <v>1055</v>
      </c>
    </row>
    <row r="114" spans="1:22">
      <c r="A114" s="182">
        <v>110</v>
      </c>
      <c r="B114" s="182" t="s">
        <v>1046</v>
      </c>
      <c r="C114" s="182" t="s">
        <v>111</v>
      </c>
      <c r="D114" s="182" t="s">
        <v>1047</v>
      </c>
      <c r="E114" s="188" t="s">
        <v>1048</v>
      </c>
      <c r="F114" s="188">
        <v>5</v>
      </c>
      <c r="G114" s="188">
        <v>2</v>
      </c>
      <c r="H114" s="182">
        <v>15</v>
      </c>
      <c r="I114" s="182"/>
      <c r="J114" s="188">
        <v>403</v>
      </c>
      <c r="K114" s="189">
        <v>0.5</v>
      </c>
      <c r="L114" s="190">
        <v>56.14</v>
      </c>
      <c r="M114" s="188" t="s">
        <v>1086</v>
      </c>
      <c r="N114" s="182" t="s">
        <v>1050</v>
      </c>
      <c r="O114" s="191" t="s">
        <v>848</v>
      </c>
      <c r="P114" s="191" t="s">
        <v>847</v>
      </c>
      <c r="Q114" s="182" t="s">
        <v>1051</v>
      </c>
      <c r="R114" s="188" t="s">
        <v>1353</v>
      </c>
      <c r="S114" s="192">
        <v>43277</v>
      </c>
      <c r="T114" s="188" t="s">
        <v>1354</v>
      </c>
      <c r="U114" s="188" t="s">
        <v>1355</v>
      </c>
      <c r="V114" s="182" t="s">
        <v>1055</v>
      </c>
    </row>
    <row r="115" spans="1:22">
      <c r="A115" s="182">
        <v>111</v>
      </c>
      <c r="B115" s="182" t="s">
        <v>1046</v>
      </c>
      <c r="C115" s="182" t="s">
        <v>111</v>
      </c>
      <c r="D115" s="182" t="s">
        <v>1047</v>
      </c>
      <c r="E115" s="188" t="s">
        <v>1048</v>
      </c>
      <c r="F115" s="188">
        <v>5</v>
      </c>
      <c r="G115" s="188">
        <v>2</v>
      </c>
      <c r="H115" s="182">
        <v>15</v>
      </c>
      <c r="I115" s="182"/>
      <c r="J115" s="188">
        <v>404</v>
      </c>
      <c r="K115" s="189">
        <v>0.5</v>
      </c>
      <c r="L115" s="190">
        <v>56.14</v>
      </c>
      <c r="M115" s="188" t="s">
        <v>1086</v>
      </c>
      <c r="N115" s="182" t="s">
        <v>1050</v>
      </c>
      <c r="O115" s="191" t="s">
        <v>848</v>
      </c>
      <c r="P115" s="191" t="s">
        <v>851</v>
      </c>
      <c r="Q115" s="182" t="s">
        <v>1051</v>
      </c>
      <c r="R115" s="188" t="s">
        <v>1356</v>
      </c>
      <c r="S115" s="192">
        <v>43277</v>
      </c>
      <c r="T115" s="188" t="s">
        <v>1357</v>
      </c>
      <c r="U115" s="188" t="s">
        <v>1358</v>
      </c>
      <c r="V115" s="182" t="s">
        <v>1055</v>
      </c>
    </row>
    <row r="116" spans="1:22">
      <c r="A116" s="182">
        <v>112</v>
      </c>
      <c r="B116" s="182" t="s">
        <v>1046</v>
      </c>
      <c r="C116" s="182" t="s">
        <v>111</v>
      </c>
      <c r="D116" s="182" t="s">
        <v>1047</v>
      </c>
      <c r="E116" s="188" t="s">
        <v>1048</v>
      </c>
      <c r="F116" s="188">
        <v>5</v>
      </c>
      <c r="G116" s="188">
        <v>2</v>
      </c>
      <c r="H116" s="182">
        <v>15</v>
      </c>
      <c r="I116" s="182"/>
      <c r="J116" s="188">
        <v>405</v>
      </c>
      <c r="K116" s="189">
        <v>0.5</v>
      </c>
      <c r="L116" s="190">
        <v>56.14</v>
      </c>
      <c r="M116" s="188" t="s">
        <v>1086</v>
      </c>
      <c r="N116" s="182" t="s">
        <v>1050</v>
      </c>
      <c r="O116" s="191" t="s">
        <v>848</v>
      </c>
      <c r="P116" s="191" t="s">
        <v>847</v>
      </c>
      <c r="Q116" s="182" t="s">
        <v>1051</v>
      </c>
      <c r="R116" s="188" t="s">
        <v>1359</v>
      </c>
      <c r="S116" s="192">
        <v>43277</v>
      </c>
      <c r="T116" s="188" t="s">
        <v>1360</v>
      </c>
      <c r="U116" s="188" t="s">
        <v>1361</v>
      </c>
      <c r="V116" s="182" t="s">
        <v>1055</v>
      </c>
    </row>
    <row r="117" spans="1:22">
      <c r="A117" s="182">
        <v>113</v>
      </c>
      <c r="B117" s="182" t="s">
        <v>1046</v>
      </c>
      <c r="C117" s="182" t="s">
        <v>111</v>
      </c>
      <c r="D117" s="182" t="s">
        <v>1047</v>
      </c>
      <c r="E117" s="188" t="s">
        <v>1048</v>
      </c>
      <c r="F117" s="188">
        <v>5</v>
      </c>
      <c r="G117" s="188">
        <v>2</v>
      </c>
      <c r="H117" s="182">
        <v>15</v>
      </c>
      <c r="I117" s="182"/>
      <c r="J117" s="188">
        <v>504</v>
      </c>
      <c r="K117" s="189">
        <v>0.5</v>
      </c>
      <c r="L117" s="190">
        <v>56.14</v>
      </c>
      <c r="M117" s="188" t="s">
        <v>1086</v>
      </c>
      <c r="N117" s="182" t="s">
        <v>1050</v>
      </c>
      <c r="O117" s="191" t="s">
        <v>848</v>
      </c>
      <c r="P117" s="191" t="s">
        <v>851</v>
      </c>
      <c r="Q117" s="182" t="s">
        <v>1051</v>
      </c>
      <c r="R117" s="188" t="s">
        <v>1362</v>
      </c>
      <c r="S117" s="192">
        <v>43277</v>
      </c>
      <c r="T117" s="188" t="s">
        <v>1363</v>
      </c>
      <c r="U117" s="188" t="s">
        <v>1364</v>
      </c>
      <c r="V117" s="182" t="s">
        <v>1055</v>
      </c>
    </row>
    <row r="118" spans="1:22">
      <c r="A118" s="182">
        <v>114</v>
      </c>
      <c r="B118" s="182" t="s">
        <v>1046</v>
      </c>
      <c r="C118" s="182" t="s">
        <v>111</v>
      </c>
      <c r="D118" s="182" t="s">
        <v>1047</v>
      </c>
      <c r="E118" s="188" t="s">
        <v>1048</v>
      </c>
      <c r="F118" s="188">
        <v>5</v>
      </c>
      <c r="G118" s="188">
        <v>2</v>
      </c>
      <c r="H118" s="182">
        <v>15</v>
      </c>
      <c r="I118" s="182"/>
      <c r="J118" s="188">
        <v>604</v>
      </c>
      <c r="K118" s="189">
        <v>0.5</v>
      </c>
      <c r="L118" s="190">
        <v>56.14</v>
      </c>
      <c r="M118" s="188" t="s">
        <v>1086</v>
      </c>
      <c r="N118" s="182" t="s">
        <v>1050</v>
      </c>
      <c r="O118" s="191" t="s">
        <v>848</v>
      </c>
      <c r="P118" s="191" t="s">
        <v>847</v>
      </c>
      <c r="Q118" s="182" t="s">
        <v>1051</v>
      </c>
      <c r="R118" s="188" t="s">
        <v>1365</v>
      </c>
      <c r="S118" s="192">
        <v>43277</v>
      </c>
      <c r="T118" s="188" t="s">
        <v>1366</v>
      </c>
      <c r="U118" s="188" t="s">
        <v>1367</v>
      </c>
      <c r="V118" s="182" t="s">
        <v>1055</v>
      </c>
    </row>
    <row r="119" spans="1:22">
      <c r="A119" s="182">
        <v>115</v>
      </c>
      <c r="B119" s="182" t="s">
        <v>1046</v>
      </c>
      <c r="C119" s="182" t="s">
        <v>111</v>
      </c>
      <c r="D119" s="182" t="s">
        <v>1047</v>
      </c>
      <c r="E119" s="188" t="s">
        <v>1048</v>
      </c>
      <c r="F119" s="188">
        <v>5</v>
      </c>
      <c r="G119" s="188">
        <v>2</v>
      </c>
      <c r="H119" s="182">
        <v>15</v>
      </c>
      <c r="I119" s="182"/>
      <c r="J119" s="188">
        <v>1005</v>
      </c>
      <c r="K119" s="189">
        <v>0.5</v>
      </c>
      <c r="L119" s="190">
        <v>56.14</v>
      </c>
      <c r="M119" s="188" t="s">
        <v>1086</v>
      </c>
      <c r="N119" s="182" t="s">
        <v>1050</v>
      </c>
      <c r="O119" s="191" t="s">
        <v>848</v>
      </c>
      <c r="P119" s="191" t="s">
        <v>847</v>
      </c>
      <c r="Q119" s="182" t="s">
        <v>1051</v>
      </c>
      <c r="R119" s="188" t="s">
        <v>1368</v>
      </c>
      <c r="S119" s="192">
        <v>43277</v>
      </c>
      <c r="T119" s="188" t="s">
        <v>1369</v>
      </c>
      <c r="U119" s="188" t="s">
        <v>1370</v>
      </c>
      <c r="V119" s="182" t="s">
        <v>1055</v>
      </c>
    </row>
    <row r="120" spans="1:22">
      <c r="A120" s="182">
        <v>116</v>
      </c>
      <c r="B120" s="182" t="s">
        <v>1046</v>
      </c>
      <c r="C120" s="182" t="s">
        <v>111</v>
      </c>
      <c r="D120" s="182" t="s">
        <v>1047</v>
      </c>
      <c r="E120" s="188" t="s">
        <v>1048</v>
      </c>
      <c r="F120" s="188">
        <v>5</v>
      </c>
      <c r="G120" s="188">
        <v>2</v>
      </c>
      <c r="H120" s="182">
        <v>15</v>
      </c>
      <c r="I120" s="182"/>
      <c r="J120" s="188">
        <v>1203</v>
      </c>
      <c r="K120" s="189">
        <v>0.5</v>
      </c>
      <c r="L120" s="190">
        <v>56.14</v>
      </c>
      <c r="M120" s="188" t="s">
        <v>1086</v>
      </c>
      <c r="N120" s="182" t="s">
        <v>1050</v>
      </c>
      <c r="O120" s="182" t="s">
        <v>848</v>
      </c>
      <c r="P120" s="182" t="s">
        <v>851</v>
      </c>
      <c r="Q120" s="182" t="s">
        <v>1051</v>
      </c>
      <c r="R120" s="188" t="s">
        <v>1371</v>
      </c>
      <c r="S120" s="192">
        <v>43277</v>
      </c>
      <c r="T120" s="188" t="s">
        <v>1372</v>
      </c>
      <c r="U120" s="188" t="s">
        <v>1373</v>
      </c>
      <c r="V120" s="182" t="s">
        <v>1055</v>
      </c>
    </row>
    <row r="121" spans="1:22">
      <c r="A121" s="182">
        <v>117</v>
      </c>
      <c r="B121" s="182" t="s">
        <v>1046</v>
      </c>
      <c r="C121" s="182" t="s">
        <v>111</v>
      </c>
      <c r="D121" s="182" t="s">
        <v>1047</v>
      </c>
      <c r="E121" s="188" t="s">
        <v>1048</v>
      </c>
      <c r="F121" s="188">
        <v>5</v>
      </c>
      <c r="G121" s="188">
        <v>2</v>
      </c>
      <c r="H121" s="182">
        <v>15</v>
      </c>
      <c r="I121" s="182"/>
      <c r="J121" s="188">
        <v>1304</v>
      </c>
      <c r="K121" s="189">
        <v>0.5</v>
      </c>
      <c r="L121" s="190">
        <v>56.14</v>
      </c>
      <c r="M121" s="188" t="s">
        <v>1086</v>
      </c>
      <c r="N121" s="182" t="s">
        <v>1050</v>
      </c>
      <c r="O121" s="182" t="s">
        <v>848</v>
      </c>
      <c r="P121" s="182" t="s">
        <v>851</v>
      </c>
      <c r="Q121" s="182" t="s">
        <v>1051</v>
      </c>
      <c r="R121" s="188" t="s">
        <v>1374</v>
      </c>
      <c r="S121" s="192">
        <v>43277</v>
      </c>
      <c r="T121" s="188" t="s">
        <v>1375</v>
      </c>
      <c r="U121" s="188"/>
      <c r="V121" s="182" t="s">
        <v>1055</v>
      </c>
    </row>
    <row r="122" spans="1:22">
      <c r="A122" s="182">
        <v>118</v>
      </c>
      <c r="B122" s="182" t="s">
        <v>1046</v>
      </c>
      <c r="C122" s="182" t="s">
        <v>111</v>
      </c>
      <c r="D122" s="182" t="s">
        <v>1047</v>
      </c>
      <c r="E122" s="188" t="s">
        <v>1048</v>
      </c>
      <c r="F122" s="188">
        <v>5</v>
      </c>
      <c r="G122" s="188">
        <v>2</v>
      </c>
      <c r="H122" s="182">
        <v>15</v>
      </c>
      <c r="I122" s="182"/>
      <c r="J122" s="188">
        <v>1403</v>
      </c>
      <c r="K122" s="189">
        <v>0.5</v>
      </c>
      <c r="L122" s="190">
        <v>56.14</v>
      </c>
      <c r="M122" s="188" t="s">
        <v>1086</v>
      </c>
      <c r="N122" s="182" t="s">
        <v>1050</v>
      </c>
      <c r="O122" s="191" t="s">
        <v>848</v>
      </c>
      <c r="P122" s="191" t="s">
        <v>847</v>
      </c>
      <c r="Q122" s="182" t="s">
        <v>1051</v>
      </c>
      <c r="R122" s="188" t="s">
        <v>1376</v>
      </c>
      <c r="S122" s="192">
        <v>43277</v>
      </c>
      <c r="T122" s="188" t="s">
        <v>1377</v>
      </c>
      <c r="U122" s="188" t="s">
        <v>1378</v>
      </c>
      <c r="V122" s="182" t="s">
        <v>1055</v>
      </c>
    </row>
    <row r="123" spans="1:22">
      <c r="A123" s="182">
        <v>119</v>
      </c>
      <c r="B123" s="182" t="s">
        <v>1046</v>
      </c>
      <c r="C123" s="182" t="s">
        <v>111</v>
      </c>
      <c r="D123" s="182" t="s">
        <v>1047</v>
      </c>
      <c r="E123" s="188" t="s">
        <v>1048</v>
      </c>
      <c r="F123" s="188">
        <v>5</v>
      </c>
      <c r="G123" s="188">
        <v>2</v>
      </c>
      <c r="H123" s="182">
        <v>15</v>
      </c>
      <c r="I123" s="182"/>
      <c r="J123" s="188">
        <v>1404</v>
      </c>
      <c r="K123" s="189">
        <v>0.5</v>
      </c>
      <c r="L123" s="190">
        <v>56.14</v>
      </c>
      <c r="M123" s="188" t="s">
        <v>1086</v>
      </c>
      <c r="N123" s="182" t="s">
        <v>1050</v>
      </c>
      <c r="O123" s="191" t="s">
        <v>848</v>
      </c>
      <c r="P123" s="191" t="s">
        <v>851</v>
      </c>
      <c r="Q123" s="182" t="s">
        <v>1051</v>
      </c>
      <c r="R123" s="188" t="s">
        <v>1379</v>
      </c>
      <c r="S123" s="192">
        <v>43277</v>
      </c>
      <c r="T123" s="188" t="s">
        <v>1380</v>
      </c>
      <c r="U123" s="188"/>
      <c r="V123" s="182" t="s">
        <v>1055</v>
      </c>
    </row>
    <row r="124" spans="1:22">
      <c r="A124" s="182">
        <v>120</v>
      </c>
      <c r="B124" s="182" t="s">
        <v>1046</v>
      </c>
      <c r="C124" s="182" t="s">
        <v>111</v>
      </c>
      <c r="D124" s="182" t="s">
        <v>1047</v>
      </c>
      <c r="E124" s="188" t="s">
        <v>1048</v>
      </c>
      <c r="F124" s="188">
        <v>5</v>
      </c>
      <c r="G124" s="188">
        <v>2</v>
      </c>
      <c r="H124" s="182">
        <v>15</v>
      </c>
      <c r="I124" s="182"/>
      <c r="J124" s="188">
        <v>1503</v>
      </c>
      <c r="K124" s="189">
        <v>0.5</v>
      </c>
      <c r="L124" s="190">
        <v>56.14</v>
      </c>
      <c r="M124" s="188" t="s">
        <v>1086</v>
      </c>
      <c r="N124" s="182" t="s">
        <v>1050</v>
      </c>
      <c r="O124" s="191" t="s">
        <v>848</v>
      </c>
      <c r="P124" s="191" t="s">
        <v>847</v>
      </c>
      <c r="Q124" s="182" t="s">
        <v>1051</v>
      </c>
      <c r="R124" s="188" t="s">
        <v>1381</v>
      </c>
      <c r="S124" s="192">
        <v>43277</v>
      </c>
      <c r="T124" s="188" t="s">
        <v>1382</v>
      </c>
      <c r="U124" s="188" t="s">
        <v>1383</v>
      </c>
      <c r="V124" s="182" t="s">
        <v>1055</v>
      </c>
    </row>
    <row r="125" spans="1:22">
      <c r="A125" s="182">
        <v>121</v>
      </c>
      <c r="B125" s="182" t="s">
        <v>1046</v>
      </c>
      <c r="C125" s="182" t="s">
        <v>111</v>
      </c>
      <c r="D125" s="182" t="s">
        <v>1047</v>
      </c>
      <c r="E125" s="188" t="s">
        <v>1048</v>
      </c>
      <c r="F125" s="188">
        <v>5</v>
      </c>
      <c r="G125" s="188">
        <v>2</v>
      </c>
      <c r="H125" s="182">
        <v>15</v>
      </c>
      <c r="I125" s="182"/>
      <c r="J125" s="188">
        <v>1504</v>
      </c>
      <c r="K125" s="189">
        <v>0.5</v>
      </c>
      <c r="L125" s="190">
        <v>56.14</v>
      </c>
      <c r="M125" s="188" t="s">
        <v>1086</v>
      </c>
      <c r="N125" s="182" t="s">
        <v>1050</v>
      </c>
      <c r="O125" s="191" t="s">
        <v>848</v>
      </c>
      <c r="P125" s="191" t="s">
        <v>851</v>
      </c>
      <c r="Q125" s="182" t="s">
        <v>1051</v>
      </c>
      <c r="R125" s="188" t="s">
        <v>1384</v>
      </c>
      <c r="S125" s="192">
        <v>43277</v>
      </c>
      <c r="T125" s="188" t="s">
        <v>1385</v>
      </c>
      <c r="U125" s="188"/>
      <c r="V125" s="182" t="s">
        <v>1055</v>
      </c>
    </row>
    <row r="126" spans="1:22">
      <c r="A126" s="182">
        <v>122</v>
      </c>
      <c r="B126" s="182" t="s">
        <v>1046</v>
      </c>
      <c r="C126" s="182" t="s">
        <v>111</v>
      </c>
      <c r="D126" s="182" t="s">
        <v>1047</v>
      </c>
      <c r="E126" s="188" t="s">
        <v>1048</v>
      </c>
      <c r="F126" s="188">
        <v>5</v>
      </c>
      <c r="G126" s="188">
        <v>2</v>
      </c>
      <c r="H126" s="182">
        <v>15</v>
      </c>
      <c r="I126" s="182"/>
      <c r="J126" s="188">
        <v>1505</v>
      </c>
      <c r="K126" s="189">
        <v>0.5</v>
      </c>
      <c r="L126" s="190">
        <v>56.14</v>
      </c>
      <c r="M126" s="188" t="s">
        <v>1086</v>
      </c>
      <c r="N126" s="182" t="s">
        <v>1050</v>
      </c>
      <c r="O126" s="191" t="s">
        <v>848</v>
      </c>
      <c r="P126" s="191" t="s">
        <v>847</v>
      </c>
      <c r="Q126" s="182" t="s">
        <v>1051</v>
      </c>
      <c r="R126" s="188" t="s">
        <v>1386</v>
      </c>
      <c r="S126" s="192">
        <v>43277</v>
      </c>
      <c r="T126" s="188" t="s">
        <v>1387</v>
      </c>
      <c r="U126" s="188" t="s">
        <v>1388</v>
      </c>
      <c r="V126" s="182" t="s">
        <v>1055</v>
      </c>
    </row>
    <row r="127" spans="1:22">
      <c r="A127" s="182">
        <v>123</v>
      </c>
      <c r="B127" s="182" t="s">
        <v>1046</v>
      </c>
      <c r="C127" s="182" t="s">
        <v>111</v>
      </c>
      <c r="D127" s="182" t="s">
        <v>1047</v>
      </c>
      <c r="E127" s="188" t="s">
        <v>1048</v>
      </c>
      <c r="F127" s="188">
        <v>6</v>
      </c>
      <c r="G127" s="188"/>
      <c r="H127" s="182">
        <v>14</v>
      </c>
      <c r="I127" s="182"/>
      <c r="J127" s="188">
        <v>102</v>
      </c>
      <c r="K127" s="189">
        <v>0.5</v>
      </c>
      <c r="L127" s="190">
        <v>59.3</v>
      </c>
      <c r="M127" s="188" t="s">
        <v>1389</v>
      </c>
      <c r="N127" s="182" t="s">
        <v>1050</v>
      </c>
      <c r="O127" s="191" t="s">
        <v>848</v>
      </c>
      <c r="P127" s="191" t="s">
        <v>851</v>
      </c>
      <c r="Q127" s="182" t="s">
        <v>1051</v>
      </c>
      <c r="R127" s="188" t="s">
        <v>1390</v>
      </c>
      <c r="S127" s="192">
        <v>43277</v>
      </c>
      <c r="T127" s="188" t="s">
        <v>1391</v>
      </c>
      <c r="U127" s="188" t="s">
        <v>1392</v>
      </c>
      <c r="V127" s="182" t="s">
        <v>1055</v>
      </c>
    </row>
    <row r="128" spans="1:22">
      <c r="A128" s="182">
        <v>124</v>
      </c>
      <c r="B128" s="182" t="s">
        <v>1046</v>
      </c>
      <c r="C128" s="182" t="s">
        <v>111</v>
      </c>
      <c r="D128" s="182" t="s">
        <v>1047</v>
      </c>
      <c r="E128" s="188" t="s">
        <v>1048</v>
      </c>
      <c r="F128" s="188">
        <v>6</v>
      </c>
      <c r="G128" s="188"/>
      <c r="H128" s="182">
        <v>14</v>
      </c>
      <c r="I128" s="182"/>
      <c r="J128" s="188">
        <v>103</v>
      </c>
      <c r="K128" s="189">
        <v>0.5</v>
      </c>
      <c r="L128" s="190">
        <v>59.3</v>
      </c>
      <c r="M128" s="188" t="s">
        <v>1389</v>
      </c>
      <c r="N128" s="182" t="s">
        <v>1050</v>
      </c>
      <c r="O128" s="191" t="s">
        <v>902</v>
      </c>
      <c r="P128" s="191" t="s">
        <v>901</v>
      </c>
      <c r="Q128" s="182" t="s">
        <v>1051</v>
      </c>
      <c r="R128" s="188" t="s">
        <v>1393</v>
      </c>
      <c r="S128" s="192">
        <v>43277</v>
      </c>
      <c r="T128" s="188" t="s">
        <v>1394</v>
      </c>
      <c r="U128" s="188" t="s">
        <v>1395</v>
      </c>
      <c r="V128" s="182" t="s">
        <v>1055</v>
      </c>
    </row>
    <row r="129" spans="1:22">
      <c r="A129" s="182">
        <v>125</v>
      </c>
      <c r="B129" s="182" t="s">
        <v>1046</v>
      </c>
      <c r="C129" s="182" t="s">
        <v>111</v>
      </c>
      <c r="D129" s="182" t="s">
        <v>1047</v>
      </c>
      <c r="E129" s="188" t="s">
        <v>1048</v>
      </c>
      <c r="F129" s="188">
        <v>6</v>
      </c>
      <c r="G129" s="188"/>
      <c r="H129" s="182">
        <v>14</v>
      </c>
      <c r="I129" s="182"/>
      <c r="J129" s="188">
        <v>104</v>
      </c>
      <c r="K129" s="189">
        <v>0.5</v>
      </c>
      <c r="L129" s="190">
        <v>59.3</v>
      </c>
      <c r="M129" s="188" t="s">
        <v>1389</v>
      </c>
      <c r="N129" s="182" t="s">
        <v>1050</v>
      </c>
      <c r="O129" s="191" t="s">
        <v>902</v>
      </c>
      <c r="P129" s="191" t="s">
        <v>903</v>
      </c>
      <c r="Q129" s="182" t="s">
        <v>1051</v>
      </c>
      <c r="R129" s="188" t="s">
        <v>1396</v>
      </c>
      <c r="S129" s="192">
        <v>43277</v>
      </c>
      <c r="T129" s="188" t="s">
        <v>1237</v>
      </c>
      <c r="U129" s="188"/>
      <c r="V129" s="182" t="s">
        <v>1055</v>
      </c>
    </row>
    <row r="130" spans="1:22">
      <c r="A130" s="182">
        <v>126</v>
      </c>
      <c r="B130" s="182" t="s">
        <v>1046</v>
      </c>
      <c r="C130" s="182" t="s">
        <v>111</v>
      </c>
      <c r="D130" s="182" t="s">
        <v>1047</v>
      </c>
      <c r="E130" s="188" t="s">
        <v>1048</v>
      </c>
      <c r="F130" s="188">
        <v>6</v>
      </c>
      <c r="G130" s="188"/>
      <c r="H130" s="182">
        <v>14</v>
      </c>
      <c r="I130" s="182"/>
      <c r="J130" s="188">
        <v>105</v>
      </c>
      <c r="K130" s="189">
        <v>0.5</v>
      </c>
      <c r="L130" s="190">
        <v>59.47</v>
      </c>
      <c r="M130" s="188" t="s">
        <v>1397</v>
      </c>
      <c r="N130" s="182" t="s">
        <v>1050</v>
      </c>
      <c r="O130" s="191" t="s">
        <v>902</v>
      </c>
      <c r="P130" s="191" t="s">
        <v>901</v>
      </c>
      <c r="Q130" s="182" t="s">
        <v>1051</v>
      </c>
      <c r="R130" s="188" t="s">
        <v>1398</v>
      </c>
      <c r="S130" s="192">
        <v>43277</v>
      </c>
      <c r="T130" s="188" t="s">
        <v>1399</v>
      </c>
      <c r="U130" s="188" t="s">
        <v>1400</v>
      </c>
      <c r="V130" s="182" t="s">
        <v>1055</v>
      </c>
    </row>
    <row r="131" spans="1:22">
      <c r="A131" s="182">
        <v>127</v>
      </c>
      <c r="B131" s="182" t="s">
        <v>1046</v>
      </c>
      <c r="C131" s="182" t="s">
        <v>111</v>
      </c>
      <c r="D131" s="182" t="s">
        <v>1047</v>
      </c>
      <c r="E131" s="188" t="s">
        <v>1048</v>
      </c>
      <c r="F131" s="188">
        <v>6</v>
      </c>
      <c r="G131" s="188"/>
      <c r="H131" s="182">
        <v>14</v>
      </c>
      <c r="I131" s="182"/>
      <c r="J131" s="188">
        <v>202</v>
      </c>
      <c r="K131" s="189">
        <v>0.5</v>
      </c>
      <c r="L131" s="190">
        <v>59.3</v>
      </c>
      <c r="M131" s="188" t="s">
        <v>1389</v>
      </c>
      <c r="N131" s="182" t="s">
        <v>1050</v>
      </c>
      <c r="O131" s="191" t="s">
        <v>902</v>
      </c>
      <c r="P131" s="191" t="s">
        <v>903</v>
      </c>
      <c r="Q131" s="182" t="s">
        <v>1051</v>
      </c>
      <c r="R131" s="188" t="s">
        <v>1401</v>
      </c>
      <c r="S131" s="192">
        <v>43277</v>
      </c>
      <c r="T131" s="188" t="s">
        <v>1402</v>
      </c>
      <c r="U131" s="188" t="s">
        <v>1403</v>
      </c>
      <c r="V131" s="182" t="s">
        <v>1055</v>
      </c>
    </row>
    <row r="132" spans="1:22">
      <c r="A132" s="182">
        <v>128</v>
      </c>
      <c r="B132" s="182" t="s">
        <v>1046</v>
      </c>
      <c r="C132" s="182" t="s">
        <v>111</v>
      </c>
      <c r="D132" s="182" t="s">
        <v>1047</v>
      </c>
      <c r="E132" s="188" t="s">
        <v>1048</v>
      </c>
      <c r="F132" s="188">
        <v>6</v>
      </c>
      <c r="G132" s="188"/>
      <c r="H132" s="182">
        <v>14</v>
      </c>
      <c r="I132" s="182"/>
      <c r="J132" s="188">
        <v>203</v>
      </c>
      <c r="K132" s="189">
        <v>0.5</v>
      </c>
      <c r="L132" s="190">
        <v>59.3</v>
      </c>
      <c r="M132" s="188" t="s">
        <v>1389</v>
      </c>
      <c r="N132" s="182" t="s">
        <v>1050</v>
      </c>
      <c r="O132" s="191" t="s">
        <v>902</v>
      </c>
      <c r="P132" s="191" t="s">
        <v>901</v>
      </c>
      <c r="Q132" s="182" t="s">
        <v>1051</v>
      </c>
      <c r="R132" s="188" t="s">
        <v>1404</v>
      </c>
      <c r="S132" s="192">
        <v>43277</v>
      </c>
      <c r="T132" s="188" t="s">
        <v>1405</v>
      </c>
      <c r="U132" s="188"/>
      <c r="V132" s="182" t="s">
        <v>1055</v>
      </c>
    </row>
    <row r="133" spans="1:22">
      <c r="A133" s="182">
        <v>129</v>
      </c>
      <c r="B133" s="182" t="s">
        <v>1046</v>
      </c>
      <c r="C133" s="182" t="s">
        <v>111</v>
      </c>
      <c r="D133" s="182" t="s">
        <v>1047</v>
      </c>
      <c r="E133" s="188" t="s">
        <v>1048</v>
      </c>
      <c r="F133" s="188">
        <v>6</v>
      </c>
      <c r="G133" s="188"/>
      <c r="H133" s="182">
        <v>14</v>
      </c>
      <c r="I133" s="182"/>
      <c r="J133" s="188">
        <v>204</v>
      </c>
      <c r="K133" s="189">
        <v>0.5</v>
      </c>
      <c r="L133" s="190">
        <v>59.3</v>
      </c>
      <c r="M133" s="188" t="s">
        <v>1389</v>
      </c>
      <c r="N133" s="182" t="s">
        <v>1050</v>
      </c>
      <c r="O133" s="191" t="s">
        <v>902</v>
      </c>
      <c r="P133" s="191" t="s">
        <v>903</v>
      </c>
      <c r="Q133" s="182" t="s">
        <v>1051</v>
      </c>
      <c r="R133" s="188" t="s">
        <v>1406</v>
      </c>
      <c r="S133" s="192">
        <v>43277</v>
      </c>
      <c r="T133" s="188" t="s">
        <v>1358</v>
      </c>
      <c r="U133" s="188" t="s">
        <v>1407</v>
      </c>
      <c r="V133" s="182" t="s">
        <v>1055</v>
      </c>
    </row>
    <row r="134" spans="1:22">
      <c r="A134" s="182">
        <v>130</v>
      </c>
      <c r="B134" s="182" t="s">
        <v>1046</v>
      </c>
      <c r="C134" s="182" t="s">
        <v>111</v>
      </c>
      <c r="D134" s="182" t="s">
        <v>1047</v>
      </c>
      <c r="E134" s="188" t="s">
        <v>1048</v>
      </c>
      <c r="F134" s="188">
        <v>6</v>
      </c>
      <c r="G134" s="188"/>
      <c r="H134" s="182">
        <v>14</v>
      </c>
      <c r="I134" s="182"/>
      <c r="J134" s="188">
        <v>205</v>
      </c>
      <c r="K134" s="189">
        <v>0.5</v>
      </c>
      <c r="L134" s="190">
        <v>59.47</v>
      </c>
      <c r="M134" s="188" t="s">
        <v>1397</v>
      </c>
      <c r="N134" s="182" t="s">
        <v>1050</v>
      </c>
      <c r="O134" s="191" t="s">
        <v>902</v>
      </c>
      <c r="P134" s="191" t="s">
        <v>901</v>
      </c>
      <c r="Q134" s="182" t="s">
        <v>1051</v>
      </c>
      <c r="R134" s="188" t="s">
        <v>1408</v>
      </c>
      <c r="S134" s="192">
        <v>43277</v>
      </c>
      <c r="T134" s="188" t="s">
        <v>1409</v>
      </c>
      <c r="U134" s="188" t="s">
        <v>1410</v>
      </c>
      <c r="V134" s="182" t="s">
        <v>1055</v>
      </c>
    </row>
    <row r="135" spans="1:22">
      <c r="A135" s="182">
        <v>131</v>
      </c>
      <c r="B135" s="182" t="s">
        <v>1046</v>
      </c>
      <c r="C135" s="182" t="s">
        <v>111</v>
      </c>
      <c r="D135" s="182" t="s">
        <v>1047</v>
      </c>
      <c r="E135" s="188" t="s">
        <v>1048</v>
      </c>
      <c r="F135" s="188">
        <v>6</v>
      </c>
      <c r="G135" s="188"/>
      <c r="H135" s="182">
        <v>14</v>
      </c>
      <c r="I135" s="182"/>
      <c r="J135" s="188">
        <v>303</v>
      </c>
      <c r="K135" s="189">
        <v>0.5</v>
      </c>
      <c r="L135" s="190">
        <v>59.3</v>
      </c>
      <c r="M135" s="188" t="s">
        <v>1389</v>
      </c>
      <c r="N135" s="182" t="s">
        <v>1050</v>
      </c>
      <c r="O135" s="191" t="s">
        <v>902</v>
      </c>
      <c r="P135" s="191" t="s">
        <v>903</v>
      </c>
      <c r="Q135" s="182" t="s">
        <v>1051</v>
      </c>
      <c r="R135" s="188" t="s">
        <v>1411</v>
      </c>
      <c r="S135" s="192">
        <v>43277</v>
      </c>
      <c r="T135" s="188" t="s">
        <v>1412</v>
      </c>
      <c r="U135" s="188" t="s">
        <v>1413</v>
      </c>
      <c r="V135" s="182" t="s">
        <v>1055</v>
      </c>
    </row>
    <row r="136" spans="1:22">
      <c r="A136" s="182">
        <v>132</v>
      </c>
      <c r="B136" s="182" t="s">
        <v>1046</v>
      </c>
      <c r="C136" s="182" t="s">
        <v>111</v>
      </c>
      <c r="D136" s="182" t="s">
        <v>1047</v>
      </c>
      <c r="E136" s="188" t="s">
        <v>1048</v>
      </c>
      <c r="F136" s="188">
        <v>6</v>
      </c>
      <c r="G136" s="188"/>
      <c r="H136" s="182">
        <v>14</v>
      </c>
      <c r="I136" s="182"/>
      <c r="J136" s="188">
        <v>304</v>
      </c>
      <c r="K136" s="189">
        <v>0.5</v>
      </c>
      <c r="L136" s="190">
        <v>59.3</v>
      </c>
      <c r="M136" s="188" t="s">
        <v>1389</v>
      </c>
      <c r="N136" s="182" t="s">
        <v>1050</v>
      </c>
      <c r="O136" s="191" t="s">
        <v>902</v>
      </c>
      <c r="P136" s="191" t="s">
        <v>903</v>
      </c>
      <c r="Q136" s="182" t="s">
        <v>1051</v>
      </c>
      <c r="R136" s="188" t="s">
        <v>1414</v>
      </c>
      <c r="S136" s="192">
        <v>43277</v>
      </c>
      <c r="T136" s="188" t="s">
        <v>1415</v>
      </c>
      <c r="U136" s="188" t="s">
        <v>1416</v>
      </c>
      <c r="V136" s="182" t="s">
        <v>1055</v>
      </c>
    </row>
    <row r="137" spans="1:22">
      <c r="A137" s="182">
        <v>133</v>
      </c>
      <c r="B137" s="182" t="s">
        <v>1046</v>
      </c>
      <c r="C137" s="182" t="s">
        <v>111</v>
      </c>
      <c r="D137" s="182" t="s">
        <v>1047</v>
      </c>
      <c r="E137" s="188" t="s">
        <v>1048</v>
      </c>
      <c r="F137" s="188">
        <v>6</v>
      </c>
      <c r="G137" s="188"/>
      <c r="H137" s="182">
        <v>14</v>
      </c>
      <c r="I137" s="182"/>
      <c r="J137" s="188">
        <v>305</v>
      </c>
      <c r="K137" s="189">
        <v>0.5</v>
      </c>
      <c r="L137" s="196">
        <v>59.47</v>
      </c>
      <c r="M137" s="197" t="s">
        <v>1397</v>
      </c>
      <c r="N137" s="182" t="s">
        <v>1050</v>
      </c>
      <c r="O137" s="191" t="s">
        <v>902</v>
      </c>
      <c r="P137" s="191" t="s">
        <v>901</v>
      </c>
      <c r="Q137" s="182" t="s">
        <v>1051</v>
      </c>
      <c r="R137" s="185" t="s">
        <v>1417</v>
      </c>
      <c r="S137" s="195">
        <v>43277</v>
      </c>
      <c r="T137" s="185" t="s">
        <v>1418</v>
      </c>
      <c r="U137" s="185" t="s">
        <v>1419</v>
      </c>
      <c r="V137" s="182" t="s">
        <v>1055</v>
      </c>
    </row>
    <row r="138" spans="1:22">
      <c r="A138" s="182">
        <v>134</v>
      </c>
      <c r="B138" s="182" t="s">
        <v>1046</v>
      </c>
      <c r="C138" s="182" t="s">
        <v>111</v>
      </c>
      <c r="D138" s="182" t="s">
        <v>1047</v>
      </c>
      <c r="E138" s="188" t="s">
        <v>1048</v>
      </c>
      <c r="F138" s="188">
        <v>6</v>
      </c>
      <c r="G138" s="188"/>
      <c r="H138" s="182">
        <v>14</v>
      </c>
      <c r="I138" s="182"/>
      <c r="J138" s="188">
        <v>402</v>
      </c>
      <c r="K138" s="189">
        <v>0.5</v>
      </c>
      <c r="L138" s="190">
        <v>59.46</v>
      </c>
      <c r="M138" s="188" t="s">
        <v>1420</v>
      </c>
      <c r="N138" s="182" t="s">
        <v>1050</v>
      </c>
      <c r="O138" s="191" t="s">
        <v>902</v>
      </c>
      <c r="P138" s="191" t="s">
        <v>901</v>
      </c>
      <c r="Q138" s="182" t="s">
        <v>1051</v>
      </c>
      <c r="R138" s="188" t="s">
        <v>1421</v>
      </c>
      <c r="S138" s="192">
        <v>43277</v>
      </c>
      <c r="T138" s="188" t="s">
        <v>1422</v>
      </c>
      <c r="U138" s="188" t="s">
        <v>1423</v>
      </c>
      <c r="V138" s="182" t="s">
        <v>1055</v>
      </c>
    </row>
    <row r="139" spans="1:22">
      <c r="A139" s="182">
        <v>135</v>
      </c>
      <c r="B139" s="182" t="s">
        <v>1046</v>
      </c>
      <c r="C139" s="182" t="s">
        <v>111</v>
      </c>
      <c r="D139" s="182" t="s">
        <v>1047</v>
      </c>
      <c r="E139" s="188" t="s">
        <v>1048</v>
      </c>
      <c r="F139" s="188">
        <v>6</v>
      </c>
      <c r="G139" s="188"/>
      <c r="H139" s="182">
        <v>14</v>
      </c>
      <c r="I139" s="182"/>
      <c r="J139" s="188">
        <v>403</v>
      </c>
      <c r="K139" s="189">
        <v>0.5</v>
      </c>
      <c r="L139" s="190">
        <v>59.46</v>
      </c>
      <c r="M139" s="188" t="s">
        <v>1420</v>
      </c>
      <c r="N139" s="182" t="s">
        <v>1050</v>
      </c>
      <c r="O139" s="191" t="s">
        <v>902</v>
      </c>
      <c r="P139" s="191" t="s">
        <v>901</v>
      </c>
      <c r="Q139" s="182" t="s">
        <v>1051</v>
      </c>
      <c r="R139" s="188" t="s">
        <v>1424</v>
      </c>
      <c r="S139" s="192">
        <v>43277</v>
      </c>
      <c r="T139" s="188" t="s">
        <v>1425</v>
      </c>
      <c r="U139" s="188"/>
      <c r="V139" s="182" t="s">
        <v>1055</v>
      </c>
    </row>
    <row r="140" spans="1:22">
      <c r="A140" s="182">
        <v>136</v>
      </c>
      <c r="B140" s="182" t="s">
        <v>1046</v>
      </c>
      <c r="C140" s="182" t="s">
        <v>111</v>
      </c>
      <c r="D140" s="182" t="s">
        <v>1047</v>
      </c>
      <c r="E140" s="188" t="s">
        <v>1048</v>
      </c>
      <c r="F140" s="188">
        <v>6</v>
      </c>
      <c r="G140" s="188"/>
      <c r="H140" s="182">
        <v>14</v>
      </c>
      <c r="I140" s="182"/>
      <c r="J140" s="188">
        <v>404</v>
      </c>
      <c r="K140" s="189">
        <v>0.5</v>
      </c>
      <c r="L140" s="190">
        <v>59.46</v>
      </c>
      <c r="M140" s="188" t="s">
        <v>1420</v>
      </c>
      <c r="N140" s="182" t="s">
        <v>1050</v>
      </c>
      <c r="O140" s="191" t="s">
        <v>902</v>
      </c>
      <c r="P140" s="191" t="s">
        <v>903</v>
      </c>
      <c r="Q140" s="182" t="s">
        <v>1051</v>
      </c>
      <c r="R140" s="188" t="s">
        <v>1426</v>
      </c>
      <c r="S140" s="192">
        <v>43277</v>
      </c>
      <c r="T140" s="188" t="s">
        <v>1427</v>
      </c>
      <c r="U140" s="188" t="s">
        <v>1428</v>
      </c>
      <c r="V140" s="182" t="s">
        <v>1055</v>
      </c>
    </row>
    <row r="141" spans="1:22">
      <c r="A141" s="182">
        <v>137</v>
      </c>
      <c r="B141" s="182" t="s">
        <v>1046</v>
      </c>
      <c r="C141" s="182" t="s">
        <v>111</v>
      </c>
      <c r="D141" s="182" t="s">
        <v>1047</v>
      </c>
      <c r="E141" s="188" t="s">
        <v>1048</v>
      </c>
      <c r="F141" s="188">
        <v>6</v>
      </c>
      <c r="G141" s="188"/>
      <c r="H141" s="182">
        <v>14</v>
      </c>
      <c r="I141" s="182"/>
      <c r="J141" s="188">
        <v>405</v>
      </c>
      <c r="K141" s="189">
        <v>0.5</v>
      </c>
      <c r="L141" s="190">
        <v>59.79</v>
      </c>
      <c r="M141" s="188" t="s">
        <v>1429</v>
      </c>
      <c r="N141" s="182" t="s">
        <v>1050</v>
      </c>
      <c r="O141" s="191" t="s">
        <v>902</v>
      </c>
      <c r="P141" s="191" t="s">
        <v>901</v>
      </c>
      <c r="Q141" s="182" t="s">
        <v>1051</v>
      </c>
      <c r="R141" s="188" t="s">
        <v>1430</v>
      </c>
      <c r="S141" s="192">
        <v>43277</v>
      </c>
      <c r="T141" s="188" t="s">
        <v>1431</v>
      </c>
      <c r="U141" s="188"/>
      <c r="V141" s="182" t="s">
        <v>1055</v>
      </c>
    </row>
    <row r="142" spans="1:22">
      <c r="A142" s="182">
        <v>138</v>
      </c>
      <c r="B142" s="182" t="s">
        <v>1046</v>
      </c>
      <c r="C142" s="182" t="s">
        <v>111</v>
      </c>
      <c r="D142" s="182" t="s">
        <v>1047</v>
      </c>
      <c r="E142" s="188" t="s">
        <v>1048</v>
      </c>
      <c r="F142" s="188">
        <v>6</v>
      </c>
      <c r="G142" s="188"/>
      <c r="H142" s="182">
        <v>14</v>
      </c>
      <c r="I142" s="182"/>
      <c r="J142" s="188">
        <v>502</v>
      </c>
      <c r="K142" s="189">
        <v>0.5</v>
      </c>
      <c r="L142" s="190">
        <v>59.46</v>
      </c>
      <c r="M142" s="188" t="s">
        <v>1420</v>
      </c>
      <c r="N142" s="182" t="s">
        <v>1050</v>
      </c>
      <c r="O142" s="191" t="s">
        <v>902</v>
      </c>
      <c r="P142" s="191" t="s">
        <v>903</v>
      </c>
      <c r="Q142" s="182" t="s">
        <v>1051</v>
      </c>
      <c r="R142" s="188" t="s">
        <v>1432</v>
      </c>
      <c r="S142" s="192">
        <v>43277</v>
      </c>
      <c r="T142" s="188" t="s">
        <v>1433</v>
      </c>
      <c r="U142" s="188" t="s">
        <v>1434</v>
      </c>
      <c r="V142" s="182" t="s">
        <v>1055</v>
      </c>
    </row>
    <row r="143" spans="1:22">
      <c r="A143" s="182">
        <v>139</v>
      </c>
      <c r="B143" s="182" t="s">
        <v>1046</v>
      </c>
      <c r="C143" s="182" t="s">
        <v>111</v>
      </c>
      <c r="D143" s="182" t="s">
        <v>1047</v>
      </c>
      <c r="E143" s="188" t="s">
        <v>1048</v>
      </c>
      <c r="F143" s="188">
        <v>6</v>
      </c>
      <c r="G143" s="188"/>
      <c r="H143" s="182">
        <v>14</v>
      </c>
      <c r="I143" s="182"/>
      <c r="J143" s="188">
        <v>503</v>
      </c>
      <c r="K143" s="189">
        <v>0.5</v>
      </c>
      <c r="L143" s="196">
        <v>59.46</v>
      </c>
      <c r="M143" s="197" t="s">
        <v>1420</v>
      </c>
      <c r="N143" s="182" t="s">
        <v>1050</v>
      </c>
      <c r="O143" s="191" t="s">
        <v>902</v>
      </c>
      <c r="P143" s="191" t="s">
        <v>901</v>
      </c>
      <c r="Q143" s="182" t="s">
        <v>1051</v>
      </c>
      <c r="R143" s="185" t="s">
        <v>1435</v>
      </c>
      <c r="S143" s="195">
        <v>43277</v>
      </c>
      <c r="T143" s="185" t="s">
        <v>1436</v>
      </c>
      <c r="U143" s="185" t="s">
        <v>1437</v>
      </c>
      <c r="V143" s="182" t="s">
        <v>1055</v>
      </c>
    </row>
    <row r="144" spans="1:22">
      <c r="A144" s="182">
        <v>140</v>
      </c>
      <c r="B144" s="182" t="s">
        <v>1046</v>
      </c>
      <c r="C144" s="182" t="s">
        <v>111</v>
      </c>
      <c r="D144" s="182" t="s">
        <v>1047</v>
      </c>
      <c r="E144" s="188" t="s">
        <v>1048</v>
      </c>
      <c r="F144" s="188">
        <v>6</v>
      </c>
      <c r="G144" s="188"/>
      <c r="H144" s="182">
        <v>14</v>
      </c>
      <c r="I144" s="182"/>
      <c r="J144" s="188">
        <v>504</v>
      </c>
      <c r="K144" s="189">
        <v>0.5</v>
      </c>
      <c r="L144" s="190">
        <v>59.46</v>
      </c>
      <c r="M144" s="188" t="s">
        <v>1420</v>
      </c>
      <c r="N144" s="182" t="s">
        <v>1050</v>
      </c>
      <c r="O144" s="191" t="s">
        <v>902</v>
      </c>
      <c r="P144" s="191" t="s">
        <v>901</v>
      </c>
      <c r="Q144" s="182" t="s">
        <v>1051</v>
      </c>
      <c r="R144" s="188" t="s">
        <v>1438</v>
      </c>
      <c r="S144" s="192">
        <v>43277</v>
      </c>
      <c r="T144" s="188" t="s">
        <v>1439</v>
      </c>
      <c r="U144" s="188" t="s">
        <v>1440</v>
      </c>
      <c r="V144" s="182" t="s">
        <v>1055</v>
      </c>
    </row>
    <row r="145" spans="1:22">
      <c r="A145" s="182">
        <v>141</v>
      </c>
      <c r="B145" s="182" t="s">
        <v>1046</v>
      </c>
      <c r="C145" s="182" t="s">
        <v>111</v>
      </c>
      <c r="D145" s="182" t="s">
        <v>1047</v>
      </c>
      <c r="E145" s="188" t="s">
        <v>1048</v>
      </c>
      <c r="F145" s="188">
        <v>6</v>
      </c>
      <c r="G145" s="188"/>
      <c r="H145" s="182">
        <v>14</v>
      </c>
      <c r="I145" s="182"/>
      <c r="J145" s="188">
        <v>505</v>
      </c>
      <c r="K145" s="189">
        <v>0.5</v>
      </c>
      <c r="L145" s="190">
        <v>59.79</v>
      </c>
      <c r="M145" s="188" t="s">
        <v>1429</v>
      </c>
      <c r="N145" s="182" t="s">
        <v>1050</v>
      </c>
      <c r="O145" s="191" t="s">
        <v>902</v>
      </c>
      <c r="P145" s="191" t="s">
        <v>903</v>
      </c>
      <c r="Q145" s="182" t="s">
        <v>1051</v>
      </c>
      <c r="R145" s="188" t="s">
        <v>1441</v>
      </c>
      <c r="S145" s="192">
        <v>43277</v>
      </c>
      <c r="T145" s="188" t="s">
        <v>1442</v>
      </c>
      <c r="U145" s="188" t="s">
        <v>1443</v>
      </c>
      <c r="V145" s="182" t="s">
        <v>1055</v>
      </c>
    </row>
    <row r="146" spans="1:22">
      <c r="A146" s="182">
        <v>142</v>
      </c>
      <c r="B146" s="182" t="s">
        <v>1046</v>
      </c>
      <c r="C146" s="182" t="s">
        <v>111</v>
      </c>
      <c r="D146" s="182" t="s">
        <v>1047</v>
      </c>
      <c r="E146" s="188" t="s">
        <v>1048</v>
      </c>
      <c r="F146" s="188">
        <v>6</v>
      </c>
      <c r="G146" s="188"/>
      <c r="H146" s="182">
        <v>14</v>
      </c>
      <c r="I146" s="182"/>
      <c r="J146" s="188">
        <v>602</v>
      </c>
      <c r="K146" s="189">
        <v>0.5</v>
      </c>
      <c r="L146" s="196">
        <v>59.46</v>
      </c>
      <c r="M146" s="197" t="s">
        <v>1420</v>
      </c>
      <c r="N146" s="182" t="s">
        <v>1050</v>
      </c>
      <c r="O146" s="191" t="s">
        <v>902</v>
      </c>
      <c r="P146" s="191" t="s">
        <v>903</v>
      </c>
      <c r="Q146" s="182" t="s">
        <v>1051</v>
      </c>
      <c r="R146" s="185" t="s">
        <v>1444</v>
      </c>
      <c r="S146" s="195">
        <v>43277</v>
      </c>
      <c r="T146" s="185" t="s">
        <v>1445</v>
      </c>
      <c r="U146" s="185" t="s">
        <v>1446</v>
      </c>
      <c r="V146" s="182" t="s">
        <v>1055</v>
      </c>
    </row>
    <row r="147" spans="1:22">
      <c r="A147" s="182">
        <v>143</v>
      </c>
      <c r="B147" s="182" t="s">
        <v>1046</v>
      </c>
      <c r="C147" s="182" t="s">
        <v>111</v>
      </c>
      <c r="D147" s="182" t="s">
        <v>1047</v>
      </c>
      <c r="E147" s="188" t="s">
        <v>1048</v>
      </c>
      <c r="F147" s="188">
        <v>6</v>
      </c>
      <c r="G147" s="188"/>
      <c r="H147" s="182">
        <v>14</v>
      </c>
      <c r="I147" s="182"/>
      <c r="J147" s="188">
        <v>603</v>
      </c>
      <c r="K147" s="189">
        <v>0.5</v>
      </c>
      <c r="L147" s="190">
        <v>59.46</v>
      </c>
      <c r="M147" s="188" t="s">
        <v>1420</v>
      </c>
      <c r="N147" s="182" t="s">
        <v>1050</v>
      </c>
      <c r="O147" s="191" t="s">
        <v>902</v>
      </c>
      <c r="P147" s="191" t="s">
        <v>903</v>
      </c>
      <c r="Q147" s="182" t="s">
        <v>1051</v>
      </c>
      <c r="R147" s="188" t="s">
        <v>1447</v>
      </c>
      <c r="S147" s="192">
        <v>43277</v>
      </c>
      <c r="T147" s="188" t="s">
        <v>1448</v>
      </c>
      <c r="U147" s="188" t="s">
        <v>1449</v>
      </c>
      <c r="V147" s="182" t="s">
        <v>1055</v>
      </c>
    </row>
    <row r="148" spans="1:22">
      <c r="A148" s="182">
        <v>144</v>
      </c>
      <c r="B148" s="182" t="s">
        <v>1046</v>
      </c>
      <c r="C148" s="182" t="s">
        <v>111</v>
      </c>
      <c r="D148" s="182" t="s">
        <v>1047</v>
      </c>
      <c r="E148" s="188" t="s">
        <v>1048</v>
      </c>
      <c r="F148" s="188">
        <v>6</v>
      </c>
      <c r="G148" s="188"/>
      <c r="H148" s="182">
        <v>14</v>
      </c>
      <c r="I148" s="182"/>
      <c r="J148" s="188">
        <v>604</v>
      </c>
      <c r="K148" s="189">
        <v>0.5</v>
      </c>
      <c r="L148" s="190">
        <v>59.46</v>
      </c>
      <c r="M148" s="188" t="s">
        <v>1420</v>
      </c>
      <c r="N148" s="182" t="s">
        <v>1050</v>
      </c>
      <c r="O148" s="191" t="s">
        <v>902</v>
      </c>
      <c r="P148" s="191" t="s">
        <v>901</v>
      </c>
      <c r="Q148" s="182" t="s">
        <v>1051</v>
      </c>
      <c r="R148" s="188" t="s">
        <v>1450</v>
      </c>
      <c r="S148" s="192">
        <v>43277</v>
      </c>
      <c r="T148" s="188" t="s">
        <v>1451</v>
      </c>
      <c r="U148" s="188"/>
      <c r="V148" s="182" t="s">
        <v>1055</v>
      </c>
    </row>
    <row r="149" spans="1:22">
      <c r="A149" s="182">
        <v>145</v>
      </c>
      <c r="B149" s="182" t="s">
        <v>1046</v>
      </c>
      <c r="C149" s="182" t="s">
        <v>111</v>
      </c>
      <c r="D149" s="182" t="s">
        <v>1047</v>
      </c>
      <c r="E149" s="188" t="s">
        <v>1048</v>
      </c>
      <c r="F149" s="188">
        <v>6</v>
      </c>
      <c r="G149" s="188"/>
      <c r="H149" s="182">
        <v>14</v>
      </c>
      <c r="I149" s="182"/>
      <c r="J149" s="188">
        <v>605</v>
      </c>
      <c r="K149" s="189">
        <v>0.5</v>
      </c>
      <c r="L149" s="190">
        <v>59.79</v>
      </c>
      <c r="M149" s="188" t="s">
        <v>1429</v>
      </c>
      <c r="N149" s="182" t="s">
        <v>1050</v>
      </c>
      <c r="O149" s="191" t="s">
        <v>902</v>
      </c>
      <c r="P149" s="191" t="s">
        <v>903</v>
      </c>
      <c r="Q149" s="182" t="s">
        <v>1051</v>
      </c>
      <c r="R149" s="188" t="s">
        <v>1452</v>
      </c>
      <c r="S149" s="192">
        <v>43277</v>
      </c>
      <c r="T149" s="188" t="s">
        <v>1453</v>
      </c>
      <c r="U149" s="188" t="s">
        <v>1454</v>
      </c>
      <c r="V149" s="182" t="s">
        <v>1055</v>
      </c>
    </row>
    <row r="150" spans="1:22">
      <c r="A150" s="182">
        <v>146</v>
      </c>
      <c r="B150" s="182" t="s">
        <v>1046</v>
      </c>
      <c r="C150" s="182" t="s">
        <v>111</v>
      </c>
      <c r="D150" s="182" t="s">
        <v>1047</v>
      </c>
      <c r="E150" s="188" t="s">
        <v>1048</v>
      </c>
      <c r="F150" s="188">
        <v>6</v>
      </c>
      <c r="G150" s="188"/>
      <c r="H150" s="182">
        <v>14</v>
      </c>
      <c r="I150" s="182"/>
      <c r="J150" s="188">
        <v>702</v>
      </c>
      <c r="K150" s="189">
        <v>0.5</v>
      </c>
      <c r="L150" s="190">
        <v>59.46</v>
      </c>
      <c r="M150" s="188" t="s">
        <v>1420</v>
      </c>
      <c r="N150" s="182" t="s">
        <v>1050</v>
      </c>
      <c r="O150" s="191" t="s">
        <v>902</v>
      </c>
      <c r="P150" s="191" t="s">
        <v>901</v>
      </c>
      <c r="Q150" s="182" t="s">
        <v>1051</v>
      </c>
      <c r="R150" s="188" t="s">
        <v>1455</v>
      </c>
      <c r="S150" s="192">
        <v>43277</v>
      </c>
      <c r="T150" s="188" t="s">
        <v>1456</v>
      </c>
      <c r="U150" s="188" t="s">
        <v>1457</v>
      </c>
      <c r="V150" s="182" t="s">
        <v>1055</v>
      </c>
    </row>
    <row r="151" spans="1:22">
      <c r="A151" s="182">
        <v>147</v>
      </c>
      <c r="B151" s="182" t="s">
        <v>1046</v>
      </c>
      <c r="C151" s="182" t="s">
        <v>111</v>
      </c>
      <c r="D151" s="182" t="s">
        <v>1047</v>
      </c>
      <c r="E151" s="188" t="s">
        <v>1048</v>
      </c>
      <c r="F151" s="188">
        <v>6</v>
      </c>
      <c r="G151" s="188"/>
      <c r="H151" s="182">
        <v>14</v>
      </c>
      <c r="I151" s="182"/>
      <c r="J151" s="188">
        <v>703</v>
      </c>
      <c r="K151" s="189">
        <v>0.5</v>
      </c>
      <c r="L151" s="190">
        <v>59.46</v>
      </c>
      <c r="M151" s="188" t="s">
        <v>1420</v>
      </c>
      <c r="N151" s="182" t="s">
        <v>1050</v>
      </c>
      <c r="O151" s="191" t="s">
        <v>902</v>
      </c>
      <c r="P151" s="191" t="s">
        <v>903</v>
      </c>
      <c r="Q151" s="182" t="s">
        <v>1051</v>
      </c>
      <c r="R151" s="188" t="s">
        <v>1458</v>
      </c>
      <c r="S151" s="192">
        <v>43277</v>
      </c>
      <c r="T151" s="188" t="s">
        <v>1459</v>
      </c>
      <c r="U151" s="188" t="s">
        <v>1460</v>
      </c>
      <c r="V151" s="182" t="s">
        <v>1055</v>
      </c>
    </row>
    <row r="152" spans="1:22">
      <c r="A152" s="182">
        <v>148</v>
      </c>
      <c r="B152" s="182" t="s">
        <v>1046</v>
      </c>
      <c r="C152" s="182" t="s">
        <v>111</v>
      </c>
      <c r="D152" s="182" t="s">
        <v>1047</v>
      </c>
      <c r="E152" s="188" t="s">
        <v>1048</v>
      </c>
      <c r="F152" s="188">
        <v>6</v>
      </c>
      <c r="G152" s="188"/>
      <c r="H152" s="182">
        <v>14</v>
      </c>
      <c r="I152" s="182"/>
      <c r="J152" s="188">
        <v>704</v>
      </c>
      <c r="K152" s="189">
        <v>0.5</v>
      </c>
      <c r="L152" s="190">
        <v>59.46</v>
      </c>
      <c r="M152" s="188" t="s">
        <v>1420</v>
      </c>
      <c r="N152" s="182" t="s">
        <v>1050</v>
      </c>
      <c r="O152" s="191" t="s">
        <v>902</v>
      </c>
      <c r="P152" s="191" t="s">
        <v>901</v>
      </c>
      <c r="Q152" s="182" t="s">
        <v>1051</v>
      </c>
      <c r="R152" s="188" t="s">
        <v>1461</v>
      </c>
      <c r="S152" s="192">
        <v>43277</v>
      </c>
      <c r="T152" s="188" t="s">
        <v>1462</v>
      </c>
      <c r="U152" s="188" t="s">
        <v>1463</v>
      </c>
      <c r="V152" s="182" t="s">
        <v>1055</v>
      </c>
    </row>
    <row r="153" spans="1:22">
      <c r="A153" s="182">
        <v>149</v>
      </c>
      <c r="B153" s="182" t="s">
        <v>1046</v>
      </c>
      <c r="C153" s="182" t="s">
        <v>111</v>
      </c>
      <c r="D153" s="182" t="s">
        <v>1047</v>
      </c>
      <c r="E153" s="188" t="s">
        <v>1048</v>
      </c>
      <c r="F153" s="188">
        <v>6</v>
      </c>
      <c r="G153" s="188"/>
      <c r="H153" s="182">
        <v>14</v>
      </c>
      <c r="I153" s="182"/>
      <c r="J153" s="188">
        <v>705</v>
      </c>
      <c r="K153" s="189">
        <v>0.5</v>
      </c>
      <c r="L153" s="190">
        <v>59.79</v>
      </c>
      <c r="M153" s="188" t="s">
        <v>1429</v>
      </c>
      <c r="N153" s="182" t="s">
        <v>1050</v>
      </c>
      <c r="O153" s="191" t="s">
        <v>902</v>
      </c>
      <c r="P153" s="191" t="s">
        <v>903</v>
      </c>
      <c r="Q153" s="182" t="s">
        <v>1051</v>
      </c>
      <c r="R153" s="188" t="s">
        <v>1464</v>
      </c>
      <c r="S153" s="192">
        <v>43277</v>
      </c>
      <c r="T153" s="188" t="s">
        <v>1465</v>
      </c>
      <c r="U153" s="188" t="s">
        <v>1466</v>
      </c>
      <c r="V153" s="182" t="s">
        <v>1055</v>
      </c>
    </row>
    <row r="154" spans="1:22">
      <c r="A154" s="182">
        <v>150</v>
      </c>
      <c r="B154" s="182" t="s">
        <v>1046</v>
      </c>
      <c r="C154" s="182" t="s">
        <v>111</v>
      </c>
      <c r="D154" s="182" t="s">
        <v>1047</v>
      </c>
      <c r="E154" s="188" t="s">
        <v>1048</v>
      </c>
      <c r="F154" s="188">
        <v>6</v>
      </c>
      <c r="G154" s="188"/>
      <c r="H154" s="182">
        <v>14</v>
      </c>
      <c r="I154" s="182"/>
      <c r="J154" s="188">
        <v>802</v>
      </c>
      <c r="K154" s="189">
        <v>0.5</v>
      </c>
      <c r="L154" s="196">
        <v>59.46</v>
      </c>
      <c r="M154" s="197" t="s">
        <v>1420</v>
      </c>
      <c r="N154" s="182" t="s">
        <v>1050</v>
      </c>
      <c r="O154" s="191" t="s">
        <v>902</v>
      </c>
      <c r="P154" s="191" t="s">
        <v>903</v>
      </c>
      <c r="Q154" s="182" t="s">
        <v>1051</v>
      </c>
      <c r="R154" s="185" t="s">
        <v>1467</v>
      </c>
      <c r="S154" s="195">
        <v>43277</v>
      </c>
      <c r="T154" s="185" t="s">
        <v>1468</v>
      </c>
      <c r="U154" s="185" t="s">
        <v>1469</v>
      </c>
      <c r="V154" s="182" t="s">
        <v>1055</v>
      </c>
    </row>
    <row r="155" spans="1:22">
      <c r="A155" s="182">
        <v>151</v>
      </c>
      <c r="B155" s="182" t="s">
        <v>1046</v>
      </c>
      <c r="C155" s="182" t="s">
        <v>111</v>
      </c>
      <c r="D155" s="182" t="s">
        <v>1047</v>
      </c>
      <c r="E155" s="188" t="s">
        <v>1048</v>
      </c>
      <c r="F155" s="188">
        <v>6</v>
      </c>
      <c r="G155" s="188"/>
      <c r="H155" s="182">
        <v>14</v>
      </c>
      <c r="I155" s="182"/>
      <c r="J155" s="188">
        <v>803</v>
      </c>
      <c r="K155" s="189">
        <v>0.5</v>
      </c>
      <c r="L155" s="190">
        <v>59.46</v>
      </c>
      <c r="M155" s="188" t="s">
        <v>1420</v>
      </c>
      <c r="N155" s="182" t="s">
        <v>1050</v>
      </c>
      <c r="O155" s="191" t="s">
        <v>902</v>
      </c>
      <c r="P155" s="191" t="s">
        <v>903</v>
      </c>
      <c r="Q155" s="182" t="s">
        <v>1051</v>
      </c>
      <c r="R155" s="188" t="s">
        <v>1470</v>
      </c>
      <c r="S155" s="192">
        <v>43277</v>
      </c>
      <c r="T155" s="188" t="s">
        <v>1471</v>
      </c>
      <c r="U155" s="188" t="s">
        <v>1472</v>
      </c>
      <c r="V155" s="182" t="s">
        <v>1055</v>
      </c>
    </row>
    <row r="156" spans="1:22">
      <c r="A156" s="182">
        <v>152</v>
      </c>
      <c r="B156" s="182" t="s">
        <v>1046</v>
      </c>
      <c r="C156" s="182" t="s">
        <v>111</v>
      </c>
      <c r="D156" s="182" t="s">
        <v>1047</v>
      </c>
      <c r="E156" s="188" t="s">
        <v>1048</v>
      </c>
      <c r="F156" s="188">
        <v>6</v>
      </c>
      <c r="G156" s="188"/>
      <c r="H156" s="182">
        <v>14</v>
      </c>
      <c r="I156" s="182"/>
      <c r="J156" s="188">
        <v>804</v>
      </c>
      <c r="K156" s="189">
        <v>0.5</v>
      </c>
      <c r="L156" s="196">
        <v>59.46</v>
      </c>
      <c r="M156" s="197" t="s">
        <v>1420</v>
      </c>
      <c r="N156" s="182" t="s">
        <v>1050</v>
      </c>
      <c r="O156" s="191" t="s">
        <v>902</v>
      </c>
      <c r="P156" s="191" t="s">
        <v>901</v>
      </c>
      <c r="Q156" s="182" t="s">
        <v>1051</v>
      </c>
      <c r="R156" s="185" t="s">
        <v>1473</v>
      </c>
      <c r="S156" s="195">
        <v>43277</v>
      </c>
      <c r="T156" s="185" t="s">
        <v>1474</v>
      </c>
      <c r="U156" s="185" t="s">
        <v>1475</v>
      </c>
      <c r="V156" s="182" t="s">
        <v>1055</v>
      </c>
    </row>
    <row r="157" spans="1:22">
      <c r="A157" s="182">
        <v>153</v>
      </c>
      <c r="B157" s="182" t="s">
        <v>1046</v>
      </c>
      <c r="C157" s="182" t="s">
        <v>111</v>
      </c>
      <c r="D157" s="182" t="s">
        <v>1047</v>
      </c>
      <c r="E157" s="188" t="s">
        <v>1048</v>
      </c>
      <c r="F157" s="188">
        <v>6</v>
      </c>
      <c r="G157" s="188"/>
      <c r="H157" s="182">
        <v>14</v>
      </c>
      <c r="I157" s="182"/>
      <c r="J157" s="188">
        <v>805</v>
      </c>
      <c r="K157" s="189">
        <v>0.5</v>
      </c>
      <c r="L157" s="190">
        <v>59.79</v>
      </c>
      <c r="M157" s="188" t="s">
        <v>1429</v>
      </c>
      <c r="N157" s="182" t="s">
        <v>1050</v>
      </c>
      <c r="O157" s="191" t="s">
        <v>902</v>
      </c>
      <c r="P157" s="191" t="s">
        <v>903</v>
      </c>
      <c r="Q157" s="182" t="s">
        <v>1051</v>
      </c>
      <c r="R157" s="188" t="s">
        <v>1476</v>
      </c>
      <c r="S157" s="192">
        <v>43277</v>
      </c>
      <c r="T157" s="188" t="s">
        <v>1477</v>
      </c>
      <c r="U157" s="188" t="s">
        <v>1478</v>
      </c>
      <c r="V157" s="182" t="s">
        <v>1055</v>
      </c>
    </row>
    <row r="158" spans="1:22">
      <c r="A158" s="182">
        <v>154</v>
      </c>
      <c r="B158" s="182" t="s">
        <v>1046</v>
      </c>
      <c r="C158" s="182" t="s">
        <v>111</v>
      </c>
      <c r="D158" s="182" t="s">
        <v>1047</v>
      </c>
      <c r="E158" s="188" t="s">
        <v>1048</v>
      </c>
      <c r="F158" s="188">
        <v>6</v>
      </c>
      <c r="G158" s="188"/>
      <c r="H158" s="182">
        <v>14</v>
      </c>
      <c r="I158" s="182"/>
      <c r="J158" s="188">
        <v>902</v>
      </c>
      <c r="K158" s="189">
        <v>0.5</v>
      </c>
      <c r="L158" s="190">
        <v>59.46</v>
      </c>
      <c r="M158" s="188" t="s">
        <v>1420</v>
      </c>
      <c r="N158" s="182" t="s">
        <v>1050</v>
      </c>
      <c r="O158" s="191" t="s">
        <v>902</v>
      </c>
      <c r="P158" s="191" t="s">
        <v>901</v>
      </c>
      <c r="Q158" s="182" t="s">
        <v>1051</v>
      </c>
      <c r="R158" s="188" t="s">
        <v>1479</v>
      </c>
      <c r="S158" s="192">
        <v>43277</v>
      </c>
      <c r="T158" s="188" t="s">
        <v>1480</v>
      </c>
      <c r="U158" s="188" t="s">
        <v>1481</v>
      </c>
      <c r="V158" s="182" t="s">
        <v>1055</v>
      </c>
    </row>
    <row r="159" spans="1:22">
      <c r="A159" s="182">
        <v>155</v>
      </c>
      <c r="B159" s="182" t="s">
        <v>1046</v>
      </c>
      <c r="C159" s="182" t="s">
        <v>111</v>
      </c>
      <c r="D159" s="182" t="s">
        <v>1047</v>
      </c>
      <c r="E159" s="188" t="s">
        <v>1048</v>
      </c>
      <c r="F159" s="188">
        <v>6</v>
      </c>
      <c r="G159" s="188"/>
      <c r="H159" s="182">
        <v>14</v>
      </c>
      <c r="I159" s="182"/>
      <c r="J159" s="188">
        <v>903</v>
      </c>
      <c r="K159" s="189">
        <v>0.5</v>
      </c>
      <c r="L159" s="190">
        <v>59.46</v>
      </c>
      <c r="M159" s="188" t="s">
        <v>1420</v>
      </c>
      <c r="N159" s="182" t="s">
        <v>1050</v>
      </c>
      <c r="O159" s="191" t="s">
        <v>902</v>
      </c>
      <c r="P159" s="191" t="s">
        <v>903</v>
      </c>
      <c r="Q159" s="182" t="s">
        <v>1051</v>
      </c>
      <c r="R159" s="188" t="s">
        <v>1482</v>
      </c>
      <c r="S159" s="192">
        <v>43277</v>
      </c>
      <c r="T159" s="188" t="s">
        <v>1483</v>
      </c>
      <c r="U159" s="188" t="s">
        <v>1484</v>
      </c>
      <c r="V159" s="182" t="s">
        <v>1055</v>
      </c>
    </row>
    <row r="160" spans="1:22">
      <c r="A160" s="182">
        <v>156</v>
      </c>
      <c r="B160" s="182" t="s">
        <v>1046</v>
      </c>
      <c r="C160" s="182" t="s">
        <v>111</v>
      </c>
      <c r="D160" s="182" t="s">
        <v>1047</v>
      </c>
      <c r="E160" s="188" t="s">
        <v>1048</v>
      </c>
      <c r="F160" s="188">
        <v>6</v>
      </c>
      <c r="G160" s="188"/>
      <c r="H160" s="182">
        <v>14</v>
      </c>
      <c r="I160" s="182"/>
      <c r="J160" s="188">
        <v>904</v>
      </c>
      <c r="K160" s="189">
        <v>0.5</v>
      </c>
      <c r="L160" s="190">
        <v>59.46</v>
      </c>
      <c r="M160" s="188" t="s">
        <v>1420</v>
      </c>
      <c r="N160" s="182" t="s">
        <v>1050</v>
      </c>
      <c r="O160" s="191" t="s">
        <v>902</v>
      </c>
      <c r="P160" s="191" t="s">
        <v>901</v>
      </c>
      <c r="Q160" s="182" t="s">
        <v>1051</v>
      </c>
      <c r="R160" s="188" t="s">
        <v>1485</v>
      </c>
      <c r="S160" s="192">
        <v>43277</v>
      </c>
      <c r="T160" s="188" t="s">
        <v>1486</v>
      </c>
      <c r="U160" s="188"/>
      <c r="V160" s="182" t="s">
        <v>1055</v>
      </c>
    </row>
    <row r="161" spans="1:22">
      <c r="A161" s="182">
        <v>157</v>
      </c>
      <c r="B161" s="182" t="s">
        <v>1046</v>
      </c>
      <c r="C161" s="182" t="s">
        <v>111</v>
      </c>
      <c r="D161" s="182" t="s">
        <v>1047</v>
      </c>
      <c r="E161" s="188" t="s">
        <v>1048</v>
      </c>
      <c r="F161" s="188">
        <v>6</v>
      </c>
      <c r="G161" s="188"/>
      <c r="H161" s="182">
        <v>14</v>
      </c>
      <c r="I161" s="182"/>
      <c r="J161" s="188">
        <v>905</v>
      </c>
      <c r="K161" s="189">
        <v>0.5</v>
      </c>
      <c r="L161" s="190">
        <v>59.79</v>
      </c>
      <c r="M161" s="188" t="s">
        <v>1429</v>
      </c>
      <c r="N161" s="182" t="s">
        <v>1050</v>
      </c>
      <c r="O161" s="191" t="s">
        <v>902</v>
      </c>
      <c r="P161" s="191" t="s">
        <v>903</v>
      </c>
      <c r="Q161" s="182" t="s">
        <v>1051</v>
      </c>
      <c r="R161" s="188" t="s">
        <v>1487</v>
      </c>
      <c r="S161" s="192">
        <v>43277</v>
      </c>
      <c r="T161" s="188" t="s">
        <v>1488</v>
      </c>
      <c r="U161" s="188" t="s">
        <v>1489</v>
      </c>
      <c r="V161" s="182" t="s">
        <v>1055</v>
      </c>
    </row>
    <row r="162" spans="1:22">
      <c r="A162" s="182">
        <v>158</v>
      </c>
      <c r="B162" s="182" t="s">
        <v>1046</v>
      </c>
      <c r="C162" s="182" t="s">
        <v>111</v>
      </c>
      <c r="D162" s="182" t="s">
        <v>1047</v>
      </c>
      <c r="E162" s="188" t="s">
        <v>1048</v>
      </c>
      <c r="F162" s="188">
        <v>6</v>
      </c>
      <c r="G162" s="188"/>
      <c r="H162" s="182">
        <v>14</v>
      </c>
      <c r="I162" s="182"/>
      <c r="J162" s="188">
        <v>1002</v>
      </c>
      <c r="K162" s="189">
        <v>0.5</v>
      </c>
      <c r="L162" s="190">
        <v>59.46</v>
      </c>
      <c r="M162" s="188" t="s">
        <v>1420</v>
      </c>
      <c r="N162" s="182" t="s">
        <v>1050</v>
      </c>
      <c r="O162" s="191" t="s">
        <v>902</v>
      </c>
      <c r="P162" s="191" t="s">
        <v>901</v>
      </c>
      <c r="Q162" s="182" t="s">
        <v>1051</v>
      </c>
      <c r="R162" s="188" t="s">
        <v>1490</v>
      </c>
      <c r="S162" s="192">
        <v>43277</v>
      </c>
      <c r="T162" s="188" t="s">
        <v>1491</v>
      </c>
      <c r="U162" s="188" t="s">
        <v>1492</v>
      </c>
      <c r="V162" s="182" t="s">
        <v>1055</v>
      </c>
    </row>
    <row r="163" spans="1:22">
      <c r="A163" s="182">
        <v>159</v>
      </c>
      <c r="B163" s="182" t="s">
        <v>1046</v>
      </c>
      <c r="C163" s="182" t="s">
        <v>111</v>
      </c>
      <c r="D163" s="182" t="s">
        <v>1047</v>
      </c>
      <c r="E163" s="188" t="s">
        <v>1048</v>
      </c>
      <c r="F163" s="188">
        <v>6</v>
      </c>
      <c r="G163" s="188"/>
      <c r="H163" s="182">
        <v>14</v>
      </c>
      <c r="I163" s="182"/>
      <c r="J163" s="188">
        <v>1003</v>
      </c>
      <c r="K163" s="189">
        <v>0.5</v>
      </c>
      <c r="L163" s="190">
        <v>59.46</v>
      </c>
      <c r="M163" s="188" t="s">
        <v>1420</v>
      </c>
      <c r="N163" s="182" t="s">
        <v>1050</v>
      </c>
      <c r="O163" s="191" t="s">
        <v>902</v>
      </c>
      <c r="P163" s="191" t="s">
        <v>903</v>
      </c>
      <c r="Q163" s="182" t="s">
        <v>1051</v>
      </c>
      <c r="R163" s="188" t="s">
        <v>1493</v>
      </c>
      <c r="S163" s="192">
        <v>43277</v>
      </c>
      <c r="T163" s="188" t="s">
        <v>1494</v>
      </c>
      <c r="U163" s="188" t="s">
        <v>1495</v>
      </c>
      <c r="V163" s="182" t="s">
        <v>1055</v>
      </c>
    </row>
    <row r="164" spans="1:22">
      <c r="A164" s="182">
        <v>160</v>
      </c>
      <c r="B164" s="182" t="s">
        <v>1046</v>
      </c>
      <c r="C164" s="182" t="s">
        <v>111</v>
      </c>
      <c r="D164" s="182" t="s">
        <v>1047</v>
      </c>
      <c r="E164" s="188" t="s">
        <v>1048</v>
      </c>
      <c r="F164" s="188">
        <v>6</v>
      </c>
      <c r="G164" s="188"/>
      <c r="H164" s="182">
        <v>14</v>
      </c>
      <c r="I164" s="182"/>
      <c r="J164" s="188">
        <v>1004</v>
      </c>
      <c r="K164" s="189">
        <v>0.5</v>
      </c>
      <c r="L164" s="190">
        <v>59.46</v>
      </c>
      <c r="M164" s="188" t="s">
        <v>1420</v>
      </c>
      <c r="N164" s="182" t="s">
        <v>1050</v>
      </c>
      <c r="O164" s="191" t="s">
        <v>902</v>
      </c>
      <c r="P164" s="191" t="s">
        <v>901</v>
      </c>
      <c r="Q164" s="182" t="s">
        <v>1051</v>
      </c>
      <c r="R164" s="188" t="s">
        <v>1496</v>
      </c>
      <c r="S164" s="192">
        <v>43277</v>
      </c>
      <c r="T164" s="188" t="s">
        <v>1497</v>
      </c>
      <c r="U164" s="188" t="s">
        <v>1498</v>
      </c>
      <c r="V164" s="182" t="s">
        <v>1055</v>
      </c>
    </row>
    <row r="165" spans="1:22">
      <c r="A165" s="182">
        <v>161</v>
      </c>
      <c r="B165" s="182" t="s">
        <v>1046</v>
      </c>
      <c r="C165" s="182" t="s">
        <v>111</v>
      </c>
      <c r="D165" s="182" t="s">
        <v>1047</v>
      </c>
      <c r="E165" s="188" t="s">
        <v>1048</v>
      </c>
      <c r="F165" s="188">
        <v>6</v>
      </c>
      <c r="G165" s="188"/>
      <c r="H165" s="182">
        <v>14</v>
      </c>
      <c r="I165" s="182"/>
      <c r="J165" s="188">
        <v>1102</v>
      </c>
      <c r="K165" s="189">
        <v>0.5</v>
      </c>
      <c r="L165" s="190">
        <v>59.46</v>
      </c>
      <c r="M165" s="188" t="s">
        <v>1420</v>
      </c>
      <c r="N165" s="182" t="s">
        <v>1050</v>
      </c>
      <c r="O165" s="191" t="s">
        <v>902</v>
      </c>
      <c r="P165" s="191" t="s">
        <v>901</v>
      </c>
      <c r="Q165" s="182" t="s">
        <v>1051</v>
      </c>
      <c r="R165" s="188" t="s">
        <v>1499</v>
      </c>
      <c r="S165" s="192">
        <v>43277</v>
      </c>
      <c r="T165" s="188" t="s">
        <v>1500</v>
      </c>
      <c r="U165" s="188" t="s">
        <v>1501</v>
      </c>
      <c r="V165" s="182" t="s">
        <v>1055</v>
      </c>
    </row>
    <row r="166" spans="1:22">
      <c r="A166" s="182">
        <v>162</v>
      </c>
      <c r="B166" s="182" t="s">
        <v>1046</v>
      </c>
      <c r="C166" s="182" t="s">
        <v>111</v>
      </c>
      <c r="D166" s="182" t="s">
        <v>1047</v>
      </c>
      <c r="E166" s="188" t="s">
        <v>1048</v>
      </c>
      <c r="F166" s="188">
        <v>6</v>
      </c>
      <c r="G166" s="188"/>
      <c r="H166" s="182">
        <v>14</v>
      </c>
      <c r="I166" s="182"/>
      <c r="J166" s="188">
        <v>1103</v>
      </c>
      <c r="K166" s="189">
        <v>0.5</v>
      </c>
      <c r="L166" s="190">
        <v>59.46</v>
      </c>
      <c r="M166" s="188" t="s">
        <v>1420</v>
      </c>
      <c r="N166" s="182" t="s">
        <v>1050</v>
      </c>
      <c r="O166" s="191" t="s">
        <v>902</v>
      </c>
      <c r="P166" s="191" t="s">
        <v>903</v>
      </c>
      <c r="Q166" s="182" t="s">
        <v>1051</v>
      </c>
      <c r="R166" s="188" t="s">
        <v>1502</v>
      </c>
      <c r="S166" s="192">
        <v>43277</v>
      </c>
      <c r="T166" s="188" t="s">
        <v>1503</v>
      </c>
      <c r="U166" s="188"/>
      <c r="V166" s="182" t="s">
        <v>1055</v>
      </c>
    </row>
    <row r="167" spans="1:22">
      <c r="A167" s="182">
        <v>163</v>
      </c>
      <c r="B167" s="182" t="s">
        <v>1046</v>
      </c>
      <c r="C167" s="182" t="s">
        <v>111</v>
      </c>
      <c r="D167" s="182" t="s">
        <v>1047</v>
      </c>
      <c r="E167" s="188" t="s">
        <v>1048</v>
      </c>
      <c r="F167" s="188">
        <v>6</v>
      </c>
      <c r="G167" s="188"/>
      <c r="H167" s="182">
        <v>14</v>
      </c>
      <c r="I167" s="182"/>
      <c r="J167" s="188">
        <v>1104</v>
      </c>
      <c r="K167" s="189">
        <v>0.5</v>
      </c>
      <c r="L167" s="190">
        <v>59.46</v>
      </c>
      <c r="M167" s="188" t="s">
        <v>1420</v>
      </c>
      <c r="N167" s="182" t="s">
        <v>1050</v>
      </c>
      <c r="O167" s="191" t="s">
        <v>902</v>
      </c>
      <c r="P167" s="191" t="s">
        <v>901</v>
      </c>
      <c r="Q167" s="182" t="s">
        <v>1051</v>
      </c>
      <c r="R167" s="188" t="s">
        <v>1504</v>
      </c>
      <c r="S167" s="192">
        <v>43277</v>
      </c>
      <c r="T167" s="188" t="s">
        <v>1505</v>
      </c>
      <c r="U167" s="188" t="s">
        <v>1506</v>
      </c>
      <c r="V167" s="182" t="s">
        <v>1055</v>
      </c>
    </row>
    <row r="168" spans="1:22">
      <c r="A168" s="182">
        <v>164</v>
      </c>
      <c r="B168" s="182" t="s">
        <v>1046</v>
      </c>
      <c r="C168" s="182" t="s">
        <v>111</v>
      </c>
      <c r="D168" s="182" t="s">
        <v>1047</v>
      </c>
      <c r="E168" s="188" t="s">
        <v>1048</v>
      </c>
      <c r="F168" s="188">
        <v>6</v>
      </c>
      <c r="G168" s="188"/>
      <c r="H168" s="182">
        <v>14</v>
      </c>
      <c r="I168" s="182"/>
      <c r="J168" s="188">
        <v>1105</v>
      </c>
      <c r="K168" s="189">
        <v>0.5</v>
      </c>
      <c r="L168" s="190">
        <v>59.79</v>
      </c>
      <c r="M168" s="188" t="s">
        <v>1429</v>
      </c>
      <c r="N168" s="182" t="s">
        <v>1050</v>
      </c>
      <c r="O168" s="191" t="s">
        <v>902</v>
      </c>
      <c r="P168" s="191" t="s">
        <v>903</v>
      </c>
      <c r="Q168" s="182" t="s">
        <v>1051</v>
      </c>
      <c r="R168" s="188" t="s">
        <v>1507</v>
      </c>
      <c r="S168" s="192">
        <v>43277</v>
      </c>
      <c r="T168" s="188" t="s">
        <v>1508</v>
      </c>
      <c r="U168" s="188"/>
      <c r="V168" s="182" t="s">
        <v>1055</v>
      </c>
    </row>
    <row r="169" spans="1:22">
      <c r="A169" s="182">
        <v>165</v>
      </c>
      <c r="B169" s="182" t="s">
        <v>1046</v>
      </c>
      <c r="C169" s="182" t="s">
        <v>111</v>
      </c>
      <c r="D169" s="182" t="s">
        <v>1047</v>
      </c>
      <c r="E169" s="188" t="s">
        <v>1048</v>
      </c>
      <c r="F169" s="188">
        <v>6</v>
      </c>
      <c r="G169" s="188"/>
      <c r="H169" s="182">
        <v>14</v>
      </c>
      <c r="I169" s="182"/>
      <c r="J169" s="188">
        <v>1202</v>
      </c>
      <c r="K169" s="189">
        <v>0.5</v>
      </c>
      <c r="L169" s="190">
        <v>59.46</v>
      </c>
      <c r="M169" s="188" t="s">
        <v>1420</v>
      </c>
      <c r="N169" s="182" t="s">
        <v>1050</v>
      </c>
      <c r="O169" s="191" t="s">
        <v>902</v>
      </c>
      <c r="P169" s="191" t="s">
        <v>901</v>
      </c>
      <c r="Q169" s="182" t="s">
        <v>1051</v>
      </c>
      <c r="R169" s="188" t="s">
        <v>1509</v>
      </c>
      <c r="S169" s="192">
        <v>43277</v>
      </c>
      <c r="T169" s="188" t="s">
        <v>1510</v>
      </c>
      <c r="U169" s="188" t="s">
        <v>1511</v>
      </c>
      <c r="V169" s="182" t="s">
        <v>1055</v>
      </c>
    </row>
    <row r="170" spans="1:22">
      <c r="A170" s="182">
        <v>166</v>
      </c>
      <c r="B170" s="182" t="s">
        <v>1046</v>
      </c>
      <c r="C170" s="182" t="s">
        <v>111</v>
      </c>
      <c r="D170" s="182" t="s">
        <v>1047</v>
      </c>
      <c r="E170" s="188" t="s">
        <v>1048</v>
      </c>
      <c r="F170" s="188">
        <v>6</v>
      </c>
      <c r="G170" s="188"/>
      <c r="H170" s="182">
        <v>14</v>
      </c>
      <c r="I170" s="182"/>
      <c r="J170" s="188">
        <v>1203</v>
      </c>
      <c r="K170" s="189">
        <v>0.5</v>
      </c>
      <c r="L170" s="190">
        <v>59.46</v>
      </c>
      <c r="M170" s="188" t="s">
        <v>1420</v>
      </c>
      <c r="N170" s="182" t="s">
        <v>1050</v>
      </c>
      <c r="O170" s="191" t="s">
        <v>902</v>
      </c>
      <c r="P170" s="191" t="s">
        <v>903</v>
      </c>
      <c r="Q170" s="182" t="s">
        <v>1051</v>
      </c>
      <c r="R170" s="188" t="s">
        <v>1512</v>
      </c>
      <c r="S170" s="192">
        <v>43277</v>
      </c>
      <c r="T170" s="188" t="s">
        <v>1513</v>
      </c>
      <c r="U170" s="188" t="s">
        <v>1514</v>
      </c>
      <c r="V170" s="182" t="s">
        <v>1055</v>
      </c>
    </row>
    <row r="171" spans="1:22">
      <c r="A171" s="182">
        <v>167</v>
      </c>
      <c r="B171" s="182" t="s">
        <v>1046</v>
      </c>
      <c r="C171" s="182" t="s">
        <v>111</v>
      </c>
      <c r="D171" s="182" t="s">
        <v>1047</v>
      </c>
      <c r="E171" s="188" t="s">
        <v>1048</v>
      </c>
      <c r="F171" s="188">
        <v>6</v>
      </c>
      <c r="G171" s="188"/>
      <c r="H171" s="182">
        <v>14</v>
      </c>
      <c r="I171" s="182"/>
      <c r="J171" s="188">
        <v>1204</v>
      </c>
      <c r="K171" s="189">
        <v>0.5</v>
      </c>
      <c r="L171" s="190">
        <v>59.46</v>
      </c>
      <c r="M171" s="188" t="s">
        <v>1420</v>
      </c>
      <c r="N171" s="182" t="s">
        <v>1050</v>
      </c>
      <c r="O171" s="191" t="s">
        <v>902</v>
      </c>
      <c r="P171" s="191" t="s">
        <v>901</v>
      </c>
      <c r="Q171" s="182" t="s">
        <v>1051</v>
      </c>
      <c r="R171" s="188" t="s">
        <v>1515</v>
      </c>
      <c r="S171" s="192">
        <v>43277</v>
      </c>
      <c r="T171" s="188" t="s">
        <v>1516</v>
      </c>
      <c r="U171" s="188" t="s">
        <v>1517</v>
      </c>
      <c r="V171" s="182" t="s">
        <v>1055</v>
      </c>
    </row>
    <row r="172" spans="1:22">
      <c r="A172" s="182">
        <v>168</v>
      </c>
      <c r="B172" s="182" t="s">
        <v>1046</v>
      </c>
      <c r="C172" s="182" t="s">
        <v>111</v>
      </c>
      <c r="D172" s="182" t="s">
        <v>1047</v>
      </c>
      <c r="E172" s="188" t="s">
        <v>1048</v>
      </c>
      <c r="F172" s="188">
        <v>6</v>
      </c>
      <c r="G172" s="188"/>
      <c r="H172" s="182">
        <v>14</v>
      </c>
      <c r="I172" s="182"/>
      <c r="J172" s="188">
        <v>1205</v>
      </c>
      <c r="K172" s="189">
        <v>0.5</v>
      </c>
      <c r="L172" s="190">
        <v>59.79</v>
      </c>
      <c r="M172" s="188" t="s">
        <v>1429</v>
      </c>
      <c r="N172" s="182" t="s">
        <v>1050</v>
      </c>
      <c r="O172" s="191" t="s">
        <v>902</v>
      </c>
      <c r="P172" s="191" t="s">
        <v>903</v>
      </c>
      <c r="Q172" s="182" t="s">
        <v>1051</v>
      </c>
      <c r="R172" s="188" t="s">
        <v>1518</v>
      </c>
      <c r="S172" s="192">
        <v>43277</v>
      </c>
      <c r="T172" s="188" t="s">
        <v>1519</v>
      </c>
      <c r="U172" s="188" t="s">
        <v>1520</v>
      </c>
      <c r="V172" s="182" t="s">
        <v>1055</v>
      </c>
    </row>
    <row r="173" spans="1:22">
      <c r="A173" s="182">
        <v>169</v>
      </c>
      <c r="B173" s="182" t="s">
        <v>1046</v>
      </c>
      <c r="C173" s="182" t="s">
        <v>111</v>
      </c>
      <c r="D173" s="182" t="s">
        <v>1047</v>
      </c>
      <c r="E173" s="188" t="s">
        <v>1048</v>
      </c>
      <c r="F173" s="188">
        <v>6</v>
      </c>
      <c r="G173" s="188"/>
      <c r="H173" s="182">
        <v>14</v>
      </c>
      <c r="I173" s="182"/>
      <c r="J173" s="188">
        <v>1302</v>
      </c>
      <c r="K173" s="189">
        <v>0.5</v>
      </c>
      <c r="L173" s="190">
        <v>59.46</v>
      </c>
      <c r="M173" s="188" t="s">
        <v>1420</v>
      </c>
      <c r="N173" s="182" t="s">
        <v>1050</v>
      </c>
      <c r="O173" s="191" t="s">
        <v>902</v>
      </c>
      <c r="P173" s="191" t="s">
        <v>901</v>
      </c>
      <c r="Q173" s="182" t="s">
        <v>1051</v>
      </c>
      <c r="R173" s="188" t="s">
        <v>1521</v>
      </c>
      <c r="S173" s="192">
        <v>43277</v>
      </c>
      <c r="T173" s="188" t="s">
        <v>1522</v>
      </c>
      <c r="U173" s="188" t="s">
        <v>1523</v>
      </c>
      <c r="V173" s="182" t="s">
        <v>1055</v>
      </c>
    </row>
    <row r="174" spans="1:22">
      <c r="A174" s="182">
        <v>170</v>
      </c>
      <c r="B174" s="182" t="s">
        <v>1046</v>
      </c>
      <c r="C174" s="182" t="s">
        <v>111</v>
      </c>
      <c r="D174" s="182" t="s">
        <v>1047</v>
      </c>
      <c r="E174" s="188" t="s">
        <v>1048</v>
      </c>
      <c r="F174" s="188">
        <v>6</v>
      </c>
      <c r="G174" s="188"/>
      <c r="H174" s="182">
        <v>14</v>
      </c>
      <c r="I174" s="182"/>
      <c r="J174" s="188">
        <v>1303</v>
      </c>
      <c r="K174" s="189">
        <v>0.5</v>
      </c>
      <c r="L174" s="190">
        <v>59.46</v>
      </c>
      <c r="M174" s="188" t="s">
        <v>1420</v>
      </c>
      <c r="N174" s="182" t="s">
        <v>1050</v>
      </c>
      <c r="O174" s="191" t="s">
        <v>902</v>
      </c>
      <c r="P174" s="191" t="s">
        <v>903</v>
      </c>
      <c r="Q174" s="182" t="s">
        <v>1051</v>
      </c>
      <c r="R174" s="188" t="s">
        <v>1524</v>
      </c>
      <c r="S174" s="192">
        <v>43277</v>
      </c>
      <c r="T174" s="188" t="s">
        <v>1525</v>
      </c>
      <c r="U174" s="188" t="s">
        <v>1526</v>
      </c>
      <c r="V174" s="182" t="s">
        <v>1055</v>
      </c>
    </row>
    <row r="175" spans="1:22">
      <c r="A175" s="182">
        <v>171</v>
      </c>
      <c r="B175" s="182" t="s">
        <v>1046</v>
      </c>
      <c r="C175" s="182" t="s">
        <v>111</v>
      </c>
      <c r="D175" s="182" t="s">
        <v>1047</v>
      </c>
      <c r="E175" s="188" t="s">
        <v>1048</v>
      </c>
      <c r="F175" s="188">
        <v>6</v>
      </c>
      <c r="G175" s="188"/>
      <c r="H175" s="182">
        <v>14</v>
      </c>
      <c r="I175" s="182"/>
      <c r="J175" s="188">
        <v>1304</v>
      </c>
      <c r="K175" s="189">
        <v>0.5</v>
      </c>
      <c r="L175" s="190">
        <v>59.46</v>
      </c>
      <c r="M175" s="188" t="s">
        <v>1420</v>
      </c>
      <c r="N175" s="182" t="s">
        <v>1050</v>
      </c>
      <c r="O175" s="191" t="s">
        <v>902</v>
      </c>
      <c r="P175" s="191" t="s">
        <v>901</v>
      </c>
      <c r="Q175" s="182" t="s">
        <v>1051</v>
      </c>
      <c r="R175" s="188" t="s">
        <v>1527</v>
      </c>
      <c r="S175" s="192">
        <v>43277</v>
      </c>
      <c r="T175" s="188" t="s">
        <v>1528</v>
      </c>
      <c r="U175" s="188" t="s">
        <v>1529</v>
      </c>
      <c r="V175" s="182" t="s">
        <v>1055</v>
      </c>
    </row>
    <row r="176" spans="1:22">
      <c r="A176" s="182">
        <v>172</v>
      </c>
      <c r="B176" s="182" t="s">
        <v>1046</v>
      </c>
      <c r="C176" s="182" t="s">
        <v>111</v>
      </c>
      <c r="D176" s="182" t="s">
        <v>1047</v>
      </c>
      <c r="E176" s="188" t="s">
        <v>1048</v>
      </c>
      <c r="F176" s="188">
        <v>6</v>
      </c>
      <c r="G176" s="188"/>
      <c r="H176" s="182">
        <v>14</v>
      </c>
      <c r="I176" s="182"/>
      <c r="J176" s="188">
        <v>1305</v>
      </c>
      <c r="K176" s="189">
        <v>0.5</v>
      </c>
      <c r="L176" s="190">
        <v>59.79</v>
      </c>
      <c r="M176" s="188" t="s">
        <v>1429</v>
      </c>
      <c r="N176" s="182" t="s">
        <v>1050</v>
      </c>
      <c r="O176" s="191" t="s">
        <v>902</v>
      </c>
      <c r="P176" s="191" t="s">
        <v>903</v>
      </c>
      <c r="Q176" s="182" t="s">
        <v>1051</v>
      </c>
      <c r="R176" s="188" t="s">
        <v>1530</v>
      </c>
      <c r="S176" s="192">
        <v>43277</v>
      </c>
      <c r="T176" s="188" t="s">
        <v>1531</v>
      </c>
      <c r="U176" s="188" t="s">
        <v>1532</v>
      </c>
      <c r="V176" s="182" t="s">
        <v>1055</v>
      </c>
    </row>
    <row r="177" spans="1:22">
      <c r="A177" s="182">
        <v>173</v>
      </c>
      <c r="B177" s="182" t="s">
        <v>1046</v>
      </c>
      <c r="C177" s="182" t="s">
        <v>111</v>
      </c>
      <c r="D177" s="182" t="s">
        <v>1047</v>
      </c>
      <c r="E177" s="188" t="s">
        <v>1048</v>
      </c>
      <c r="F177" s="188">
        <v>6</v>
      </c>
      <c r="G177" s="188"/>
      <c r="H177" s="182">
        <v>14</v>
      </c>
      <c r="I177" s="182"/>
      <c r="J177" s="188">
        <v>1402</v>
      </c>
      <c r="K177" s="189">
        <v>0.5</v>
      </c>
      <c r="L177" s="190">
        <v>59.46</v>
      </c>
      <c r="M177" s="188" t="s">
        <v>1420</v>
      </c>
      <c r="N177" s="182" t="s">
        <v>1050</v>
      </c>
      <c r="O177" s="191" t="s">
        <v>902</v>
      </c>
      <c r="P177" s="191" t="s">
        <v>901</v>
      </c>
      <c r="Q177" s="182" t="s">
        <v>1051</v>
      </c>
      <c r="R177" s="188" t="s">
        <v>1533</v>
      </c>
      <c r="S177" s="192">
        <v>43277</v>
      </c>
      <c r="T177" s="188" t="s">
        <v>1534</v>
      </c>
      <c r="U177" s="188" t="s">
        <v>1535</v>
      </c>
      <c r="V177" s="182" t="s">
        <v>1055</v>
      </c>
    </row>
    <row r="178" spans="1:22">
      <c r="A178" s="182">
        <v>174</v>
      </c>
      <c r="B178" s="182" t="s">
        <v>1046</v>
      </c>
      <c r="C178" s="182" t="s">
        <v>111</v>
      </c>
      <c r="D178" s="182" t="s">
        <v>1047</v>
      </c>
      <c r="E178" s="188" t="s">
        <v>1048</v>
      </c>
      <c r="F178" s="188">
        <v>6</v>
      </c>
      <c r="G178" s="188"/>
      <c r="H178" s="182">
        <v>14</v>
      </c>
      <c r="I178" s="182"/>
      <c r="J178" s="188">
        <v>1403</v>
      </c>
      <c r="K178" s="189">
        <v>0.5</v>
      </c>
      <c r="L178" s="190">
        <v>59.46</v>
      </c>
      <c r="M178" s="188" t="s">
        <v>1420</v>
      </c>
      <c r="N178" s="182" t="s">
        <v>1050</v>
      </c>
      <c r="O178" s="191" t="s">
        <v>902</v>
      </c>
      <c r="P178" s="191" t="s">
        <v>903</v>
      </c>
      <c r="Q178" s="182" t="s">
        <v>1051</v>
      </c>
      <c r="R178" s="188" t="s">
        <v>1536</v>
      </c>
      <c r="S178" s="192">
        <v>43277</v>
      </c>
      <c r="T178" s="188" t="s">
        <v>1537</v>
      </c>
      <c r="U178" s="188"/>
      <c r="V178" s="182" t="s">
        <v>1055</v>
      </c>
    </row>
    <row r="179" spans="1:22">
      <c r="A179" s="182">
        <v>175</v>
      </c>
      <c r="B179" s="182" t="s">
        <v>1046</v>
      </c>
      <c r="C179" s="182" t="s">
        <v>111</v>
      </c>
      <c r="D179" s="182" t="s">
        <v>1047</v>
      </c>
      <c r="E179" s="188" t="s">
        <v>1048</v>
      </c>
      <c r="F179" s="188">
        <v>6</v>
      </c>
      <c r="G179" s="188"/>
      <c r="H179" s="182">
        <v>14</v>
      </c>
      <c r="I179" s="182"/>
      <c r="J179" s="188">
        <v>1404</v>
      </c>
      <c r="K179" s="189">
        <v>0.5</v>
      </c>
      <c r="L179" s="196">
        <v>59.46</v>
      </c>
      <c r="M179" s="197" t="s">
        <v>1420</v>
      </c>
      <c r="N179" s="182" t="s">
        <v>1050</v>
      </c>
      <c r="O179" s="191" t="s">
        <v>902</v>
      </c>
      <c r="P179" s="191" t="s">
        <v>901</v>
      </c>
      <c r="Q179" s="182" t="s">
        <v>1051</v>
      </c>
      <c r="R179" s="185" t="s">
        <v>1538</v>
      </c>
      <c r="S179" s="195">
        <v>43277</v>
      </c>
      <c r="T179" s="185" t="s">
        <v>1539</v>
      </c>
      <c r="U179" s="185" t="s">
        <v>1540</v>
      </c>
      <c r="V179" s="182" t="s">
        <v>1055</v>
      </c>
    </row>
    <row r="180" spans="1:22">
      <c r="A180" s="182">
        <v>176</v>
      </c>
      <c r="B180" s="182" t="s">
        <v>1046</v>
      </c>
      <c r="C180" s="182" t="s">
        <v>111</v>
      </c>
      <c r="D180" s="182" t="s">
        <v>1047</v>
      </c>
      <c r="E180" s="188" t="s">
        <v>1048</v>
      </c>
      <c r="F180" s="188">
        <v>6</v>
      </c>
      <c r="G180" s="188"/>
      <c r="H180" s="182">
        <v>14</v>
      </c>
      <c r="I180" s="182"/>
      <c r="J180" s="188">
        <v>1405</v>
      </c>
      <c r="K180" s="189">
        <v>0.5</v>
      </c>
      <c r="L180" s="190">
        <v>59.79</v>
      </c>
      <c r="M180" s="188" t="s">
        <v>1429</v>
      </c>
      <c r="N180" s="182" t="s">
        <v>1050</v>
      </c>
      <c r="O180" s="191" t="s">
        <v>902</v>
      </c>
      <c r="P180" s="191" t="s">
        <v>903</v>
      </c>
      <c r="Q180" s="182" t="s">
        <v>1051</v>
      </c>
      <c r="R180" s="188" t="s">
        <v>1541</v>
      </c>
      <c r="S180" s="192">
        <v>43277</v>
      </c>
      <c r="T180" s="188" t="s">
        <v>1542</v>
      </c>
      <c r="U180" s="188" t="s">
        <v>1543</v>
      </c>
      <c r="V180" s="182" t="s">
        <v>1055</v>
      </c>
    </row>
    <row r="181" spans="1:22">
      <c r="A181" s="182">
        <v>177</v>
      </c>
      <c r="B181" s="182" t="s">
        <v>1046</v>
      </c>
      <c r="C181" s="182" t="s">
        <v>111</v>
      </c>
      <c r="D181" s="182" t="s">
        <v>1047</v>
      </c>
      <c r="E181" s="188">
        <v>12</v>
      </c>
      <c r="F181" s="188">
        <v>2</v>
      </c>
      <c r="G181" s="188"/>
      <c r="H181" s="182">
        <v>11</v>
      </c>
      <c r="I181" s="182">
        <v>1</v>
      </c>
      <c r="J181" s="188">
        <v>104</v>
      </c>
      <c r="K181" s="189">
        <v>0.5</v>
      </c>
      <c r="L181" s="190">
        <v>60.49</v>
      </c>
      <c r="M181" s="188" t="s">
        <v>1544</v>
      </c>
      <c r="N181" s="182" t="s">
        <v>1050</v>
      </c>
      <c r="O181" s="182" t="s">
        <v>848</v>
      </c>
      <c r="P181" s="182" t="s">
        <v>919</v>
      </c>
      <c r="Q181" s="182" t="s">
        <v>1051</v>
      </c>
      <c r="R181" s="188" t="s">
        <v>1545</v>
      </c>
      <c r="S181" s="192">
        <v>43277</v>
      </c>
      <c r="T181" s="188" t="s">
        <v>1546</v>
      </c>
      <c r="U181" s="188" t="s">
        <v>1547</v>
      </c>
      <c r="V181" s="182" t="s">
        <v>1055</v>
      </c>
    </row>
    <row r="182" spans="1:22">
      <c r="A182" s="182">
        <v>178</v>
      </c>
      <c r="B182" s="182" t="s">
        <v>1046</v>
      </c>
      <c r="C182" s="182" t="s">
        <v>111</v>
      </c>
      <c r="D182" s="182" t="s">
        <v>1047</v>
      </c>
      <c r="E182" s="188">
        <v>12</v>
      </c>
      <c r="F182" s="188">
        <v>2</v>
      </c>
      <c r="G182" s="188"/>
      <c r="H182" s="182">
        <v>11</v>
      </c>
      <c r="I182" s="182">
        <v>4</v>
      </c>
      <c r="J182" s="188">
        <v>401</v>
      </c>
      <c r="K182" s="189">
        <v>0.5</v>
      </c>
      <c r="L182" s="190">
        <v>89.01</v>
      </c>
      <c r="M182" s="188" t="s">
        <v>1548</v>
      </c>
      <c r="N182" s="182" t="s">
        <v>1113</v>
      </c>
      <c r="O182" s="182" t="s">
        <v>894</v>
      </c>
      <c r="P182" s="182" t="s">
        <v>921</v>
      </c>
      <c r="Q182" s="182" t="s">
        <v>1051</v>
      </c>
      <c r="R182" s="188" t="s">
        <v>1549</v>
      </c>
      <c r="S182" s="192">
        <v>43277</v>
      </c>
      <c r="T182" s="188" t="s">
        <v>1550</v>
      </c>
      <c r="U182" s="188" t="s">
        <v>1551</v>
      </c>
      <c r="V182" s="182" t="s">
        <v>1055</v>
      </c>
    </row>
    <row r="183" spans="1:22">
      <c r="A183" s="182">
        <v>179</v>
      </c>
      <c r="B183" s="182" t="s">
        <v>1046</v>
      </c>
      <c r="C183" s="182" t="s">
        <v>111</v>
      </c>
      <c r="D183" s="182" t="s">
        <v>1047</v>
      </c>
      <c r="E183" s="188">
        <v>12</v>
      </c>
      <c r="F183" s="188">
        <v>2</v>
      </c>
      <c r="G183" s="188"/>
      <c r="H183" s="182">
        <v>11</v>
      </c>
      <c r="I183" s="182">
        <v>7</v>
      </c>
      <c r="J183" s="188">
        <v>703</v>
      </c>
      <c r="K183" s="189">
        <v>0.5</v>
      </c>
      <c r="L183" s="190">
        <v>60.88</v>
      </c>
      <c r="M183" s="188" t="s">
        <v>1552</v>
      </c>
      <c r="N183" s="182" t="s">
        <v>1050</v>
      </c>
      <c r="O183" s="182" t="s">
        <v>848</v>
      </c>
      <c r="P183" s="182" t="s">
        <v>923</v>
      </c>
      <c r="Q183" s="182" t="s">
        <v>1051</v>
      </c>
      <c r="R183" s="188" t="s">
        <v>1553</v>
      </c>
      <c r="S183" s="192">
        <v>43277</v>
      </c>
      <c r="T183" s="188" t="s">
        <v>1554</v>
      </c>
      <c r="U183" s="188" t="s">
        <v>1555</v>
      </c>
      <c r="V183" s="182" t="s">
        <v>1055</v>
      </c>
    </row>
    <row r="184" spans="1:22">
      <c r="A184" s="182">
        <v>180</v>
      </c>
      <c r="B184" s="182" t="s">
        <v>1046</v>
      </c>
      <c r="C184" s="182" t="s">
        <v>111</v>
      </c>
      <c r="D184" s="182" t="s">
        <v>1047</v>
      </c>
      <c r="E184" s="188">
        <v>12</v>
      </c>
      <c r="F184" s="188">
        <v>2</v>
      </c>
      <c r="G184" s="188"/>
      <c r="H184" s="182">
        <v>11</v>
      </c>
      <c r="I184" s="182">
        <v>9</v>
      </c>
      <c r="J184" s="188">
        <v>904</v>
      </c>
      <c r="K184" s="189">
        <v>0.5</v>
      </c>
      <c r="L184" s="190">
        <v>60.85</v>
      </c>
      <c r="M184" s="188" t="s">
        <v>1556</v>
      </c>
      <c r="N184" s="182" t="s">
        <v>1050</v>
      </c>
      <c r="O184" s="182" t="s">
        <v>848</v>
      </c>
      <c r="P184" s="182" t="s">
        <v>919</v>
      </c>
      <c r="Q184" s="182" t="s">
        <v>1051</v>
      </c>
      <c r="R184" s="188" t="s">
        <v>1557</v>
      </c>
      <c r="S184" s="192">
        <v>43277</v>
      </c>
      <c r="T184" s="188" t="s">
        <v>1558</v>
      </c>
      <c r="U184" s="188" t="s">
        <v>1559</v>
      </c>
      <c r="V184" s="182" t="s">
        <v>1055</v>
      </c>
    </row>
    <row r="185" spans="1:22">
      <c r="A185" s="182">
        <v>181</v>
      </c>
      <c r="B185" s="182" t="s">
        <v>1046</v>
      </c>
      <c r="C185" s="182" t="s">
        <v>111</v>
      </c>
      <c r="D185" s="182" t="s">
        <v>1047</v>
      </c>
      <c r="E185" s="188">
        <v>12</v>
      </c>
      <c r="F185" s="188">
        <v>2</v>
      </c>
      <c r="G185" s="188"/>
      <c r="H185" s="182">
        <v>11</v>
      </c>
      <c r="I185" s="182">
        <v>11</v>
      </c>
      <c r="J185" s="188">
        <v>1107</v>
      </c>
      <c r="K185" s="189">
        <v>0.5</v>
      </c>
      <c r="L185" s="190">
        <v>75.900000000000006</v>
      </c>
      <c r="M185" s="188" t="s">
        <v>1560</v>
      </c>
      <c r="N185" s="182" t="s">
        <v>1561</v>
      </c>
      <c r="O185" s="182" t="s">
        <v>1562</v>
      </c>
      <c r="P185" s="182" t="s">
        <v>1563</v>
      </c>
      <c r="Q185" s="182" t="s">
        <v>1051</v>
      </c>
      <c r="R185" s="188" t="s">
        <v>1564</v>
      </c>
      <c r="S185" s="192">
        <v>43277</v>
      </c>
      <c r="T185" s="188" t="s">
        <v>1565</v>
      </c>
      <c r="U185" s="188"/>
      <c r="V185" s="182" t="s">
        <v>1055</v>
      </c>
    </row>
    <row r="186" spans="1:22">
      <c r="A186" s="182">
        <v>182</v>
      </c>
      <c r="B186" s="182" t="s">
        <v>1046</v>
      </c>
      <c r="C186" s="182" t="s">
        <v>111</v>
      </c>
      <c r="D186" s="182" t="s">
        <v>1047</v>
      </c>
      <c r="E186" s="188">
        <v>12</v>
      </c>
      <c r="F186" s="188">
        <v>9</v>
      </c>
      <c r="G186" s="188">
        <v>1</v>
      </c>
      <c r="H186" s="182">
        <v>21</v>
      </c>
      <c r="I186" s="182">
        <v>3</v>
      </c>
      <c r="J186" s="188">
        <v>302</v>
      </c>
      <c r="K186" s="189">
        <v>0.5</v>
      </c>
      <c r="L186" s="197">
        <v>59.06</v>
      </c>
      <c r="M186" s="197">
        <v>45.37</v>
      </c>
      <c r="N186" s="182" t="s">
        <v>1050</v>
      </c>
      <c r="O186" s="182" t="s">
        <v>848</v>
      </c>
      <c r="P186" s="182" t="s">
        <v>919</v>
      </c>
      <c r="Q186" s="182" t="s">
        <v>1051</v>
      </c>
      <c r="R186" s="185" t="s">
        <v>1566</v>
      </c>
      <c r="S186" s="195">
        <v>43277</v>
      </c>
      <c r="T186" s="185" t="s">
        <v>1567</v>
      </c>
      <c r="U186" s="185" t="s">
        <v>1568</v>
      </c>
      <c r="V186" s="182" t="s">
        <v>1055</v>
      </c>
    </row>
    <row r="187" spans="1:22">
      <c r="A187" s="182">
        <v>183</v>
      </c>
      <c r="B187" s="182" t="s">
        <v>1046</v>
      </c>
      <c r="C187" s="182" t="s">
        <v>111</v>
      </c>
      <c r="D187" s="182" t="s">
        <v>1047</v>
      </c>
      <c r="E187" s="188">
        <v>12</v>
      </c>
      <c r="F187" s="188">
        <v>9</v>
      </c>
      <c r="G187" s="188">
        <v>1</v>
      </c>
      <c r="H187" s="182">
        <v>21</v>
      </c>
      <c r="I187" s="182">
        <v>6</v>
      </c>
      <c r="J187" s="188">
        <v>605</v>
      </c>
      <c r="K187" s="189">
        <v>0.5</v>
      </c>
      <c r="L187" s="188">
        <v>59.27</v>
      </c>
      <c r="M187" s="188">
        <v>45.53</v>
      </c>
      <c r="N187" s="182" t="s">
        <v>1050</v>
      </c>
      <c r="O187" s="182" t="s">
        <v>848</v>
      </c>
      <c r="P187" s="182" t="s">
        <v>923</v>
      </c>
      <c r="Q187" s="182" t="s">
        <v>1051</v>
      </c>
      <c r="R187" s="188" t="s">
        <v>1569</v>
      </c>
      <c r="S187" s="192">
        <v>43277</v>
      </c>
      <c r="T187" s="188" t="s">
        <v>1570</v>
      </c>
      <c r="U187" s="188" t="s">
        <v>1571</v>
      </c>
      <c r="V187" s="182" t="s">
        <v>1055</v>
      </c>
    </row>
    <row r="188" spans="1:22">
      <c r="A188" s="182">
        <v>184</v>
      </c>
      <c r="B188" s="182" t="s">
        <v>1046</v>
      </c>
      <c r="C188" s="182" t="s">
        <v>111</v>
      </c>
      <c r="D188" s="182" t="s">
        <v>1047</v>
      </c>
      <c r="E188" s="188">
        <v>12</v>
      </c>
      <c r="F188" s="188">
        <v>9</v>
      </c>
      <c r="G188" s="188">
        <v>1</v>
      </c>
      <c r="H188" s="182">
        <v>21</v>
      </c>
      <c r="I188" s="182">
        <v>9</v>
      </c>
      <c r="J188" s="188">
        <v>905</v>
      </c>
      <c r="K188" s="189">
        <v>0.5</v>
      </c>
      <c r="L188" s="188">
        <v>59.27</v>
      </c>
      <c r="M188" s="188">
        <v>45.53</v>
      </c>
      <c r="N188" s="182" t="s">
        <v>1050</v>
      </c>
      <c r="O188" s="182" t="s">
        <v>848</v>
      </c>
      <c r="P188" s="182" t="s">
        <v>923</v>
      </c>
      <c r="Q188" s="182" t="s">
        <v>1051</v>
      </c>
      <c r="R188" s="188" t="s">
        <v>1572</v>
      </c>
      <c r="S188" s="192">
        <v>43277</v>
      </c>
      <c r="T188" s="188" t="s">
        <v>1573</v>
      </c>
      <c r="U188" s="188" t="s">
        <v>1574</v>
      </c>
      <c r="V188" s="182" t="s">
        <v>1055</v>
      </c>
    </row>
    <row r="189" spans="1:22">
      <c r="A189" s="182">
        <v>185</v>
      </c>
      <c r="B189" s="182" t="s">
        <v>1046</v>
      </c>
      <c r="C189" s="182" t="s">
        <v>111</v>
      </c>
      <c r="D189" s="182" t="s">
        <v>1047</v>
      </c>
      <c r="E189" s="188">
        <v>12</v>
      </c>
      <c r="F189" s="188">
        <v>9</v>
      </c>
      <c r="G189" s="188">
        <v>1</v>
      </c>
      <c r="H189" s="182">
        <v>21</v>
      </c>
      <c r="I189" s="182">
        <v>13</v>
      </c>
      <c r="J189" s="188">
        <v>1304</v>
      </c>
      <c r="K189" s="189">
        <v>0.5</v>
      </c>
      <c r="L189" s="188">
        <v>59.27</v>
      </c>
      <c r="M189" s="188">
        <v>45.53</v>
      </c>
      <c r="N189" s="182" t="s">
        <v>1050</v>
      </c>
      <c r="O189" s="182" t="s">
        <v>848</v>
      </c>
      <c r="P189" s="182" t="s">
        <v>919</v>
      </c>
      <c r="Q189" s="182" t="s">
        <v>1051</v>
      </c>
      <c r="R189" s="188" t="s">
        <v>1575</v>
      </c>
      <c r="S189" s="192">
        <v>43277</v>
      </c>
      <c r="T189" s="188" t="s">
        <v>1576</v>
      </c>
      <c r="U189" s="188" t="s">
        <v>1577</v>
      </c>
      <c r="V189" s="182" t="s">
        <v>1055</v>
      </c>
    </row>
    <row r="190" spans="1:22">
      <c r="A190" s="182">
        <v>186</v>
      </c>
      <c r="B190" s="182" t="s">
        <v>1046</v>
      </c>
      <c r="C190" s="182" t="s">
        <v>111</v>
      </c>
      <c r="D190" s="182" t="s">
        <v>1047</v>
      </c>
      <c r="E190" s="188">
        <v>12</v>
      </c>
      <c r="F190" s="188">
        <v>9</v>
      </c>
      <c r="G190" s="188">
        <v>1</v>
      </c>
      <c r="H190" s="182">
        <v>21</v>
      </c>
      <c r="I190" s="182">
        <v>13</v>
      </c>
      <c r="J190" s="188">
        <v>1306</v>
      </c>
      <c r="K190" s="189">
        <v>0.5</v>
      </c>
      <c r="L190" s="188">
        <v>59.02</v>
      </c>
      <c r="M190" s="188">
        <v>45.34</v>
      </c>
      <c r="N190" s="182" t="s">
        <v>1050</v>
      </c>
      <c r="O190" s="182" t="s">
        <v>848</v>
      </c>
      <c r="P190" s="182" t="s">
        <v>919</v>
      </c>
      <c r="Q190" s="182" t="s">
        <v>1051</v>
      </c>
      <c r="R190" s="188" t="s">
        <v>1578</v>
      </c>
      <c r="S190" s="192">
        <v>43277</v>
      </c>
      <c r="T190" s="188" t="s">
        <v>1579</v>
      </c>
      <c r="U190" s="188" t="s">
        <v>1580</v>
      </c>
      <c r="V190" s="182" t="s">
        <v>1055</v>
      </c>
    </row>
    <row r="191" spans="1:22">
      <c r="A191" s="182">
        <v>187</v>
      </c>
      <c r="B191" s="182" t="s">
        <v>1046</v>
      </c>
      <c r="C191" s="182" t="s">
        <v>111</v>
      </c>
      <c r="D191" s="182" t="s">
        <v>1047</v>
      </c>
      <c r="E191" s="188">
        <v>12</v>
      </c>
      <c r="F191" s="188">
        <v>9</v>
      </c>
      <c r="G191" s="188">
        <v>2</v>
      </c>
      <c r="H191" s="182">
        <v>21</v>
      </c>
      <c r="I191" s="182">
        <v>1</v>
      </c>
      <c r="J191" s="188">
        <v>102</v>
      </c>
      <c r="K191" s="189">
        <v>0.5</v>
      </c>
      <c r="L191" s="197">
        <v>58.6</v>
      </c>
      <c r="M191" s="197">
        <v>45.37</v>
      </c>
      <c r="N191" s="182" t="s">
        <v>1050</v>
      </c>
      <c r="O191" s="191" t="s">
        <v>933</v>
      </c>
      <c r="P191" s="191" t="s">
        <v>932</v>
      </c>
      <c r="Q191" s="182" t="s">
        <v>1051</v>
      </c>
      <c r="R191" s="185" t="s">
        <v>1581</v>
      </c>
      <c r="S191" s="195">
        <v>43277</v>
      </c>
      <c r="T191" s="185" t="s">
        <v>1582</v>
      </c>
      <c r="U191" s="185" t="s">
        <v>1583</v>
      </c>
      <c r="V191" s="182" t="s">
        <v>1055</v>
      </c>
    </row>
    <row r="192" spans="1:22">
      <c r="A192" s="182">
        <v>188</v>
      </c>
      <c r="B192" s="182" t="s">
        <v>1046</v>
      </c>
      <c r="C192" s="182" t="s">
        <v>111</v>
      </c>
      <c r="D192" s="182" t="s">
        <v>1047</v>
      </c>
      <c r="E192" s="188">
        <v>12</v>
      </c>
      <c r="F192" s="188">
        <v>9</v>
      </c>
      <c r="G192" s="188">
        <v>2</v>
      </c>
      <c r="H192" s="182">
        <v>21</v>
      </c>
      <c r="I192" s="182">
        <v>1</v>
      </c>
      <c r="J192" s="188">
        <v>103</v>
      </c>
      <c r="K192" s="189">
        <v>0.5</v>
      </c>
      <c r="L192" s="188">
        <v>58.6</v>
      </c>
      <c r="M192" s="188">
        <v>45.37</v>
      </c>
      <c r="N192" s="182" t="s">
        <v>1050</v>
      </c>
      <c r="O192" s="191" t="s">
        <v>933</v>
      </c>
      <c r="P192" s="191" t="s">
        <v>935</v>
      </c>
      <c r="Q192" s="182" t="s">
        <v>1051</v>
      </c>
      <c r="R192" s="188" t="s">
        <v>1584</v>
      </c>
      <c r="S192" s="192">
        <v>43277</v>
      </c>
      <c r="T192" s="188" t="s">
        <v>1585</v>
      </c>
      <c r="U192" s="188" t="s">
        <v>1586</v>
      </c>
      <c r="V192" s="182" t="s">
        <v>1055</v>
      </c>
    </row>
    <row r="193" spans="1:22">
      <c r="A193" s="182">
        <v>189</v>
      </c>
      <c r="B193" s="182" t="s">
        <v>1046</v>
      </c>
      <c r="C193" s="182" t="s">
        <v>111</v>
      </c>
      <c r="D193" s="182" t="s">
        <v>1047</v>
      </c>
      <c r="E193" s="188">
        <v>12</v>
      </c>
      <c r="F193" s="188">
        <v>9</v>
      </c>
      <c r="G193" s="188">
        <v>2</v>
      </c>
      <c r="H193" s="182">
        <v>21</v>
      </c>
      <c r="I193" s="182">
        <v>2</v>
      </c>
      <c r="J193" s="188">
        <v>202</v>
      </c>
      <c r="K193" s="189">
        <v>0.5</v>
      </c>
      <c r="L193" s="188">
        <v>58.6</v>
      </c>
      <c r="M193" s="188">
        <v>45.37</v>
      </c>
      <c r="N193" s="182" t="s">
        <v>1050</v>
      </c>
      <c r="O193" s="191" t="s">
        <v>933</v>
      </c>
      <c r="P193" s="191" t="s">
        <v>932</v>
      </c>
      <c r="Q193" s="182" t="s">
        <v>1051</v>
      </c>
      <c r="R193" s="188" t="s">
        <v>1587</v>
      </c>
      <c r="S193" s="192">
        <v>43277</v>
      </c>
      <c r="T193" s="188" t="s">
        <v>1588</v>
      </c>
      <c r="U193" s="188" t="s">
        <v>1589</v>
      </c>
      <c r="V193" s="182" t="s">
        <v>1055</v>
      </c>
    </row>
    <row r="194" spans="1:22">
      <c r="A194" s="182">
        <v>190</v>
      </c>
      <c r="B194" s="182" t="s">
        <v>1046</v>
      </c>
      <c r="C194" s="182" t="s">
        <v>111</v>
      </c>
      <c r="D194" s="182" t="s">
        <v>1047</v>
      </c>
      <c r="E194" s="188">
        <v>12</v>
      </c>
      <c r="F194" s="188">
        <v>9</v>
      </c>
      <c r="G194" s="188">
        <v>2</v>
      </c>
      <c r="H194" s="182">
        <v>21</v>
      </c>
      <c r="I194" s="182">
        <v>2</v>
      </c>
      <c r="J194" s="188">
        <v>203</v>
      </c>
      <c r="K194" s="189">
        <v>0.5</v>
      </c>
      <c r="L194" s="188">
        <v>58.6</v>
      </c>
      <c r="M194" s="188">
        <v>45.37</v>
      </c>
      <c r="N194" s="182" t="s">
        <v>1050</v>
      </c>
      <c r="O194" s="191" t="s">
        <v>933</v>
      </c>
      <c r="P194" s="191" t="s">
        <v>935</v>
      </c>
      <c r="Q194" s="182" t="s">
        <v>1051</v>
      </c>
      <c r="R194" s="188" t="s">
        <v>1590</v>
      </c>
      <c r="S194" s="192">
        <v>43277</v>
      </c>
      <c r="T194" s="188" t="s">
        <v>1591</v>
      </c>
      <c r="U194" s="188"/>
      <c r="V194" s="182" t="s">
        <v>1055</v>
      </c>
    </row>
    <row r="195" spans="1:22">
      <c r="A195" s="182">
        <v>191</v>
      </c>
      <c r="B195" s="182" t="s">
        <v>1046</v>
      </c>
      <c r="C195" s="182" t="s">
        <v>111</v>
      </c>
      <c r="D195" s="182" t="s">
        <v>1047</v>
      </c>
      <c r="E195" s="188">
        <v>12</v>
      </c>
      <c r="F195" s="188">
        <v>9</v>
      </c>
      <c r="G195" s="188">
        <v>2</v>
      </c>
      <c r="H195" s="182">
        <v>21</v>
      </c>
      <c r="I195" s="182">
        <v>3</v>
      </c>
      <c r="J195" s="188">
        <v>302</v>
      </c>
      <c r="K195" s="189">
        <v>0.5</v>
      </c>
      <c r="L195" s="188">
        <v>58.6</v>
      </c>
      <c r="M195" s="188">
        <v>45.37</v>
      </c>
      <c r="N195" s="182" t="s">
        <v>1050</v>
      </c>
      <c r="O195" s="191" t="s">
        <v>933</v>
      </c>
      <c r="P195" s="191" t="s">
        <v>932</v>
      </c>
      <c r="Q195" s="182" t="s">
        <v>1051</v>
      </c>
      <c r="R195" s="188" t="s">
        <v>1592</v>
      </c>
      <c r="S195" s="192">
        <v>43277</v>
      </c>
      <c r="T195" s="188" t="s">
        <v>1593</v>
      </c>
      <c r="U195" s="188" t="s">
        <v>1594</v>
      </c>
      <c r="V195" s="182" t="s">
        <v>1055</v>
      </c>
    </row>
    <row r="196" spans="1:22">
      <c r="A196" s="182">
        <v>192</v>
      </c>
      <c r="B196" s="182" t="s">
        <v>1046</v>
      </c>
      <c r="C196" s="182" t="s">
        <v>111</v>
      </c>
      <c r="D196" s="182" t="s">
        <v>1047</v>
      </c>
      <c r="E196" s="188">
        <v>12</v>
      </c>
      <c r="F196" s="188">
        <v>9</v>
      </c>
      <c r="G196" s="188">
        <v>2</v>
      </c>
      <c r="H196" s="182">
        <v>21</v>
      </c>
      <c r="I196" s="182">
        <v>3</v>
      </c>
      <c r="J196" s="188">
        <v>303</v>
      </c>
      <c r="K196" s="189">
        <v>0.5</v>
      </c>
      <c r="L196" s="188">
        <v>58.6</v>
      </c>
      <c r="M196" s="188">
        <v>45.37</v>
      </c>
      <c r="N196" s="182" t="s">
        <v>1050</v>
      </c>
      <c r="O196" s="191" t="s">
        <v>933</v>
      </c>
      <c r="P196" s="191" t="s">
        <v>935</v>
      </c>
      <c r="Q196" s="182" t="s">
        <v>1051</v>
      </c>
      <c r="R196" s="188" t="s">
        <v>1595</v>
      </c>
      <c r="S196" s="192">
        <v>43277</v>
      </c>
      <c r="T196" s="188" t="s">
        <v>1596</v>
      </c>
      <c r="U196" s="188"/>
      <c r="V196" s="182" t="s">
        <v>1055</v>
      </c>
    </row>
    <row r="197" spans="1:22">
      <c r="A197" s="182">
        <v>193</v>
      </c>
      <c r="B197" s="182" t="s">
        <v>1046</v>
      </c>
      <c r="C197" s="182" t="s">
        <v>111</v>
      </c>
      <c r="D197" s="182" t="s">
        <v>1047</v>
      </c>
      <c r="E197" s="188">
        <v>12</v>
      </c>
      <c r="F197" s="188">
        <v>9</v>
      </c>
      <c r="G197" s="188">
        <v>2</v>
      </c>
      <c r="H197" s="182">
        <v>21</v>
      </c>
      <c r="I197" s="182">
        <v>4</v>
      </c>
      <c r="J197" s="188">
        <v>402</v>
      </c>
      <c r="K197" s="189">
        <v>0.5</v>
      </c>
      <c r="L197" s="188">
        <v>58.67</v>
      </c>
      <c r="M197" s="188">
        <v>45.42</v>
      </c>
      <c r="N197" s="182" t="s">
        <v>1050</v>
      </c>
      <c r="O197" s="191" t="s">
        <v>933</v>
      </c>
      <c r="P197" s="191" t="s">
        <v>932</v>
      </c>
      <c r="Q197" s="182" t="s">
        <v>1051</v>
      </c>
      <c r="R197" s="188" t="s">
        <v>1597</v>
      </c>
      <c r="S197" s="192">
        <v>43277</v>
      </c>
      <c r="T197" s="188" t="s">
        <v>1598</v>
      </c>
      <c r="U197" s="188" t="s">
        <v>1599</v>
      </c>
      <c r="V197" s="182" t="s">
        <v>1055</v>
      </c>
    </row>
    <row r="198" spans="1:22">
      <c r="A198" s="182">
        <v>194</v>
      </c>
      <c r="B198" s="182" t="s">
        <v>1046</v>
      </c>
      <c r="C198" s="182" t="s">
        <v>111</v>
      </c>
      <c r="D198" s="182" t="s">
        <v>1047</v>
      </c>
      <c r="E198" s="188">
        <v>12</v>
      </c>
      <c r="F198" s="188">
        <v>9</v>
      </c>
      <c r="G198" s="188">
        <v>2</v>
      </c>
      <c r="H198" s="182">
        <v>21</v>
      </c>
      <c r="I198" s="182">
        <v>4</v>
      </c>
      <c r="J198" s="188">
        <v>403</v>
      </c>
      <c r="K198" s="189">
        <v>0.5</v>
      </c>
      <c r="L198" s="188">
        <v>58.67</v>
      </c>
      <c r="M198" s="188">
        <v>45.42</v>
      </c>
      <c r="N198" s="182" t="s">
        <v>1050</v>
      </c>
      <c r="O198" s="191" t="s">
        <v>933</v>
      </c>
      <c r="P198" s="191" t="s">
        <v>935</v>
      </c>
      <c r="Q198" s="182" t="s">
        <v>1051</v>
      </c>
      <c r="R198" s="188" t="s">
        <v>1600</v>
      </c>
      <c r="S198" s="192">
        <v>43277</v>
      </c>
      <c r="T198" s="188" t="s">
        <v>1601</v>
      </c>
      <c r="U198" s="188" t="s">
        <v>1602</v>
      </c>
      <c r="V198" s="182" t="s">
        <v>1055</v>
      </c>
    </row>
    <row r="199" spans="1:22">
      <c r="A199" s="182">
        <v>195</v>
      </c>
      <c r="B199" s="182" t="s">
        <v>1046</v>
      </c>
      <c r="C199" s="182" t="s">
        <v>111</v>
      </c>
      <c r="D199" s="182" t="s">
        <v>1047</v>
      </c>
      <c r="E199" s="188">
        <v>12</v>
      </c>
      <c r="F199" s="188">
        <v>9</v>
      </c>
      <c r="G199" s="188">
        <v>2</v>
      </c>
      <c r="H199" s="182">
        <v>21</v>
      </c>
      <c r="I199" s="182">
        <v>5</v>
      </c>
      <c r="J199" s="188">
        <v>502</v>
      </c>
      <c r="K199" s="189">
        <v>0.5</v>
      </c>
      <c r="L199" s="188">
        <v>58.67</v>
      </c>
      <c r="M199" s="188">
        <v>45.42</v>
      </c>
      <c r="N199" s="182" t="s">
        <v>1050</v>
      </c>
      <c r="O199" s="191" t="s">
        <v>933</v>
      </c>
      <c r="P199" s="191" t="s">
        <v>932</v>
      </c>
      <c r="Q199" s="182" t="s">
        <v>1051</v>
      </c>
      <c r="R199" s="188" t="s">
        <v>1603</v>
      </c>
      <c r="S199" s="192">
        <v>43277</v>
      </c>
      <c r="T199" s="188" t="s">
        <v>1604</v>
      </c>
      <c r="U199" s="188" t="s">
        <v>1605</v>
      </c>
      <c r="V199" s="182" t="s">
        <v>1055</v>
      </c>
    </row>
    <row r="200" spans="1:22">
      <c r="A200" s="182">
        <v>196</v>
      </c>
      <c r="B200" s="182" t="s">
        <v>1046</v>
      </c>
      <c r="C200" s="182" t="s">
        <v>111</v>
      </c>
      <c r="D200" s="182" t="s">
        <v>1047</v>
      </c>
      <c r="E200" s="188">
        <v>12</v>
      </c>
      <c r="F200" s="188">
        <v>9</v>
      </c>
      <c r="G200" s="188">
        <v>2</v>
      </c>
      <c r="H200" s="182">
        <v>21</v>
      </c>
      <c r="I200" s="182">
        <v>5</v>
      </c>
      <c r="J200" s="188">
        <v>503</v>
      </c>
      <c r="K200" s="189">
        <v>0.5</v>
      </c>
      <c r="L200" s="188">
        <v>58.67</v>
      </c>
      <c r="M200" s="188">
        <v>45.42</v>
      </c>
      <c r="N200" s="182" t="s">
        <v>1050</v>
      </c>
      <c r="O200" s="191" t="s">
        <v>933</v>
      </c>
      <c r="P200" s="191" t="s">
        <v>935</v>
      </c>
      <c r="Q200" s="182" t="s">
        <v>1051</v>
      </c>
      <c r="R200" s="188" t="s">
        <v>1606</v>
      </c>
      <c r="S200" s="192">
        <v>43277</v>
      </c>
      <c r="T200" s="188" t="s">
        <v>1607</v>
      </c>
      <c r="U200" s="188" t="s">
        <v>1608</v>
      </c>
      <c r="V200" s="182" t="s">
        <v>1055</v>
      </c>
    </row>
    <row r="201" spans="1:22">
      <c r="A201" s="182">
        <v>197</v>
      </c>
      <c r="B201" s="182" t="s">
        <v>1046</v>
      </c>
      <c r="C201" s="182" t="s">
        <v>111</v>
      </c>
      <c r="D201" s="182" t="s">
        <v>1047</v>
      </c>
      <c r="E201" s="188">
        <v>12</v>
      </c>
      <c r="F201" s="188">
        <v>9</v>
      </c>
      <c r="G201" s="188">
        <v>2</v>
      </c>
      <c r="H201" s="182">
        <v>21</v>
      </c>
      <c r="I201" s="182">
        <v>6</v>
      </c>
      <c r="J201" s="188">
        <v>602</v>
      </c>
      <c r="K201" s="189">
        <v>0.5</v>
      </c>
      <c r="L201" s="188">
        <v>58.67</v>
      </c>
      <c r="M201" s="188">
        <v>45.42</v>
      </c>
      <c r="N201" s="182" t="s">
        <v>1050</v>
      </c>
      <c r="O201" s="191" t="s">
        <v>933</v>
      </c>
      <c r="P201" s="191" t="s">
        <v>932</v>
      </c>
      <c r="Q201" s="182" t="s">
        <v>1051</v>
      </c>
      <c r="R201" s="188" t="s">
        <v>1609</v>
      </c>
      <c r="S201" s="192">
        <v>43277</v>
      </c>
      <c r="T201" s="188" t="s">
        <v>1610</v>
      </c>
      <c r="U201" s="188" t="s">
        <v>1611</v>
      </c>
      <c r="V201" s="182" t="s">
        <v>1055</v>
      </c>
    </row>
    <row r="202" spans="1:22">
      <c r="A202" s="182">
        <v>198</v>
      </c>
      <c r="B202" s="182" t="s">
        <v>1046</v>
      </c>
      <c r="C202" s="182" t="s">
        <v>111</v>
      </c>
      <c r="D202" s="182" t="s">
        <v>1047</v>
      </c>
      <c r="E202" s="188">
        <v>12</v>
      </c>
      <c r="F202" s="188">
        <v>9</v>
      </c>
      <c r="G202" s="188">
        <v>2</v>
      </c>
      <c r="H202" s="182">
        <v>21</v>
      </c>
      <c r="I202" s="182">
        <v>6</v>
      </c>
      <c r="J202" s="188">
        <v>603</v>
      </c>
      <c r="K202" s="189">
        <v>0.5</v>
      </c>
      <c r="L202" s="188">
        <v>58.67</v>
      </c>
      <c r="M202" s="188">
        <v>45.42</v>
      </c>
      <c r="N202" s="182" t="s">
        <v>1050</v>
      </c>
      <c r="O202" s="191" t="s">
        <v>933</v>
      </c>
      <c r="P202" s="191" t="s">
        <v>935</v>
      </c>
      <c r="Q202" s="182" t="s">
        <v>1051</v>
      </c>
      <c r="R202" s="188" t="s">
        <v>1612</v>
      </c>
      <c r="S202" s="192">
        <v>43277</v>
      </c>
      <c r="T202" s="188" t="s">
        <v>1613</v>
      </c>
      <c r="U202" s="188" t="s">
        <v>1614</v>
      </c>
      <c r="V202" s="182" t="s">
        <v>1055</v>
      </c>
    </row>
    <row r="203" spans="1:22">
      <c r="A203" s="182">
        <v>199</v>
      </c>
      <c r="B203" s="182" t="s">
        <v>1046</v>
      </c>
      <c r="C203" s="182" t="s">
        <v>111</v>
      </c>
      <c r="D203" s="182" t="s">
        <v>1047</v>
      </c>
      <c r="E203" s="188">
        <v>12</v>
      </c>
      <c r="F203" s="188">
        <v>9</v>
      </c>
      <c r="G203" s="188">
        <v>2</v>
      </c>
      <c r="H203" s="182">
        <v>21</v>
      </c>
      <c r="I203" s="182">
        <v>7</v>
      </c>
      <c r="J203" s="188">
        <v>702</v>
      </c>
      <c r="K203" s="189">
        <v>0.5</v>
      </c>
      <c r="L203" s="188">
        <v>58.67</v>
      </c>
      <c r="M203" s="188">
        <v>45.42</v>
      </c>
      <c r="N203" s="182" t="s">
        <v>1050</v>
      </c>
      <c r="O203" s="191" t="s">
        <v>933</v>
      </c>
      <c r="P203" s="191" t="s">
        <v>932</v>
      </c>
      <c r="Q203" s="182" t="s">
        <v>1051</v>
      </c>
      <c r="R203" s="188" t="s">
        <v>1615</v>
      </c>
      <c r="S203" s="192">
        <v>43277</v>
      </c>
      <c r="T203" s="188" t="s">
        <v>1616</v>
      </c>
      <c r="U203" s="188" t="s">
        <v>1617</v>
      </c>
      <c r="V203" s="182" t="s">
        <v>1055</v>
      </c>
    </row>
    <row r="204" spans="1:22">
      <c r="A204" s="182">
        <v>200</v>
      </c>
      <c r="B204" s="182" t="s">
        <v>1046</v>
      </c>
      <c r="C204" s="182" t="s">
        <v>111</v>
      </c>
      <c r="D204" s="182" t="s">
        <v>1047</v>
      </c>
      <c r="E204" s="188">
        <v>12</v>
      </c>
      <c r="F204" s="188">
        <v>9</v>
      </c>
      <c r="G204" s="188">
        <v>2</v>
      </c>
      <c r="H204" s="182">
        <v>21</v>
      </c>
      <c r="I204" s="182">
        <v>7</v>
      </c>
      <c r="J204" s="188">
        <v>703</v>
      </c>
      <c r="K204" s="189">
        <v>0.5</v>
      </c>
      <c r="L204" s="188">
        <v>58.67</v>
      </c>
      <c r="M204" s="188">
        <v>45.42</v>
      </c>
      <c r="N204" s="182" t="s">
        <v>1050</v>
      </c>
      <c r="O204" s="191" t="s">
        <v>933</v>
      </c>
      <c r="P204" s="191" t="s">
        <v>935</v>
      </c>
      <c r="Q204" s="182" t="s">
        <v>1051</v>
      </c>
      <c r="R204" s="188" t="s">
        <v>1618</v>
      </c>
      <c r="S204" s="192">
        <v>43277</v>
      </c>
      <c r="T204" s="188" t="s">
        <v>1619</v>
      </c>
      <c r="U204" s="188" t="s">
        <v>1620</v>
      </c>
      <c r="V204" s="182" t="s">
        <v>1055</v>
      </c>
    </row>
    <row r="205" spans="1:22">
      <c r="A205" s="182">
        <v>201</v>
      </c>
      <c r="B205" s="182" t="s">
        <v>1046</v>
      </c>
      <c r="C205" s="182" t="s">
        <v>111</v>
      </c>
      <c r="D205" s="182" t="s">
        <v>1047</v>
      </c>
      <c r="E205" s="188">
        <v>12</v>
      </c>
      <c r="F205" s="188">
        <v>9</v>
      </c>
      <c r="G205" s="188">
        <v>2</v>
      </c>
      <c r="H205" s="182">
        <v>21</v>
      </c>
      <c r="I205" s="182">
        <v>8</v>
      </c>
      <c r="J205" s="188">
        <v>801</v>
      </c>
      <c r="K205" s="189">
        <v>0.5</v>
      </c>
      <c r="L205" s="188">
        <v>76.319999999999993</v>
      </c>
      <c r="M205" s="188">
        <v>59.09</v>
      </c>
      <c r="N205" s="182" t="s">
        <v>1561</v>
      </c>
      <c r="O205" s="182" t="s">
        <v>944</v>
      </c>
      <c r="P205" s="182" t="s">
        <v>943</v>
      </c>
      <c r="Q205" s="182" t="s">
        <v>1051</v>
      </c>
      <c r="R205" s="188" t="s">
        <v>1621</v>
      </c>
      <c r="S205" s="192">
        <v>43277</v>
      </c>
      <c r="T205" s="188" t="s">
        <v>1622</v>
      </c>
      <c r="U205" s="188" t="s">
        <v>1623</v>
      </c>
      <c r="V205" s="182" t="s">
        <v>1055</v>
      </c>
    </row>
    <row r="206" spans="1:22">
      <c r="A206" s="182">
        <v>202</v>
      </c>
      <c r="B206" s="182" t="s">
        <v>1046</v>
      </c>
      <c r="C206" s="182" t="s">
        <v>111</v>
      </c>
      <c r="D206" s="182" t="s">
        <v>1047</v>
      </c>
      <c r="E206" s="188">
        <v>12</v>
      </c>
      <c r="F206" s="188">
        <v>9</v>
      </c>
      <c r="G206" s="188">
        <v>2</v>
      </c>
      <c r="H206" s="182">
        <v>21</v>
      </c>
      <c r="I206" s="182">
        <v>8</v>
      </c>
      <c r="J206" s="188">
        <v>802</v>
      </c>
      <c r="K206" s="189">
        <v>0.5</v>
      </c>
      <c r="L206" s="188">
        <v>58.67</v>
      </c>
      <c r="M206" s="188">
        <v>45.42</v>
      </c>
      <c r="N206" s="182" t="s">
        <v>1050</v>
      </c>
      <c r="O206" s="191" t="s">
        <v>933</v>
      </c>
      <c r="P206" s="191" t="s">
        <v>932</v>
      </c>
      <c r="Q206" s="182" t="s">
        <v>1051</v>
      </c>
      <c r="R206" s="188" t="s">
        <v>1624</v>
      </c>
      <c r="S206" s="192">
        <v>43277</v>
      </c>
      <c r="T206" s="188" t="s">
        <v>1625</v>
      </c>
      <c r="U206" s="188"/>
      <c r="V206" s="182" t="s">
        <v>1055</v>
      </c>
    </row>
    <row r="207" spans="1:22">
      <c r="A207" s="182">
        <v>203</v>
      </c>
      <c r="B207" s="182" t="s">
        <v>1046</v>
      </c>
      <c r="C207" s="182" t="s">
        <v>111</v>
      </c>
      <c r="D207" s="182" t="s">
        <v>1047</v>
      </c>
      <c r="E207" s="188">
        <v>12</v>
      </c>
      <c r="F207" s="188">
        <v>9</v>
      </c>
      <c r="G207" s="188">
        <v>2</v>
      </c>
      <c r="H207" s="182">
        <v>21</v>
      </c>
      <c r="I207" s="182">
        <v>8</v>
      </c>
      <c r="J207" s="188">
        <v>803</v>
      </c>
      <c r="K207" s="189">
        <v>0.5</v>
      </c>
      <c r="L207" s="188">
        <v>58.67</v>
      </c>
      <c r="M207" s="188">
        <v>45.42</v>
      </c>
      <c r="N207" s="182" t="s">
        <v>1050</v>
      </c>
      <c r="O207" s="191" t="s">
        <v>933</v>
      </c>
      <c r="P207" s="191" t="s">
        <v>935</v>
      </c>
      <c r="Q207" s="182" t="s">
        <v>1051</v>
      </c>
      <c r="R207" s="188" t="s">
        <v>1626</v>
      </c>
      <c r="S207" s="192">
        <v>43277</v>
      </c>
      <c r="T207" s="188" t="s">
        <v>1627</v>
      </c>
      <c r="U207" s="188" t="s">
        <v>1628</v>
      </c>
      <c r="V207" s="182" t="s">
        <v>1055</v>
      </c>
    </row>
    <row r="208" spans="1:22">
      <c r="A208" s="182">
        <v>204</v>
      </c>
      <c r="B208" s="182" t="s">
        <v>1046</v>
      </c>
      <c r="C208" s="182" t="s">
        <v>111</v>
      </c>
      <c r="D208" s="182" t="s">
        <v>1047</v>
      </c>
      <c r="E208" s="188">
        <v>12</v>
      </c>
      <c r="F208" s="188">
        <v>9</v>
      </c>
      <c r="G208" s="188">
        <v>2</v>
      </c>
      <c r="H208" s="182">
        <v>21</v>
      </c>
      <c r="I208" s="182">
        <v>9</v>
      </c>
      <c r="J208" s="188">
        <v>902</v>
      </c>
      <c r="K208" s="189">
        <v>0.5</v>
      </c>
      <c r="L208" s="188">
        <v>58.67</v>
      </c>
      <c r="M208" s="188">
        <v>45.42</v>
      </c>
      <c r="N208" s="182" t="s">
        <v>1050</v>
      </c>
      <c r="O208" s="191" t="s">
        <v>933</v>
      </c>
      <c r="P208" s="191" t="s">
        <v>932</v>
      </c>
      <c r="Q208" s="182" t="s">
        <v>1051</v>
      </c>
      <c r="R208" s="188" t="s">
        <v>1629</v>
      </c>
      <c r="S208" s="192">
        <v>43277</v>
      </c>
      <c r="T208" s="188" t="s">
        <v>1630</v>
      </c>
      <c r="U208" s="188" t="s">
        <v>1631</v>
      </c>
      <c r="V208" s="182" t="s">
        <v>1055</v>
      </c>
    </row>
    <row r="209" spans="1:22">
      <c r="A209" s="182">
        <v>205</v>
      </c>
      <c r="B209" s="182" t="s">
        <v>1046</v>
      </c>
      <c r="C209" s="182" t="s">
        <v>111</v>
      </c>
      <c r="D209" s="182" t="s">
        <v>1047</v>
      </c>
      <c r="E209" s="188">
        <v>12</v>
      </c>
      <c r="F209" s="188">
        <v>9</v>
      </c>
      <c r="G209" s="188">
        <v>2</v>
      </c>
      <c r="H209" s="182">
        <v>21</v>
      </c>
      <c r="I209" s="182">
        <v>9</v>
      </c>
      <c r="J209" s="188">
        <v>903</v>
      </c>
      <c r="K209" s="189">
        <v>0.5</v>
      </c>
      <c r="L209" s="188">
        <v>58.67</v>
      </c>
      <c r="M209" s="188">
        <v>45.42</v>
      </c>
      <c r="N209" s="182" t="s">
        <v>1050</v>
      </c>
      <c r="O209" s="191" t="s">
        <v>933</v>
      </c>
      <c r="P209" s="191" t="s">
        <v>935</v>
      </c>
      <c r="Q209" s="182" t="s">
        <v>1051</v>
      </c>
      <c r="R209" s="188" t="s">
        <v>1632</v>
      </c>
      <c r="S209" s="192">
        <v>43277</v>
      </c>
      <c r="T209" s="188" t="s">
        <v>1633</v>
      </c>
      <c r="U209" s="188" t="s">
        <v>1634</v>
      </c>
      <c r="V209" s="182" t="s">
        <v>1055</v>
      </c>
    </row>
    <row r="210" spans="1:22">
      <c r="A210" s="182">
        <v>206</v>
      </c>
      <c r="B210" s="182" t="s">
        <v>1046</v>
      </c>
      <c r="C210" s="182" t="s">
        <v>111</v>
      </c>
      <c r="D210" s="182" t="s">
        <v>1047</v>
      </c>
      <c r="E210" s="188">
        <v>12</v>
      </c>
      <c r="F210" s="188">
        <v>9</v>
      </c>
      <c r="G210" s="188">
        <v>2</v>
      </c>
      <c r="H210" s="182">
        <v>21</v>
      </c>
      <c r="I210" s="182">
        <v>10</v>
      </c>
      <c r="J210" s="188">
        <v>1003</v>
      </c>
      <c r="K210" s="189">
        <v>0.5</v>
      </c>
      <c r="L210" s="188">
        <v>58.67</v>
      </c>
      <c r="M210" s="188">
        <v>45.42</v>
      </c>
      <c r="N210" s="182" t="s">
        <v>1050</v>
      </c>
      <c r="O210" s="191" t="s">
        <v>933</v>
      </c>
      <c r="P210" s="191" t="s">
        <v>935</v>
      </c>
      <c r="Q210" s="182" t="s">
        <v>1051</v>
      </c>
      <c r="R210" s="188" t="s">
        <v>1635</v>
      </c>
      <c r="S210" s="192">
        <v>43277</v>
      </c>
      <c r="T210" s="188" t="s">
        <v>1636</v>
      </c>
      <c r="U210" s="188" t="s">
        <v>1637</v>
      </c>
      <c r="V210" s="182" t="s">
        <v>1055</v>
      </c>
    </row>
    <row r="211" spans="1:22">
      <c r="A211" s="182">
        <v>207</v>
      </c>
      <c r="B211" s="182" t="s">
        <v>1046</v>
      </c>
      <c r="C211" s="182" t="s">
        <v>111</v>
      </c>
      <c r="D211" s="182" t="s">
        <v>1047</v>
      </c>
      <c r="E211" s="188">
        <v>12</v>
      </c>
      <c r="F211" s="188">
        <v>9</v>
      </c>
      <c r="G211" s="188">
        <v>2</v>
      </c>
      <c r="H211" s="182">
        <v>21</v>
      </c>
      <c r="I211" s="182">
        <v>11</v>
      </c>
      <c r="J211" s="188">
        <v>1102</v>
      </c>
      <c r="K211" s="189">
        <v>0.5</v>
      </c>
      <c r="L211" s="188">
        <v>58.67</v>
      </c>
      <c r="M211" s="188">
        <v>45.42</v>
      </c>
      <c r="N211" s="182" t="s">
        <v>1050</v>
      </c>
      <c r="O211" s="191" t="s">
        <v>933</v>
      </c>
      <c r="P211" s="191" t="s">
        <v>932</v>
      </c>
      <c r="Q211" s="182" t="s">
        <v>1051</v>
      </c>
      <c r="R211" s="188" t="s">
        <v>1638</v>
      </c>
      <c r="S211" s="192">
        <v>43277</v>
      </c>
      <c r="T211" s="188" t="s">
        <v>1639</v>
      </c>
      <c r="U211" s="188"/>
      <c r="V211" s="182" t="s">
        <v>1055</v>
      </c>
    </row>
    <row r="212" spans="1:22">
      <c r="A212" s="182">
        <v>208</v>
      </c>
      <c r="B212" s="182" t="s">
        <v>1046</v>
      </c>
      <c r="C212" s="182" t="s">
        <v>111</v>
      </c>
      <c r="D212" s="182" t="s">
        <v>1047</v>
      </c>
      <c r="E212" s="188">
        <v>12</v>
      </c>
      <c r="F212" s="188">
        <v>9</v>
      </c>
      <c r="G212" s="188">
        <v>2</v>
      </c>
      <c r="H212" s="182">
        <v>21</v>
      </c>
      <c r="I212" s="182">
        <v>11</v>
      </c>
      <c r="J212" s="188">
        <v>1103</v>
      </c>
      <c r="K212" s="189">
        <v>0.5</v>
      </c>
      <c r="L212" s="188">
        <v>58.67</v>
      </c>
      <c r="M212" s="188">
        <v>45.42</v>
      </c>
      <c r="N212" s="182" t="s">
        <v>1050</v>
      </c>
      <c r="O212" s="191" t="s">
        <v>933</v>
      </c>
      <c r="P212" s="191" t="s">
        <v>935</v>
      </c>
      <c r="Q212" s="182" t="s">
        <v>1051</v>
      </c>
      <c r="R212" s="188" t="s">
        <v>1640</v>
      </c>
      <c r="S212" s="192">
        <v>43277</v>
      </c>
      <c r="T212" s="188" t="s">
        <v>1641</v>
      </c>
      <c r="U212" s="188" t="s">
        <v>1494</v>
      </c>
      <c r="V212" s="182" t="s">
        <v>1055</v>
      </c>
    </row>
    <row r="213" spans="1:22">
      <c r="A213" s="182">
        <v>209</v>
      </c>
      <c r="B213" s="182" t="s">
        <v>1046</v>
      </c>
      <c r="C213" s="182" t="s">
        <v>111</v>
      </c>
      <c r="D213" s="182" t="s">
        <v>1047</v>
      </c>
      <c r="E213" s="188">
        <v>12</v>
      </c>
      <c r="F213" s="188">
        <v>9</v>
      </c>
      <c r="G213" s="188">
        <v>2</v>
      </c>
      <c r="H213" s="182">
        <v>21</v>
      </c>
      <c r="I213" s="182">
        <v>12</v>
      </c>
      <c r="J213" s="188">
        <v>1202</v>
      </c>
      <c r="K213" s="189">
        <v>0.5</v>
      </c>
      <c r="L213" s="188">
        <v>58.67</v>
      </c>
      <c r="M213" s="188">
        <v>45.42</v>
      </c>
      <c r="N213" s="182" t="s">
        <v>1050</v>
      </c>
      <c r="O213" s="191" t="s">
        <v>933</v>
      </c>
      <c r="P213" s="191" t="s">
        <v>932</v>
      </c>
      <c r="Q213" s="182" t="s">
        <v>1051</v>
      </c>
      <c r="R213" s="188" t="s">
        <v>1642</v>
      </c>
      <c r="S213" s="192">
        <v>43277</v>
      </c>
      <c r="T213" s="188" t="s">
        <v>1643</v>
      </c>
      <c r="U213" s="188" t="s">
        <v>1644</v>
      </c>
      <c r="V213" s="182" t="s">
        <v>1055</v>
      </c>
    </row>
    <row r="214" spans="1:22">
      <c r="A214" s="182">
        <v>210</v>
      </c>
      <c r="B214" s="182" t="s">
        <v>1046</v>
      </c>
      <c r="C214" s="182" t="s">
        <v>111</v>
      </c>
      <c r="D214" s="182" t="s">
        <v>1047</v>
      </c>
      <c r="E214" s="188">
        <v>12</v>
      </c>
      <c r="F214" s="188">
        <v>9</v>
      </c>
      <c r="G214" s="188">
        <v>2</v>
      </c>
      <c r="H214" s="182">
        <v>21</v>
      </c>
      <c r="I214" s="182">
        <v>12</v>
      </c>
      <c r="J214" s="188">
        <v>1203</v>
      </c>
      <c r="K214" s="189">
        <v>0.5</v>
      </c>
      <c r="L214" s="188">
        <v>58.67</v>
      </c>
      <c r="M214" s="188">
        <v>45.42</v>
      </c>
      <c r="N214" s="182" t="s">
        <v>1050</v>
      </c>
      <c r="O214" s="191" t="s">
        <v>933</v>
      </c>
      <c r="P214" s="191" t="s">
        <v>935</v>
      </c>
      <c r="Q214" s="182" t="s">
        <v>1051</v>
      </c>
      <c r="R214" s="188" t="s">
        <v>1645</v>
      </c>
      <c r="S214" s="192">
        <v>43277</v>
      </c>
      <c r="T214" s="188" t="s">
        <v>1646</v>
      </c>
      <c r="U214" s="188" t="s">
        <v>1647</v>
      </c>
      <c r="V214" s="182" t="s">
        <v>1055</v>
      </c>
    </row>
    <row r="215" spans="1:22">
      <c r="A215" s="182">
        <v>211</v>
      </c>
      <c r="B215" s="182" t="s">
        <v>1046</v>
      </c>
      <c r="C215" s="182" t="s">
        <v>111</v>
      </c>
      <c r="D215" s="182" t="s">
        <v>1047</v>
      </c>
      <c r="E215" s="188">
        <v>12</v>
      </c>
      <c r="F215" s="188">
        <v>9</v>
      </c>
      <c r="G215" s="188">
        <v>2</v>
      </c>
      <c r="H215" s="182">
        <v>21</v>
      </c>
      <c r="I215" s="182">
        <v>13</v>
      </c>
      <c r="J215" s="188">
        <v>1302</v>
      </c>
      <c r="K215" s="189">
        <v>0.5</v>
      </c>
      <c r="L215" s="188">
        <v>58.67</v>
      </c>
      <c r="M215" s="188">
        <v>45.42</v>
      </c>
      <c r="N215" s="182" t="s">
        <v>1050</v>
      </c>
      <c r="O215" s="191" t="s">
        <v>933</v>
      </c>
      <c r="P215" s="191" t="s">
        <v>932</v>
      </c>
      <c r="Q215" s="182" t="s">
        <v>1051</v>
      </c>
      <c r="R215" s="188" t="s">
        <v>1648</v>
      </c>
      <c r="S215" s="192">
        <v>43277</v>
      </c>
      <c r="T215" s="188" t="s">
        <v>1649</v>
      </c>
      <c r="U215" s="188" t="s">
        <v>1650</v>
      </c>
      <c r="V215" s="182" t="s">
        <v>1055</v>
      </c>
    </row>
    <row r="216" spans="1:22">
      <c r="A216" s="182">
        <v>212</v>
      </c>
      <c r="B216" s="182" t="s">
        <v>1046</v>
      </c>
      <c r="C216" s="182" t="s">
        <v>111</v>
      </c>
      <c r="D216" s="182" t="s">
        <v>1047</v>
      </c>
      <c r="E216" s="188">
        <v>12</v>
      </c>
      <c r="F216" s="188">
        <v>9</v>
      </c>
      <c r="G216" s="188">
        <v>2</v>
      </c>
      <c r="H216" s="182">
        <v>21</v>
      </c>
      <c r="I216" s="182">
        <v>13</v>
      </c>
      <c r="J216" s="188">
        <v>1303</v>
      </c>
      <c r="K216" s="189">
        <v>0.5</v>
      </c>
      <c r="L216" s="188">
        <v>58.67</v>
      </c>
      <c r="M216" s="188">
        <v>45.42</v>
      </c>
      <c r="N216" s="182" t="s">
        <v>1050</v>
      </c>
      <c r="O216" s="191" t="s">
        <v>933</v>
      </c>
      <c r="P216" s="191" t="s">
        <v>935</v>
      </c>
      <c r="Q216" s="182" t="s">
        <v>1051</v>
      </c>
      <c r="R216" s="188" t="s">
        <v>1651</v>
      </c>
      <c r="S216" s="192">
        <v>43277</v>
      </c>
      <c r="T216" s="188" t="s">
        <v>1652</v>
      </c>
      <c r="U216" s="188"/>
      <c r="V216" s="182" t="s">
        <v>1055</v>
      </c>
    </row>
    <row r="217" spans="1:22">
      <c r="A217" s="182">
        <v>213</v>
      </c>
      <c r="B217" s="182" t="s">
        <v>1046</v>
      </c>
      <c r="C217" s="182" t="s">
        <v>111</v>
      </c>
      <c r="D217" s="182" t="s">
        <v>1047</v>
      </c>
      <c r="E217" s="188">
        <v>12</v>
      </c>
      <c r="F217" s="188">
        <v>9</v>
      </c>
      <c r="G217" s="188">
        <v>2</v>
      </c>
      <c r="H217" s="182">
        <v>21</v>
      </c>
      <c r="I217" s="182">
        <v>14</v>
      </c>
      <c r="J217" s="188">
        <v>1402</v>
      </c>
      <c r="K217" s="189">
        <v>0.5</v>
      </c>
      <c r="L217" s="188">
        <v>58.67</v>
      </c>
      <c r="M217" s="188">
        <v>45.42</v>
      </c>
      <c r="N217" s="182" t="s">
        <v>1050</v>
      </c>
      <c r="O217" s="191" t="s">
        <v>933</v>
      </c>
      <c r="P217" s="191" t="s">
        <v>932</v>
      </c>
      <c r="Q217" s="182" t="s">
        <v>1051</v>
      </c>
      <c r="R217" s="188" t="s">
        <v>1653</v>
      </c>
      <c r="S217" s="192">
        <v>43277</v>
      </c>
      <c r="T217" s="188" t="s">
        <v>1654</v>
      </c>
      <c r="U217" s="188"/>
      <c r="V217" s="182" t="s">
        <v>1055</v>
      </c>
    </row>
    <row r="218" spans="1:22">
      <c r="A218" s="182">
        <v>214</v>
      </c>
      <c r="B218" s="182" t="s">
        <v>1046</v>
      </c>
      <c r="C218" s="182" t="s">
        <v>111</v>
      </c>
      <c r="D218" s="182" t="s">
        <v>1047</v>
      </c>
      <c r="E218" s="188">
        <v>12</v>
      </c>
      <c r="F218" s="188">
        <v>9</v>
      </c>
      <c r="G218" s="188">
        <v>2</v>
      </c>
      <c r="H218" s="182">
        <v>21</v>
      </c>
      <c r="I218" s="182">
        <v>14</v>
      </c>
      <c r="J218" s="188">
        <v>1403</v>
      </c>
      <c r="K218" s="189">
        <v>0.5</v>
      </c>
      <c r="L218" s="188">
        <v>58.67</v>
      </c>
      <c r="M218" s="188">
        <v>45.42</v>
      </c>
      <c r="N218" s="182" t="s">
        <v>1050</v>
      </c>
      <c r="O218" s="191" t="s">
        <v>933</v>
      </c>
      <c r="P218" s="191" t="s">
        <v>935</v>
      </c>
      <c r="Q218" s="182" t="s">
        <v>1051</v>
      </c>
      <c r="R218" s="188" t="s">
        <v>1655</v>
      </c>
      <c r="S218" s="192">
        <v>43277</v>
      </c>
      <c r="T218" s="188" t="s">
        <v>1656</v>
      </c>
      <c r="U218" s="188" t="s">
        <v>1657</v>
      </c>
      <c r="V218" s="182" t="s">
        <v>1055</v>
      </c>
    </row>
    <row r="219" spans="1:22">
      <c r="A219" s="182">
        <v>215</v>
      </c>
      <c r="B219" s="182" t="s">
        <v>1046</v>
      </c>
      <c r="C219" s="182" t="s">
        <v>111</v>
      </c>
      <c r="D219" s="182" t="s">
        <v>1047</v>
      </c>
      <c r="E219" s="188">
        <v>12</v>
      </c>
      <c r="F219" s="188">
        <v>19</v>
      </c>
      <c r="G219" s="188">
        <v>1</v>
      </c>
      <c r="H219" s="182">
        <v>20</v>
      </c>
      <c r="I219" s="182">
        <v>2</v>
      </c>
      <c r="J219" s="188">
        <v>202</v>
      </c>
      <c r="K219" s="189">
        <v>0.5</v>
      </c>
      <c r="L219" s="190">
        <v>59.26</v>
      </c>
      <c r="M219" s="188" t="s">
        <v>1658</v>
      </c>
      <c r="N219" s="182" t="s">
        <v>1050</v>
      </c>
      <c r="O219" s="182" t="s">
        <v>848</v>
      </c>
      <c r="P219" s="182" t="s">
        <v>919</v>
      </c>
      <c r="Q219" s="182" t="s">
        <v>1051</v>
      </c>
      <c r="R219" s="188" t="s">
        <v>1659</v>
      </c>
      <c r="S219" s="192">
        <v>43277</v>
      </c>
      <c r="T219" s="188" t="s">
        <v>1660</v>
      </c>
      <c r="U219" s="188" t="s">
        <v>1661</v>
      </c>
      <c r="V219" s="182" t="s">
        <v>1055</v>
      </c>
    </row>
    <row r="220" spans="1:22">
      <c r="A220" s="182">
        <v>216</v>
      </c>
      <c r="B220" s="182" t="s">
        <v>1046</v>
      </c>
      <c r="C220" s="182" t="s">
        <v>111</v>
      </c>
      <c r="D220" s="182" t="s">
        <v>1047</v>
      </c>
      <c r="E220" s="188">
        <v>12</v>
      </c>
      <c r="F220" s="188">
        <v>19</v>
      </c>
      <c r="G220" s="188">
        <v>1</v>
      </c>
      <c r="H220" s="182">
        <v>20</v>
      </c>
      <c r="I220" s="182">
        <v>6</v>
      </c>
      <c r="J220" s="188">
        <v>606</v>
      </c>
      <c r="K220" s="189">
        <v>0.5</v>
      </c>
      <c r="L220" s="190">
        <v>59.47</v>
      </c>
      <c r="M220" s="188" t="s">
        <v>1662</v>
      </c>
      <c r="N220" s="182" t="s">
        <v>1050</v>
      </c>
      <c r="O220" s="182" t="s">
        <v>848</v>
      </c>
      <c r="P220" s="182" t="s">
        <v>919</v>
      </c>
      <c r="Q220" s="182" t="s">
        <v>1051</v>
      </c>
      <c r="R220" s="188" t="s">
        <v>1663</v>
      </c>
      <c r="S220" s="192">
        <v>43277</v>
      </c>
      <c r="T220" s="188" t="s">
        <v>1664</v>
      </c>
      <c r="U220" s="188" t="s">
        <v>1665</v>
      </c>
      <c r="V220" s="182" t="s">
        <v>1055</v>
      </c>
    </row>
    <row r="221" spans="1:22">
      <c r="A221" s="182">
        <v>217</v>
      </c>
      <c r="B221" s="182" t="s">
        <v>1046</v>
      </c>
      <c r="C221" s="182" t="s">
        <v>111</v>
      </c>
      <c r="D221" s="182" t="s">
        <v>1047</v>
      </c>
      <c r="E221" s="188">
        <v>12</v>
      </c>
      <c r="F221" s="188">
        <v>19</v>
      </c>
      <c r="G221" s="188">
        <v>1</v>
      </c>
      <c r="H221" s="182">
        <v>20</v>
      </c>
      <c r="I221" s="182">
        <v>9</v>
      </c>
      <c r="J221" s="188">
        <v>904</v>
      </c>
      <c r="K221" s="189">
        <v>0.5</v>
      </c>
      <c r="L221" s="190">
        <v>59.7</v>
      </c>
      <c r="M221" s="188" t="s">
        <v>1666</v>
      </c>
      <c r="N221" s="182" t="s">
        <v>1050</v>
      </c>
      <c r="O221" s="182" t="s">
        <v>848</v>
      </c>
      <c r="P221" s="182" t="s">
        <v>919</v>
      </c>
      <c r="Q221" s="182" t="s">
        <v>1051</v>
      </c>
      <c r="R221" s="188" t="s">
        <v>1667</v>
      </c>
      <c r="S221" s="192">
        <v>43277</v>
      </c>
      <c r="T221" s="188" t="s">
        <v>1668</v>
      </c>
      <c r="U221" s="188" t="s">
        <v>1669</v>
      </c>
      <c r="V221" s="182" t="s">
        <v>1055</v>
      </c>
    </row>
    <row r="222" spans="1:22">
      <c r="A222" s="182">
        <v>218</v>
      </c>
      <c r="B222" s="182" t="s">
        <v>1046</v>
      </c>
      <c r="C222" s="182" t="s">
        <v>111</v>
      </c>
      <c r="D222" s="182" t="s">
        <v>1047</v>
      </c>
      <c r="E222" s="188">
        <v>12</v>
      </c>
      <c r="F222" s="188">
        <v>19</v>
      </c>
      <c r="G222" s="188">
        <v>1</v>
      </c>
      <c r="H222" s="182">
        <v>20</v>
      </c>
      <c r="I222" s="182">
        <v>20</v>
      </c>
      <c r="J222" s="188">
        <v>2003</v>
      </c>
      <c r="K222" s="189">
        <v>0.5</v>
      </c>
      <c r="L222" s="190">
        <v>59.7</v>
      </c>
      <c r="M222" s="188" t="s">
        <v>1666</v>
      </c>
      <c r="N222" s="182" t="s">
        <v>1050</v>
      </c>
      <c r="O222" s="191" t="s">
        <v>848</v>
      </c>
      <c r="P222" s="191" t="s">
        <v>923</v>
      </c>
      <c r="Q222" s="182" t="s">
        <v>1051</v>
      </c>
      <c r="R222" s="188" t="s">
        <v>1670</v>
      </c>
      <c r="S222" s="192">
        <v>43277</v>
      </c>
      <c r="T222" s="188" t="s">
        <v>1671</v>
      </c>
      <c r="U222" s="188" t="s">
        <v>1672</v>
      </c>
      <c r="V222" s="182" t="s">
        <v>1055</v>
      </c>
    </row>
    <row r="223" spans="1:22">
      <c r="A223" s="182">
        <v>219</v>
      </c>
      <c r="B223" s="182" t="s">
        <v>1046</v>
      </c>
      <c r="C223" s="182" t="s">
        <v>111</v>
      </c>
      <c r="D223" s="182" t="s">
        <v>1047</v>
      </c>
      <c r="E223" s="188">
        <v>12</v>
      </c>
      <c r="F223" s="188">
        <v>19</v>
      </c>
      <c r="G223" s="188">
        <v>1</v>
      </c>
      <c r="H223" s="182">
        <v>20</v>
      </c>
      <c r="I223" s="182">
        <v>20</v>
      </c>
      <c r="J223" s="188">
        <v>2004</v>
      </c>
      <c r="K223" s="189">
        <v>0.5</v>
      </c>
      <c r="L223" s="190">
        <v>59.7</v>
      </c>
      <c r="M223" s="188" t="s">
        <v>1666</v>
      </c>
      <c r="N223" s="182" t="s">
        <v>1050</v>
      </c>
      <c r="O223" s="191" t="s">
        <v>848</v>
      </c>
      <c r="P223" s="191" t="s">
        <v>919</v>
      </c>
      <c r="Q223" s="182" t="s">
        <v>1051</v>
      </c>
      <c r="R223" s="188" t="s">
        <v>1673</v>
      </c>
      <c r="S223" s="192">
        <v>43277</v>
      </c>
      <c r="T223" s="188" t="s">
        <v>1674</v>
      </c>
      <c r="U223" s="188" t="s">
        <v>1675</v>
      </c>
      <c r="V223" s="182" t="s">
        <v>1055</v>
      </c>
    </row>
    <row r="224" spans="1:22">
      <c r="A224" s="182">
        <v>220</v>
      </c>
      <c r="B224" s="182" t="s">
        <v>1046</v>
      </c>
      <c r="C224" s="182" t="s">
        <v>111</v>
      </c>
      <c r="D224" s="182" t="s">
        <v>1047</v>
      </c>
      <c r="E224" s="188">
        <v>12</v>
      </c>
      <c r="F224" s="188">
        <v>19</v>
      </c>
      <c r="G224" s="188">
        <v>1</v>
      </c>
      <c r="H224" s="182">
        <v>20</v>
      </c>
      <c r="I224" s="182">
        <v>20</v>
      </c>
      <c r="J224" s="188">
        <v>2005</v>
      </c>
      <c r="K224" s="189">
        <v>0.5</v>
      </c>
      <c r="L224" s="190">
        <v>59.7</v>
      </c>
      <c r="M224" s="188" t="s">
        <v>1666</v>
      </c>
      <c r="N224" s="182" t="s">
        <v>1050</v>
      </c>
      <c r="O224" s="191" t="s">
        <v>848</v>
      </c>
      <c r="P224" s="191" t="s">
        <v>923</v>
      </c>
      <c r="Q224" s="182" t="s">
        <v>1051</v>
      </c>
      <c r="R224" s="188" t="s">
        <v>1676</v>
      </c>
      <c r="S224" s="192">
        <v>43277</v>
      </c>
      <c r="T224" s="188" t="s">
        <v>1677</v>
      </c>
      <c r="U224" s="188" t="s">
        <v>1678</v>
      </c>
      <c r="V224" s="182" t="s">
        <v>1055</v>
      </c>
    </row>
    <row r="225" spans="1:22">
      <c r="A225" s="182">
        <v>221</v>
      </c>
      <c r="B225" s="182" t="s">
        <v>1046</v>
      </c>
      <c r="C225" s="182" t="s">
        <v>111</v>
      </c>
      <c r="D225" s="182" t="s">
        <v>1047</v>
      </c>
      <c r="E225" s="188">
        <v>12</v>
      </c>
      <c r="F225" s="188">
        <v>19</v>
      </c>
      <c r="G225" s="188">
        <v>1</v>
      </c>
      <c r="H225" s="182">
        <v>20</v>
      </c>
      <c r="I225" s="182">
        <v>20</v>
      </c>
      <c r="J225" s="188">
        <v>2006</v>
      </c>
      <c r="K225" s="189">
        <v>0.5</v>
      </c>
      <c r="L225" s="190">
        <v>59.45</v>
      </c>
      <c r="M225" s="188" t="s">
        <v>1679</v>
      </c>
      <c r="N225" s="182" t="s">
        <v>1050</v>
      </c>
      <c r="O225" s="191" t="s">
        <v>848</v>
      </c>
      <c r="P225" s="191" t="s">
        <v>919</v>
      </c>
      <c r="Q225" s="182" t="s">
        <v>1051</v>
      </c>
      <c r="R225" s="188" t="s">
        <v>1680</v>
      </c>
      <c r="S225" s="192">
        <v>43277</v>
      </c>
      <c r="T225" s="188" t="s">
        <v>1681</v>
      </c>
      <c r="U225" s="188" t="s">
        <v>1682</v>
      </c>
      <c r="V225" s="182" t="s">
        <v>1055</v>
      </c>
    </row>
    <row r="226" spans="1:22">
      <c r="A226" s="182">
        <v>222</v>
      </c>
      <c r="B226" s="182" t="s">
        <v>1046</v>
      </c>
      <c r="C226" s="182" t="s">
        <v>111</v>
      </c>
      <c r="D226" s="182" t="s">
        <v>1047</v>
      </c>
      <c r="E226" s="188">
        <v>12</v>
      </c>
      <c r="F226" s="188">
        <v>19</v>
      </c>
      <c r="G226" s="188">
        <v>2</v>
      </c>
      <c r="H226" s="182">
        <v>20</v>
      </c>
      <c r="I226" s="182">
        <v>3</v>
      </c>
      <c r="J226" s="188">
        <v>302</v>
      </c>
      <c r="K226" s="189">
        <v>0.5</v>
      </c>
      <c r="L226" s="190">
        <v>60.04</v>
      </c>
      <c r="M226" s="188" t="s">
        <v>1683</v>
      </c>
      <c r="N226" s="182" t="s">
        <v>1050</v>
      </c>
      <c r="O226" s="191" t="s">
        <v>933</v>
      </c>
      <c r="P226" s="191" t="s">
        <v>932</v>
      </c>
      <c r="Q226" s="182" t="s">
        <v>1051</v>
      </c>
      <c r="R226" s="188" t="s">
        <v>1684</v>
      </c>
      <c r="S226" s="192">
        <v>43277</v>
      </c>
      <c r="T226" s="188" t="s">
        <v>1685</v>
      </c>
      <c r="U226" s="188" t="s">
        <v>1686</v>
      </c>
      <c r="V226" s="182" t="s">
        <v>1055</v>
      </c>
    </row>
    <row r="227" spans="1:22">
      <c r="A227" s="182">
        <v>223</v>
      </c>
      <c r="B227" s="182" t="s">
        <v>1046</v>
      </c>
      <c r="C227" s="182" t="s">
        <v>111</v>
      </c>
      <c r="D227" s="182" t="s">
        <v>1047</v>
      </c>
      <c r="E227" s="188">
        <v>12</v>
      </c>
      <c r="F227" s="188">
        <v>19</v>
      </c>
      <c r="G227" s="188">
        <v>2</v>
      </c>
      <c r="H227" s="182">
        <v>20</v>
      </c>
      <c r="I227" s="182">
        <v>3</v>
      </c>
      <c r="J227" s="188">
        <v>303</v>
      </c>
      <c r="K227" s="189">
        <v>0.5</v>
      </c>
      <c r="L227" s="190">
        <v>60.04</v>
      </c>
      <c r="M227" s="188" t="s">
        <v>1683</v>
      </c>
      <c r="N227" s="182" t="s">
        <v>1050</v>
      </c>
      <c r="O227" s="191" t="s">
        <v>933</v>
      </c>
      <c r="P227" s="191" t="s">
        <v>935</v>
      </c>
      <c r="Q227" s="182" t="s">
        <v>1051</v>
      </c>
      <c r="R227" s="188" t="s">
        <v>1687</v>
      </c>
      <c r="S227" s="192">
        <v>43277</v>
      </c>
      <c r="T227" s="188" t="s">
        <v>1688</v>
      </c>
      <c r="U227" s="188" t="s">
        <v>1689</v>
      </c>
      <c r="V227" s="182" t="s">
        <v>1055</v>
      </c>
    </row>
    <row r="228" spans="1:22">
      <c r="A228" s="182">
        <v>224</v>
      </c>
      <c r="B228" s="182" t="s">
        <v>1046</v>
      </c>
      <c r="C228" s="182" t="s">
        <v>111</v>
      </c>
      <c r="D228" s="182" t="s">
        <v>1047</v>
      </c>
      <c r="E228" s="188">
        <v>12</v>
      </c>
      <c r="F228" s="188">
        <v>19</v>
      </c>
      <c r="G228" s="188">
        <v>2</v>
      </c>
      <c r="H228" s="182">
        <v>20</v>
      </c>
      <c r="I228" s="182">
        <v>4</v>
      </c>
      <c r="J228" s="188">
        <v>402</v>
      </c>
      <c r="K228" s="189">
        <v>0.5</v>
      </c>
      <c r="L228" s="190">
        <v>60.1</v>
      </c>
      <c r="M228" s="188" t="s">
        <v>1690</v>
      </c>
      <c r="N228" s="182" t="s">
        <v>1050</v>
      </c>
      <c r="O228" s="191" t="s">
        <v>933</v>
      </c>
      <c r="P228" s="191" t="s">
        <v>932</v>
      </c>
      <c r="Q228" s="182" t="s">
        <v>1051</v>
      </c>
      <c r="R228" s="188" t="s">
        <v>1691</v>
      </c>
      <c r="S228" s="192">
        <v>43277</v>
      </c>
      <c r="T228" s="188" t="s">
        <v>1692</v>
      </c>
      <c r="U228" s="188" t="s">
        <v>1693</v>
      </c>
      <c r="V228" s="182" t="s">
        <v>1055</v>
      </c>
    </row>
    <row r="229" spans="1:22">
      <c r="A229" s="182">
        <v>225</v>
      </c>
      <c r="B229" s="182" t="s">
        <v>1046</v>
      </c>
      <c r="C229" s="182" t="s">
        <v>111</v>
      </c>
      <c r="D229" s="182" t="s">
        <v>1047</v>
      </c>
      <c r="E229" s="188">
        <v>12</v>
      </c>
      <c r="F229" s="188">
        <v>19</v>
      </c>
      <c r="G229" s="188">
        <v>2</v>
      </c>
      <c r="H229" s="182">
        <v>20</v>
      </c>
      <c r="I229" s="182">
        <v>4</v>
      </c>
      <c r="J229" s="188">
        <v>403</v>
      </c>
      <c r="K229" s="189">
        <v>0.5</v>
      </c>
      <c r="L229" s="190">
        <v>60.1</v>
      </c>
      <c r="M229" s="188" t="s">
        <v>1690</v>
      </c>
      <c r="N229" s="182" t="s">
        <v>1050</v>
      </c>
      <c r="O229" s="191" t="s">
        <v>933</v>
      </c>
      <c r="P229" s="191" t="s">
        <v>935</v>
      </c>
      <c r="Q229" s="182" t="s">
        <v>1051</v>
      </c>
      <c r="R229" s="188" t="s">
        <v>1694</v>
      </c>
      <c r="S229" s="192">
        <v>43277</v>
      </c>
      <c r="T229" s="188" t="s">
        <v>1695</v>
      </c>
      <c r="U229" s="188" t="s">
        <v>1696</v>
      </c>
      <c r="V229" s="182" t="s">
        <v>1055</v>
      </c>
    </row>
    <row r="230" spans="1:22">
      <c r="A230" s="182">
        <v>226</v>
      </c>
      <c r="B230" s="182" t="s">
        <v>1046</v>
      </c>
      <c r="C230" s="182" t="s">
        <v>111</v>
      </c>
      <c r="D230" s="182" t="s">
        <v>1047</v>
      </c>
      <c r="E230" s="188">
        <v>12</v>
      </c>
      <c r="F230" s="188">
        <v>19</v>
      </c>
      <c r="G230" s="188">
        <v>2</v>
      </c>
      <c r="H230" s="182">
        <v>20</v>
      </c>
      <c r="I230" s="182">
        <v>5</v>
      </c>
      <c r="J230" s="188">
        <v>502</v>
      </c>
      <c r="K230" s="189">
        <v>0.5</v>
      </c>
      <c r="L230" s="190">
        <v>60.1</v>
      </c>
      <c r="M230" s="188">
        <v>45.42</v>
      </c>
      <c r="N230" s="182" t="s">
        <v>1050</v>
      </c>
      <c r="O230" s="191" t="s">
        <v>933</v>
      </c>
      <c r="P230" s="191" t="s">
        <v>932</v>
      </c>
      <c r="Q230" s="182" t="s">
        <v>1051</v>
      </c>
      <c r="R230" s="188" t="s">
        <v>1697</v>
      </c>
      <c r="S230" s="192">
        <v>43277</v>
      </c>
      <c r="T230" s="188" t="s">
        <v>1698</v>
      </c>
      <c r="U230" s="188" t="s">
        <v>1699</v>
      </c>
      <c r="V230" s="182" t="s">
        <v>1055</v>
      </c>
    </row>
    <row r="231" spans="1:22">
      <c r="A231" s="182">
        <v>227</v>
      </c>
      <c r="B231" s="182" t="s">
        <v>1046</v>
      </c>
      <c r="C231" s="182" t="s">
        <v>111</v>
      </c>
      <c r="D231" s="182" t="s">
        <v>1047</v>
      </c>
      <c r="E231" s="188">
        <v>12</v>
      </c>
      <c r="F231" s="188">
        <v>19</v>
      </c>
      <c r="G231" s="188">
        <v>2</v>
      </c>
      <c r="H231" s="182">
        <v>20</v>
      </c>
      <c r="I231" s="182">
        <v>5</v>
      </c>
      <c r="J231" s="188">
        <v>503</v>
      </c>
      <c r="K231" s="189">
        <v>0.5</v>
      </c>
      <c r="L231" s="190">
        <v>60.1</v>
      </c>
      <c r="M231" s="188" t="s">
        <v>1690</v>
      </c>
      <c r="N231" s="182" t="s">
        <v>1050</v>
      </c>
      <c r="O231" s="191" t="s">
        <v>933</v>
      </c>
      <c r="P231" s="191" t="s">
        <v>935</v>
      </c>
      <c r="Q231" s="182" t="s">
        <v>1051</v>
      </c>
      <c r="R231" s="188" t="s">
        <v>1700</v>
      </c>
      <c r="S231" s="192">
        <v>43277</v>
      </c>
      <c r="T231" s="188" t="s">
        <v>1701</v>
      </c>
      <c r="U231" s="188" t="s">
        <v>1702</v>
      </c>
      <c r="V231" s="182" t="s">
        <v>1055</v>
      </c>
    </row>
    <row r="232" spans="1:22">
      <c r="A232" s="182">
        <v>228</v>
      </c>
      <c r="B232" s="182" t="s">
        <v>1046</v>
      </c>
      <c r="C232" s="182" t="s">
        <v>111</v>
      </c>
      <c r="D232" s="182" t="s">
        <v>1047</v>
      </c>
      <c r="E232" s="188">
        <v>12</v>
      </c>
      <c r="F232" s="188">
        <v>19</v>
      </c>
      <c r="G232" s="188">
        <v>2</v>
      </c>
      <c r="H232" s="182">
        <v>20</v>
      </c>
      <c r="I232" s="182">
        <v>6</v>
      </c>
      <c r="J232" s="188">
        <v>602</v>
      </c>
      <c r="K232" s="189">
        <v>0.5</v>
      </c>
      <c r="L232" s="190">
        <v>60.1</v>
      </c>
      <c r="M232" s="188" t="s">
        <v>1690</v>
      </c>
      <c r="N232" s="182" t="s">
        <v>1050</v>
      </c>
      <c r="O232" s="191" t="s">
        <v>933</v>
      </c>
      <c r="P232" s="191" t="s">
        <v>932</v>
      </c>
      <c r="Q232" s="182" t="s">
        <v>1051</v>
      </c>
      <c r="R232" s="188" t="s">
        <v>1703</v>
      </c>
      <c r="S232" s="192">
        <v>43277</v>
      </c>
      <c r="T232" s="188" t="s">
        <v>1704</v>
      </c>
      <c r="U232" s="188" t="s">
        <v>1705</v>
      </c>
      <c r="V232" s="182" t="s">
        <v>1055</v>
      </c>
    </row>
    <row r="233" spans="1:22">
      <c r="A233" s="182">
        <v>229</v>
      </c>
      <c r="B233" s="182" t="s">
        <v>1046</v>
      </c>
      <c r="C233" s="182" t="s">
        <v>111</v>
      </c>
      <c r="D233" s="182" t="s">
        <v>1047</v>
      </c>
      <c r="E233" s="188">
        <v>12</v>
      </c>
      <c r="F233" s="188">
        <v>19</v>
      </c>
      <c r="G233" s="188">
        <v>2</v>
      </c>
      <c r="H233" s="182">
        <v>20</v>
      </c>
      <c r="I233" s="182">
        <v>6</v>
      </c>
      <c r="J233" s="188">
        <v>603</v>
      </c>
      <c r="K233" s="189">
        <v>0.5</v>
      </c>
      <c r="L233" s="196">
        <v>60.1</v>
      </c>
      <c r="M233" s="197" t="s">
        <v>1690</v>
      </c>
      <c r="N233" s="182" t="s">
        <v>1050</v>
      </c>
      <c r="O233" s="191" t="s">
        <v>933</v>
      </c>
      <c r="P233" s="191" t="s">
        <v>932</v>
      </c>
      <c r="Q233" s="182" t="s">
        <v>1051</v>
      </c>
      <c r="R233" s="185" t="s">
        <v>1706</v>
      </c>
      <c r="S233" s="195">
        <v>43277</v>
      </c>
      <c r="T233" s="185" t="s">
        <v>1707</v>
      </c>
      <c r="U233" s="185" t="s">
        <v>1708</v>
      </c>
      <c r="V233" s="182" t="s">
        <v>1055</v>
      </c>
    </row>
    <row r="234" spans="1:22">
      <c r="A234" s="182">
        <v>230</v>
      </c>
      <c r="B234" s="182" t="s">
        <v>1046</v>
      </c>
      <c r="C234" s="182" t="s">
        <v>111</v>
      </c>
      <c r="D234" s="182" t="s">
        <v>1047</v>
      </c>
      <c r="E234" s="188">
        <v>12</v>
      </c>
      <c r="F234" s="188">
        <v>19</v>
      </c>
      <c r="G234" s="188">
        <v>2</v>
      </c>
      <c r="H234" s="182">
        <v>20</v>
      </c>
      <c r="I234" s="182">
        <v>7</v>
      </c>
      <c r="J234" s="188">
        <v>702</v>
      </c>
      <c r="K234" s="189">
        <v>0.5</v>
      </c>
      <c r="L234" s="190">
        <v>60.1</v>
      </c>
      <c r="M234" s="188" t="s">
        <v>1690</v>
      </c>
      <c r="N234" s="182" t="s">
        <v>1050</v>
      </c>
      <c r="O234" s="191" t="s">
        <v>933</v>
      </c>
      <c r="P234" s="191" t="s">
        <v>935</v>
      </c>
      <c r="Q234" s="182" t="s">
        <v>1051</v>
      </c>
      <c r="R234" s="188" t="s">
        <v>1709</v>
      </c>
      <c r="S234" s="192">
        <v>43277</v>
      </c>
      <c r="T234" s="188" t="s">
        <v>1710</v>
      </c>
      <c r="U234" s="188" t="s">
        <v>1711</v>
      </c>
      <c r="V234" s="182" t="s">
        <v>1055</v>
      </c>
    </row>
    <row r="235" spans="1:22">
      <c r="A235" s="182">
        <v>231</v>
      </c>
      <c r="B235" s="182" t="s">
        <v>1046</v>
      </c>
      <c r="C235" s="182" t="s">
        <v>111</v>
      </c>
      <c r="D235" s="182" t="s">
        <v>1047</v>
      </c>
      <c r="E235" s="188">
        <v>12</v>
      </c>
      <c r="F235" s="188">
        <v>19</v>
      </c>
      <c r="G235" s="188">
        <v>2</v>
      </c>
      <c r="H235" s="182">
        <v>20</v>
      </c>
      <c r="I235" s="182">
        <v>7</v>
      </c>
      <c r="J235" s="188">
        <v>703</v>
      </c>
      <c r="K235" s="189">
        <v>0.5</v>
      </c>
      <c r="L235" s="190">
        <v>60.1</v>
      </c>
      <c r="M235" s="188" t="s">
        <v>1690</v>
      </c>
      <c r="N235" s="182" t="s">
        <v>1050</v>
      </c>
      <c r="O235" s="191" t="s">
        <v>933</v>
      </c>
      <c r="P235" s="191" t="s">
        <v>932</v>
      </c>
      <c r="Q235" s="182" t="s">
        <v>1051</v>
      </c>
      <c r="R235" s="188" t="s">
        <v>1712</v>
      </c>
      <c r="S235" s="192">
        <v>43277</v>
      </c>
      <c r="T235" s="188" t="s">
        <v>1713</v>
      </c>
      <c r="U235" s="188" t="s">
        <v>1714</v>
      </c>
      <c r="V235" s="182" t="s">
        <v>1055</v>
      </c>
    </row>
    <row r="236" spans="1:22">
      <c r="A236" s="182">
        <v>232</v>
      </c>
      <c r="B236" s="182" t="s">
        <v>1046</v>
      </c>
      <c r="C236" s="182" t="s">
        <v>111</v>
      </c>
      <c r="D236" s="182" t="s">
        <v>1047</v>
      </c>
      <c r="E236" s="188">
        <v>12</v>
      </c>
      <c r="F236" s="188">
        <v>19</v>
      </c>
      <c r="G236" s="188">
        <v>2</v>
      </c>
      <c r="H236" s="182">
        <v>20</v>
      </c>
      <c r="I236" s="182">
        <v>8</v>
      </c>
      <c r="J236" s="188">
        <v>802</v>
      </c>
      <c r="K236" s="189">
        <v>0.5</v>
      </c>
      <c r="L236" s="190">
        <v>60.1</v>
      </c>
      <c r="M236" s="188" t="s">
        <v>1690</v>
      </c>
      <c r="N236" s="182" t="s">
        <v>1050</v>
      </c>
      <c r="O236" s="191" t="s">
        <v>933</v>
      </c>
      <c r="P236" s="191" t="s">
        <v>935</v>
      </c>
      <c r="Q236" s="182" t="s">
        <v>1051</v>
      </c>
      <c r="R236" s="188" t="s">
        <v>1715</v>
      </c>
      <c r="S236" s="192">
        <v>43277</v>
      </c>
      <c r="T236" s="188" t="s">
        <v>1716</v>
      </c>
      <c r="U236" s="188" t="s">
        <v>1717</v>
      </c>
      <c r="V236" s="182" t="s">
        <v>1055</v>
      </c>
    </row>
    <row r="237" spans="1:22">
      <c r="A237" s="182">
        <v>233</v>
      </c>
      <c r="B237" s="182" t="s">
        <v>1046</v>
      </c>
      <c r="C237" s="182" t="s">
        <v>111</v>
      </c>
      <c r="D237" s="182" t="s">
        <v>1047</v>
      </c>
      <c r="E237" s="188">
        <v>12</v>
      </c>
      <c r="F237" s="188">
        <v>19</v>
      </c>
      <c r="G237" s="188">
        <v>2</v>
      </c>
      <c r="H237" s="182">
        <v>20</v>
      </c>
      <c r="I237" s="182">
        <v>8</v>
      </c>
      <c r="J237" s="188">
        <v>803</v>
      </c>
      <c r="K237" s="189">
        <v>0.5</v>
      </c>
      <c r="L237" s="190">
        <v>60.1</v>
      </c>
      <c r="M237" s="188" t="s">
        <v>1690</v>
      </c>
      <c r="N237" s="182" t="s">
        <v>1050</v>
      </c>
      <c r="O237" s="191" t="s">
        <v>933</v>
      </c>
      <c r="P237" s="191" t="s">
        <v>932</v>
      </c>
      <c r="Q237" s="182" t="s">
        <v>1051</v>
      </c>
      <c r="R237" s="188" t="s">
        <v>1718</v>
      </c>
      <c r="S237" s="192">
        <v>43277</v>
      </c>
      <c r="T237" s="188" t="s">
        <v>1719</v>
      </c>
      <c r="U237" s="188" t="s">
        <v>1720</v>
      </c>
      <c r="V237" s="182" t="s">
        <v>1055</v>
      </c>
    </row>
    <row r="238" spans="1:22">
      <c r="A238" s="182">
        <v>234</v>
      </c>
      <c r="B238" s="182" t="s">
        <v>1046</v>
      </c>
      <c r="C238" s="182" t="s">
        <v>111</v>
      </c>
      <c r="D238" s="182" t="s">
        <v>1047</v>
      </c>
      <c r="E238" s="188">
        <v>12</v>
      </c>
      <c r="F238" s="188">
        <v>19</v>
      </c>
      <c r="G238" s="188">
        <v>2</v>
      </c>
      <c r="H238" s="182">
        <v>20</v>
      </c>
      <c r="I238" s="182">
        <v>9</v>
      </c>
      <c r="J238" s="188">
        <v>902</v>
      </c>
      <c r="K238" s="189">
        <v>0.5</v>
      </c>
      <c r="L238" s="190">
        <v>60.1</v>
      </c>
      <c r="M238" s="188" t="s">
        <v>1690</v>
      </c>
      <c r="N238" s="182" t="s">
        <v>1050</v>
      </c>
      <c r="O238" s="191" t="s">
        <v>933</v>
      </c>
      <c r="P238" s="191" t="s">
        <v>935</v>
      </c>
      <c r="Q238" s="182" t="s">
        <v>1051</v>
      </c>
      <c r="R238" s="188" t="s">
        <v>1721</v>
      </c>
      <c r="S238" s="192">
        <v>43277</v>
      </c>
      <c r="T238" s="188" t="s">
        <v>1722</v>
      </c>
      <c r="U238" s="188"/>
      <c r="V238" s="182" t="s">
        <v>1055</v>
      </c>
    </row>
    <row r="239" spans="1:22">
      <c r="A239" s="182">
        <v>235</v>
      </c>
      <c r="B239" s="182" t="s">
        <v>1046</v>
      </c>
      <c r="C239" s="182" t="s">
        <v>111</v>
      </c>
      <c r="D239" s="182" t="s">
        <v>1047</v>
      </c>
      <c r="E239" s="188">
        <v>12</v>
      </c>
      <c r="F239" s="188">
        <v>19</v>
      </c>
      <c r="G239" s="188">
        <v>2</v>
      </c>
      <c r="H239" s="182">
        <v>20</v>
      </c>
      <c r="I239" s="182">
        <v>9</v>
      </c>
      <c r="J239" s="188">
        <v>903</v>
      </c>
      <c r="K239" s="189">
        <v>0.5</v>
      </c>
      <c r="L239" s="190">
        <v>60.1</v>
      </c>
      <c r="M239" s="188" t="s">
        <v>1690</v>
      </c>
      <c r="N239" s="182" t="s">
        <v>1050</v>
      </c>
      <c r="O239" s="191" t="s">
        <v>933</v>
      </c>
      <c r="P239" s="191" t="s">
        <v>932</v>
      </c>
      <c r="Q239" s="182" t="s">
        <v>1051</v>
      </c>
      <c r="R239" s="188" t="s">
        <v>1723</v>
      </c>
      <c r="S239" s="192">
        <v>43277</v>
      </c>
      <c r="T239" s="188" t="s">
        <v>1724</v>
      </c>
      <c r="U239" s="188" t="s">
        <v>1725</v>
      </c>
      <c r="V239" s="182" t="s">
        <v>1055</v>
      </c>
    </row>
    <row r="240" spans="1:22">
      <c r="A240" s="182">
        <v>236</v>
      </c>
      <c r="B240" s="182" t="s">
        <v>1046</v>
      </c>
      <c r="C240" s="182" t="s">
        <v>111</v>
      </c>
      <c r="D240" s="182" t="s">
        <v>1047</v>
      </c>
      <c r="E240" s="188">
        <v>12</v>
      </c>
      <c r="F240" s="188">
        <v>19</v>
      </c>
      <c r="G240" s="188">
        <v>2</v>
      </c>
      <c r="H240" s="182">
        <v>20</v>
      </c>
      <c r="I240" s="182">
        <v>10</v>
      </c>
      <c r="J240" s="188">
        <v>1003</v>
      </c>
      <c r="K240" s="189">
        <v>0.5</v>
      </c>
      <c r="L240" s="196">
        <v>60.1</v>
      </c>
      <c r="M240" s="197" t="s">
        <v>1690</v>
      </c>
      <c r="N240" s="182" t="s">
        <v>1050</v>
      </c>
      <c r="O240" s="191" t="s">
        <v>933</v>
      </c>
      <c r="P240" s="191" t="s">
        <v>932</v>
      </c>
      <c r="Q240" s="182" t="s">
        <v>1051</v>
      </c>
      <c r="R240" s="185" t="s">
        <v>1726</v>
      </c>
      <c r="S240" s="195">
        <v>43277</v>
      </c>
      <c r="T240" s="185" t="s">
        <v>1727</v>
      </c>
      <c r="U240" s="188"/>
      <c r="V240" s="182" t="s">
        <v>1055</v>
      </c>
    </row>
    <row r="241" spans="1:22">
      <c r="A241" s="182">
        <v>237</v>
      </c>
      <c r="B241" s="182" t="s">
        <v>1046</v>
      </c>
      <c r="C241" s="182" t="s">
        <v>111</v>
      </c>
      <c r="D241" s="182" t="s">
        <v>1047</v>
      </c>
      <c r="E241" s="188">
        <v>12</v>
      </c>
      <c r="F241" s="188">
        <v>19</v>
      </c>
      <c r="G241" s="188">
        <v>2</v>
      </c>
      <c r="H241" s="182">
        <v>20</v>
      </c>
      <c r="I241" s="182">
        <v>11</v>
      </c>
      <c r="J241" s="188">
        <v>1102</v>
      </c>
      <c r="K241" s="189">
        <v>0.5</v>
      </c>
      <c r="L241" s="190">
        <v>60.1</v>
      </c>
      <c r="M241" s="188" t="s">
        <v>1690</v>
      </c>
      <c r="N241" s="182" t="s">
        <v>1050</v>
      </c>
      <c r="O241" s="191" t="s">
        <v>933</v>
      </c>
      <c r="P241" s="191" t="s">
        <v>935</v>
      </c>
      <c r="Q241" s="182" t="s">
        <v>1051</v>
      </c>
      <c r="R241" s="188" t="s">
        <v>1728</v>
      </c>
      <c r="S241" s="192">
        <v>43277</v>
      </c>
      <c r="T241" s="188" t="s">
        <v>1729</v>
      </c>
      <c r="U241" s="188" t="s">
        <v>1730</v>
      </c>
      <c r="V241" s="182" t="s">
        <v>1055</v>
      </c>
    </row>
    <row r="242" spans="1:22">
      <c r="A242" s="182">
        <v>238</v>
      </c>
      <c r="B242" s="182" t="s">
        <v>1046</v>
      </c>
      <c r="C242" s="182" t="s">
        <v>111</v>
      </c>
      <c r="D242" s="182" t="s">
        <v>1047</v>
      </c>
      <c r="E242" s="188">
        <v>12</v>
      </c>
      <c r="F242" s="188">
        <v>19</v>
      </c>
      <c r="G242" s="188">
        <v>2</v>
      </c>
      <c r="H242" s="182">
        <v>20</v>
      </c>
      <c r="I242" s="182">
        <v>11</v>
      </c>
      <c r="J242" s="188">
        <v>1103</v>
      </c>
      <c r="K242" s="189">
        <v>0.5</v>
      </c>
      <c r="L242" s="190">
        <v>60.1</v>
      </c>
      <c r="M242" s="188" t="s">
        <v>1690</v>
      </c>
      <c r="N242" s="182" t="s">
        <v>1050</v>
      </c>
      <c r="O242" s="191" t="s">
        <v>933</v>
      </c>
      <c r="P242" s="191" t="s">
        <v>932</v>
      </c>
      <c r="Q242" s="182" t="s">
        <v>1051</v>
      </c>
      <c r="R242" s="188" t="s">
        <v>1731</v>
      </c>
      <c r="S242" s="192">
        <v>43277</v>
      </c>
      <c r="T242" s="188" t="s">
        <v>1732</v>
      </c>
      <c r="U242" s="188" t="s">
        <v>1733</v>
      </c>
      <c r="V242" s="182" t="s">
        <v>1055</v>
      </c>
    </row>
    <row r="243" spans="1:22">
      <c r="A243" s="182">
        <v>239</v>
      </c>
      <c r="B243" s="182" t="s">
        <v>1046</v>
      </c>
      <c r="C243" s="182" t="s">
        <v>111</v>
      </c>
      <c r="D243" s="182" t="s">
        <v>1047</v>
      </c>
      <c r="E243" s="188">
        <v>12</v>
      </c>
      <c r="F243" s="188">
        <v>19</v>
      </c>
      <c r="G243" s="188">
        <v>2</v>
      </c>
      <c r="H243" s="182">
        <v>20</v>
      </c>
      <c r="I243" s="182">
        <v>11</v>
      </c>
      <c r="J243" s="188">
        <v>1104</v>
      </c>
      <c r="K243" s="189">
        <v>0.5</v>
      </c>
      <c r="L243" s="190">
        <v>62.23</v>
      </c>
      <c r="M243" s="188" t="s">
        <v>1734</v>
      </c>
      <c r="N243" s="182" t="s">
        <v>1050</v>
      </c>
      <c r="O243" s="191" t="s">
        <v>933</v>
      </c>
      <c r="P243" s="191" t="s">
        <v>935</v>
      </c>
      <c r="Q243" s="182" t="s">
        <v>1051</v>
      </c>
      <c r="R243" s="188" t="s">
        <v>1735</v>
      </c>
      <c r="S243" s="192">
        <v>43277</v>
      </c>
      <c r="T243" s="188" t="s">
        <v>1736</v>
      </c>
      <c r="U243" s="188" t="s">
        <v>1737</v>
      </c>
      <c r="V243" s="182" t="s">
        <v>1055</v>
      </c>
    </row>
    <row r="244" spans="1:22">
      <c r="A244" s="182">
        <v>240</v>
      </c>
      <c r="B244" s="182" t="s">
        <v>1046</v>
      </c>
      <c r="C244" s="182" t="s">
        <v>111</v>
      </c>
      <c r="D244" s="182" t="s">
        <v>1047</v>
      </c>
      <c r="E244" s="188">
        <v>12</v>
      </c>
      <c r="F244" s="188">
        <v>19</v>
      </c>
      <c r="G244" s="188">
        <v>2</v>
      </c>
      <c r="H244" s="182">
        <v>20</v>
      </c>
      <c r="I244" s="182">
        <v>12</v>
      </c>
      <c r="J244" s="188">
        <v>1202</v>
      </c>
      <c r="K244" s="189">
        <v>0.5</v>
      </c>
      <c r="L244" s="190">
        <v>60.1</v>
      </c>
      <c r="M244" s="188" t="s">
        <v>1690</v>
      </c>
      <c r="N244" s="182" t="s">
        <v>1050</v>
      </c>
      <c r="O244" s="182" t="s">
        <v>933</v>
      </c>
      <c r="P244" s="182" t="s">
        <v>965</v>
      </c>
      <c r="Q244" s="182" t="s">
        <v>1051</v>
      </c>
      <c r="R244" s="188" t="s">
        <v>1738</v>
      </c>
      <c r="S244" s="192">
        <v>43277</v>
      </c>
      <c r="T244" s="188" t="s">
        <v>1739</v>
      </c>
      <c r="U244" s="188" t="s">
        <v>1740</v>
      </c>
      <c r="V244" s="182" t="s">
        <v>1055</v>
      </c>
    </row>
    <row r="245" spans="1:22">
      <c r="A245" s="182">
        <v>241</v>
      </c>
      <c r="B245" s="182" t="s">
        <v>1046</v>
      </c>
      <c r="C245" s="182" t="s">
        <v>111</v>
      </c>
      <c r="D245" s="182" t="s">
        <v>1047</v>
      </c>
      <c r="E245" s="188">
        <v>12</v>
      </c>
      <c r="F245" s="188">
        <v>19</v>
      </c>
      <c r="G245" s="188">
        <v>2</v>
      </c>
      <c r="H245" s="182">
        <v>20</v>
      </c>
      <c r="I245" s="182">
        <v>12</v>
      </c>
      <c r="J245" s="188">
        <v>1203</v>
      </c>
      <c r="K245" s="189">
        <v>0.5</v>
      </c>
      <c r="L245" s="190">
        <v>60.1</v>
      </c>
      <c r="M245" s="188" t="s">
        <v>1690</v>
      </c>
      <c r="N245" s="182" t="s">
        <v>1050</v>
      </c>
      <c r="O245" s="191" t="s">
        <v>933</v>
      </c>
      <c r="P245" s="191" t="s">
        <v>932</v>
      </c>
      <c r="Q245" s="182" t="s">
        <v>1051</v>
      </c>
      <c r="R245" s="188" t="s">
        <v>1741</v>
      </c>
      <c r="S245" s="192">
        <v>43277</v>
      </c>
      <c r="T245" s="188" t="s">
        <v>1742</v>
      </c>
      <c r="U245" s="188" t="s">
        <v>1743</v>
      </c>
      <c r="V245" s="182" t="s">
        <v>1055</v>
      </c>
    </row>
    <row r="246" spans="1:22">
      <c r="A246" s="182">
        <v>242</v>
      </c>
      <c r="B246" s="182" t="s">
        <v>1046</v>
      </c>
      <c r="C246" s="182" t="s">
        <v>111</v>
      </c>
      <c r="D246" s="182" t="s">
        <v>1047</v>
      </c>
      <c r="E246" s="188">
        <v>12</v>
      </c>
      <c r="F246" s="188">
        <v>19</v>
      </c>
      <c r="G246" s="188">
        <v>2</v>
      </c>
      <c r="H246" s="182">
        <v>20</v>
      </c>
      <c r="I246" s="182">
        <v>13</v>
      </c>
      <c r="J246" s="188">
        <v>1302</v>
      </c>
      <c r="K246" s="189">
        <v>0.5</v>
      </c>
      <c r="L246" s="190">
        <v>60.1</v>
      </c>
      <c r="M246" s="188" t="s">
        <v>1690</v>
      </c>
      <c r="N246" s="182" t="s">
        <v>1050</v>
      </c>
      <c r="O246" s="191" t="s">
        <v>933</v>
      </c>
      <c r="P246" s="191" t="s">
        <v>935</v>
      </c>
      <c r="Q246" s="182" t="s">
        <v>1051</v>
      </c>
      <c r="R246" s="188" t="s">
        <v>1744</v>
      </c>
      <c r="S246" s="192">
        <v>43277</v>
      </c>
      <c r="T246" s="188" t="s">
        <v>1745</v>
      </c>
      <c r="U246" s="188" t="s">
        <v>1746</v>
      </c>
      <c r="V246" s="182" t="s">
        <v>1055</v>
      </c>
    </row>
    <row r="247" spans="1:22">
      <c r="A247" s="182">
        <v>243</v>
      </c>
      <c r="B247" s="182" t="s">
        <v>1046</v>
      </c>
      <c r="C247" s="182" t="s">
        <v>111</v>
      </c>
      <c r="D247" s="182" t="s">
        <v>1047</v>
      </c>
      <c r="E247" s="188">
        <v>12</v>
      </c>
      <c r="F247" s="188">
        <v>19</v>
      </c>
      <c r="G247" s="188">
        <v>2</v>
      </c>
      <c r="H247" s="182">
        <v>20</v>
      </c>
      <c r="I247" s="182">
        <v>13</v>
      </c>
      <c r="J247" s="188">
        <v>1303</v>
      </c>
      <c r="K247" s="189">
        <v>0.5</v>
      </c>
      <c r="L247" s="188">
        <v>60.1</v>
      </c>
      <c r="M247" s="188" t="s">
        <v>1690</v>
      </c>
      <c r="N247" s="182" t="s">
        <v>1050</v>
      </c>
      <c r="O247" s="191" t="s">
        <v>933</v>
      </c>
      <c r="P247" s="191" t="s">
        <v>932</v>
      </c>
      <c r="Q247" s="182" t="s">
        <v>1051</v>
      </c>
      <c r="R247" s="188" t="s">
        <v>1747</v>
      </c>
      <c r="S247" s="192">
        <v>43277</v>
      </c>
      <c r="T247" s="188" t="s">
        <v>1748</v>
      </c>
      <c r="U247" s="188" t="s">
        <v>1749</v>
      </c>
      <c r="V247" s="182" t="s">
        <v>1055</v>
      </c>
    </row>
    <row r="248" spans="1:22">
      <c r="A248" s="182">
        <v>244</v>
      </c>
      <c r="B248" s="182" t="s">
        <v>1046</v>
      </c>
      <c r="C248" s="182" t="s">
        <v>111</v>
      </c>
      <c r="D248" s="182" t="s">
        <v>1047</v>
      </c>
      <c r="E248" s="182">
        <v>17</v>
      </c>
      <c r="F248" s="198">
        <v>2</v>
      </c>
      <c r="G248" s="198">
        <v>1</v>
      </c>
      <c r="H248" s="198">
        <v>20</v>
      </c>
      <c r="I248" s="182">
        <v>4</v>
      </c>
      <c r="J248" s="198">
        <v>402</v>
      </c>
      <c r="K248" s="189">
        <v>0.5</v>
      </c>
      <c r="L248" s="199">
        <v>60.12</v>
      </c>
      <c r="M248" s="200">
        <v>45.37</v>
      </c>
      <c r="N248" s="182" t="s">
        <v>1050</v>
      </c>
      <c r="O248" s="191" t="s">
        <v>933</v>
      </c>
      <c r="P248" s="191" t="s">
        <v>935</v>
      </c>
      <c r="Q248" s="182" t="s">
        <v>1051</v>
      </c>
      <c r="R248" s="198" t="s">
        <v>1750</v>
      </c>
      <c r="S248" s="201">
        <v>43278</v>
      </c>
      <c r="T248" s="202" t="s">
        <v>1751</v>
      </c>
      <c r="U248" s="188" t="s">
        <v>1752</v>
      </c>
      <c r="V248" s="182" t="s">
        <v>1753</v>
      </c>
    </row>
    <row r="249" spans="1:22">
      <c r="A249" s="182">
        <v>245</v>
      </c>
      <c r="B249" s="182" t="s">
        <v>1046</v>
      </c>
      <c r="C249" s="182" t="s">
        <v>111</v>
      </c>
      <c r="D249" s="182" t="s">
        <v>1047</v>
      </c>
      <c r="E249" s="182">
        <v>17</v>
      </c>
      <c r="F249" s="198">
        <v>2</v>
      </c>
      <c r="G249" s="198">
        <v>1</v>
      </c>
      <c r="H249" s="198">
        <v>20</v>
      </c>
      <c r="I249" s="182">
        <v>6</v>
      </c>
      <c r="J249" s="198">
        <v>602</v>
      </c>
      <c r="K249" s="189">
        <v>0.5</v>
      </c>
      <c r="L249" s="199">
        <v>60.34</v>
      </c>
      <c r="M249" s="200">
        <v>45.53</v>
      </c>
      <c r="N249" s="182" t="s">
        <v>1050</v>
      </c>
      <c r="O249" s="182" t="s">
        <v>848</v>
      </c>
      <c r="P249" s="182" t="s">
        <v>919</v>
      </c>
      <c r="Q249" s="182" t="s">
        <v>1051</v>
      </c>
      <c r="R249" s="198" t="s">
        <v>1754</v>
      </c>
      <c r="S249" s="201">
        <v>43278</v>
      </c>
      <c r="T249" s="202" t="s">
        <v>1755</v>
      </c>
      <c r="U249" s="188"/>
      <c r="V249" s="182" t="s">
        <v>1753</v>
      </c>
    </row>
    <row r="250" spans="1:22">
      <c r="A250" s="182">
        <v>246</v>
      </c>
      <c r="B250" s="182" t="s">
        <v>1046</v>
      </c>
      <c r="C250" s="182" t="s">
        <v>111</v>
      </c>
      <c r="D250" s="182" t="s">
        <v>1047</v>
      </c>
      <c r="E250" s="182">
        <v>17</v>
      </c>
      <c r="F250" s="198">
        <v>2</v>
      </c>
      <c r="G250" s="198">
        <v>2</v>
      </c>
      <c r="H250" s="198">
        <v>20</v>
      </c>
      <c r="I250" s="182">
        <v>2</v>
      </c>
      <c r="J250" s="198">
        <v>202</v>
      </c>
      <c r="K250" s="189">
        <v>0.5</v>
      </c>
      <c r="L250" s="199">
        <v>62.05</v>
      </c>
      <c r="M250" s="200">
        <v>47.42</v>
      </c>
      <c r="N250" s="182" t="s">
        <v>1050</v>
      </c>
      <c r="O250" s="191" t="s">
        <v>933</v>
      </c>
      <c r="P250" s="191" t="s">
        <v>932</v>
      </c>
      <c r="Q250" s="182" t="s">
        <v>1051</v>
      </c>
      <c r="R250" s="198" t="s">
        <v>1756</v>
      </c>
      <c r="S250" s="201">
        <v>43278</v>
      </c>
      <c r="T250" s="202" t="s">
        <v>1627</v>
      </c>
      <c r="U250" s="188" t="s">
        <v>1757</v>
      </c>
      <c r="V250" s="182" t="s">
        <v>1753</v>
      </c>
    </row>
    <row r="251" spans="1:22">
      <c r="A251" s="182">
        <v>247</v>
      </c>
      <c r="B251" s="182" t="s">
        <v>1046</v>
      </c>
      <c r="C251" s="182" t="s">
        <v>111</v>
      </c>
      <c r="D251" s="182" t="s">
        <v>1047</v>
      </c>
      <c r="E251" s="182">
        <v>17</v>
      </c>
      <c r="F251" s="198">
        <v>2</v>
      </c>
      <c r="G251" s="198">
        <v>2</v>
      </c>
      <c r="H251" s="198">
        <v>20</v>
      </c>
      <c r="I251" s="182">
        <v>2</v>
      </c>
      <c r="J251" s="198">
        <v>203</v>
      </c>
      <c r="K251" s="189">
        <v>0.5</v>
      </c>
      <c r="L251" s="199">
        <v>59.37</v>
      </c>
      <c r="M251" s="200">
        <v>45.37</v>
      </c>
      <c r="N251" s="182" t="s">
        <v>1050</v>
      </c>
      <c r="O251" s="191" t="s">
        <v>933</v>
      </c>
      <c r="P251" s="191" t="s">
        <v>935</v>
      </c>
      <c r="Q251" s="182" t="s">
        <v>1051</v>
      </c>
      <c r="R251" s="198" t="s">
        <v>1758</v>
      </c>
      <c r="S251" s="201">
        <v>43278</v>
      </c>
      <c r="T251" s="202" t="s">
        <v>1759</v>
      </c>
      <c r="U251" s="188" t="s">
        <v>1760</v>
      </c>
      <c r="V251" s="182" t="s">
        <v>1753</v>
      </c>
    </row>
    <row r="252" spans="1:22">
      <c r="A252" s="182">
        <v>248</v>
      </c>
      <c r="B252" s="182" t="s">
        <v>1046</v>
      </c>
      <c r="C252" s="182" t="s">
        <v>111</v>
      </c>
      <c r="D252" s="182" t="s">
        <v>1047</v>
      </c>
      <c r="E252" s="182">
        <v>17</v>
      </c>
      <c r="F252" s="198">
        <v>2</v>
      </c>
      <c r="G252" s="198">
        <v>2</v>
      </c>
      <c r="H252" s="198">
        <v>20</v>
      </c>
      <c r="I252" s="182">
        <v>3</v>
      </c>
      <c r="J252" s="198">
        <v>302</v>
      </c>
      <c r="K252" s="189">
        <v>0.5</v>
      </c>
      <c r="L252" s="199">
        <v>62.05</v>
      </c>
      <c r="M252" s="200">
        <v>47.42</v>
      </c>
      <c r="N252" s="182" t="s">
        <v>1050</v>
      </c>
      <c r="O252" s="191" t="s">
        <v>933</v>
      </c>
      <c r="P252" s="191" t="s">
        <v>932</v>
      </c>
      <c r="Q252" s="182" t="s">
        <v>1051</v>
      </c>
      <c r="R252" s="198" t="s">
        <v>1761</v>
      </c>
      <c r="S252" s="201">
        <v>43278</v>
      </c>
      <c r="T252" s="202" t="s">
        <v>1762</v>
      </c>
      <c r="U252" s="188" t="s">
        <v>1763</v>
      </c>
      <c r="V252" s="182" t="s">
        <v>1753</v>
      </c>
    </row>
    <row r="253" spans="1:22">
      <c r="A253" s="182">
        <v>249</v>
      </c>
      <c r="B253" s="182" t="s">
        <v>1046</v>
      </c>
      <c r="C253" s="182" t="s">
        <v>111</v>
      </c>
      <c r="D253" s="182" t="s">
        <v>1047</v>
      </c>
      <c r="E253" s="182">
        <v>17</v>
      </c>
      <c r="F253" s="198">
        <v>2</v>
      </c>
      <c r="G253" s="198">
        <v>2</v>
      </c>
      <c r="H253" s="198">
        <v>20</v>
      </c>
      <c r="I253" s="182">
        <v>3</v>
      </c>
      <c r="J253" s="198">
        <v>303</v>
      </c>
      <c r="K253" s="189">
        <v>0.5</v>
      </c>
      <c r="L253" s="199">
        <v>59.37</v>
      </c>
      <c r="M253" s="200">
        <v>45.37</v>
      </c>
      <c r="N253" s="182" t="s">
        <v>1050</v>
      </c>
      <c r="O253" s="191" t="s">
        <v>933</v>
      </c>
      <c r="P253" s="191" t="s">
        <v>935</v>
      </c>
      <c r="Q253" s="182" t="s">
        <v>1051</v>
      </c>
      <c r="R253" s="198" t="s">
        <v>1764</v>
      </c>
      <c r="S253" s="201">
        <v>43278</v>
      </c>
      <c r="T253" s="202" t="s">
        <v>1765</v>
      </c>
      <c r="U253" s="188"/>
      <c r="V253" s="182" t="s">
        <v>1753</v>
      </c>
    </row>
    <row r="254" spans="1:22">
      <c r="A254" s="182">
        <v>250</v>
      </c>
      <c r="B254" s="182" t="s">
        <v>1046</v>
      </c>
      <c r="C254" s="182" t="s">
        <v>111</v>
      </c>
      <c r="D254" s="182" t="s">
        <v>1047</v>
      </c>
      <c r="E254" s="182">
        <v>17</v>
      </c>
      <c r="F254" s="198">
        <v>2</v>
      </c>
      <c r="G254" s="198">
        <v>2</v>
      </c>
      <c r="H254" s="198">
        <v>20</v>
      </c>
      <c r="I254" s="182">
        <v>4</v>
      </c>
      <c r="J254" s="198">
        <v>402</v>
      </c>
      <c r="K254" s="189">
        <v>0.5</v>
      </c>
      <c r="L254" s="199">
        <v>59.44</v>
      </c>
      <c r="M254" s="200">
        <v>45.42</v>
      </c>
      <c r="N254" s="182" t="s">
        <v>1050</v>
      </c>
      <c r="O254" s="191" t="s">
        <v>933</v>
      </c>
      <c r="P254" s="191" t="s">
        <v>932</v>
      </c>
      <c r="Q254" s="182" t="s">
        <v>1051</v>
      </c>
      <c r="R254" s="198" t="s">
        <v>1766</v>
      </c>
      <c r="S254" s="201">
        <v>43278</v>
      </c>
      <c r="T254" s="202" t="s">
        <v>1767</v>
      </c>
      <c r="U254" s="188" t="s">
        <v>1768</v>
      </c>
      <c r="V254" s="182" t="s">
        <v>1753</v>
      </c>
    </row>
    <row r="255" spans="1:22">
      <c r="A255" s="182">
        <v>251</v>
      </c>
      <c r="B255" s="182" t="s">
        <v>1046</v>
      </c>
      <c r="C255" s="182" t="s">
        <v>111</v>
      </c>
      <c r="D255" s="182" t="s">
        <v>1047</v>
      </c>
      <c r="E255" s="182">
        <v>17</v>
      </c>
      <c r="F255" s="198">
        <v>2</v>
      </c>
      <c r="G255" s="198">
        <v>2</v>
      </c>
      <c r="H255" s="198">
        <v>20</v>
      </c>
      <c r="I255" s="182">
        <v>4</v>
      </c>
      <c r="J255" s="198">
        <v>403</v>
      </c>
      <c r="K255" s="189">
        <v>0.5</v>
      </c>
      <c r="L255" s="199">
        <v>59.44</v>
      </c>
      <c r="M255" s="200">
        <v>45.42</v>
      </c>
      <c r="N255" s="182" t="s">
        <v>1050</v>
      </c>
      <c r="O255" s="191" t="s">
        <v>933</v>
      </c>
      <c r="P255" s="191" t="s">
        <v>935</v>
      </c>
      <c r="Q255" s="182" t="s">
        <v>1051</v>
      </c>
      <c r="R255" s="198" t="s">
        <v>1769</v>
      </c>
      <c r="S255" s="201">
        <v>43278</v>
      </c>
      <c r="T255" s="202" t="s">
        <v>1770</v>
      </c>
      <c r="U255" s="188"/>
      <c r="V255" s="182" t="s">
        <v>1753</v>
      </c>
    </row>
    <row r="256" spans="1:22">
      <c r="A256" s="182">
        <v>252</v>
      </c>
      <c r="B256" s="182" t="s">
        <v>1046</v>
      </c>
      <c r="C256" s="182" t="s">
        <v>111</v>
      </c>
      <c r="D256" s="182" t="s">
        <v>1047</v>
      </c>
      <c r="E256" s="182">
        <v>17</v>
      </c>
      <c r="F256" s="198">
        <v>2</v>
      </c>
      <c r="G256" s="198">
        <v>2</v>
      </c>
      <c r="H256" s="198">
        <v>20</v>
      </c>
      <c r="I256" s="182">
        <v>5</v>
      </c>
      <c r="J256" s="198">
        <v>502</v>
      </c>
      <c r="K256" s="189">
        <v>0.5</v>
      </c>
      <c r="L256" s="199">
        <v>59.44</v>
      </c>
      <c r="M256" s="200">
        <v>45.42</v>
      </c>
      <c r="N256" s="182" t="s">
        <v>1050</v>
      </c>
      <c r="O256" s="191" t="s">
        <v>933</v>
      </c>
      <c r="P256" s="191" t="s">
        <v>932</v>
      </c>
      <c r="Q256" s="182" t="s">
        <v>1051</v>
      </c>
      <c r="R256" s="198" t="s">
        <v>1771</v>
      </c>
      <c r="S256" s="201">
        <v>43278</v>
      </c>
      <c r="T256" s="202" t="s">
        <v>1772</v>
      </c>
      <c r="U256" s="188" t="s">
        <v>1773</v>
      </c>
      <c r="V256" s="182" t="s">
        <v>1753</v>
      </c>
    </row>
    <row r="257" spans="1:22">
      <c r="A257" s="182">
        <v>253</v>
      </c>
      <c r="B257" s="182" t="s">
        <v>1046</v>
      </c>
      <c r="C257" s="182" t="s">
        <v>111</v>
      </c>
      <c r="D257" s="182" t="s">
        <v>1047</v>
      </c>
      <c r="E257" s="182">
        <v>17</v>
      </c>
      <c r="F257" s="198">
        <v>2</v>
      </c>
      <c r="G257" s="198">
        <v>2</v>
      </c>
      <c r="H257" s="198">
        <v>20</v>
      </c>
      <c r="I257" s="182">
        <v>5</v>
      </c>
      <c r="J257" s="198">
        <v>503</v>
      </c>
      <c r="K257" s="189">
        <v>0.5</v>
      </c>
      <c r="L257" s="199">
        <v>59.44</v>
      </c>
      <c r="M257" s="200">
        <v>45.42</v>
      </c>
      <c r="N257" s="182" t="s">
        <v>1050</v>
      </c>
      <c r="O257" s="191" t="s">
        <v>933</v>
      </c>
      <c r="P257" s="191" t="s">
        <v>935</v>
      </c>
      <c r="Q257" s="182" t="s">
        <v>1051</v>
      </c>
      <c r="R257" s="198" t="s">
        <v>1774</v>
      </c>
      <c r="S257" s="201">
        <v>43278</v>
      </c>
      <c r="T257" s="202" t="s">
        <v>1775</v>
      </c>
      <c r="U257" s="188"/>
      <c r="V257" s="182" t="s">
        <v>1753</v>
      </c>
    </row>
    <row r="258" spans="1:22">
      <c r="A258" s="182">
        <v>254</v>
      </c>
      <c r="B258" s="182" t="s">
        <v>1046</v>
      </c>
      <c r="C258" s="182" t="s">
        <v>111</v>
      </c>
      <c r="D258" s="182" t="s">
        <v>1047</v>
      </c>
      <c r="E258" s="182">
        <v>17</v>
      </c>
      <c r="F258" s="198">
        <v>2</v>
      </c>
      <c r="G258" s="198">
        <v>2</v>
      </c>
      <c r="H258" s="198">
        <v>20</v>
      </c>
      <c r="I258" s="182">
        <v>6</v>
      </c>
      <c r="J258" s="198">
        <v>602</v>
      </c>
      <c r="K258" s="189">
        <v>0.5</v>
      </c>
      <c r="L258" s="199">
        <v>59.44</v>
      </c>
      <c r="M258" s="200">
        <v>45.42</v>
      </c>
      <c r="N258" s="182" t="s">
        <v>1050</v>
      </c>
      <c r="O258" s="191" t="s">
        <v>933</v>
      </c>
      <c r="P258" s="191" t="s">
        <v>932</v>
      </c>
      <c r="Q258" s="182" t="s">
        <v>1051</v>
      </c>
      <c r="R258" s="198" t="s">
        <v>1776</v>
      </c>
      <c r="S258" s="201">
        <v>43278</v>
      </c>
      <c r="T258" s="202" t="s">
        <v>1777</v>
      </c>
      <c r="U258" s="188" t="s">
        <v>1778</v>
      </c>
      <c r="V258" s="182" t="s">
        <v>1753</v>
      </c>
    </row>
    <row r="259" spans="1:22">
      <c r="A259" s="182">
        <v>255</v>
      </c>
      <c r="B259" s="182" t="s">
        <v>1046</v>
      </c>
      <c r="C259" s="182" t="s">
        <v>111</v>
      </c>
      <c r="D259" s="182" t="s">
        <v>1047</v>
      </c>
      <c r="E259" s="182">
        <v>17</v>
      </c>
      <c r="F259" s="198">
        <v>2</v>
      </c>
      <c r="G259" s="198">
        <v>2</v>
      </c>
      <c r="H259" s="198">
        <v>20</v>
      </c>
      <c r="I259" s="182">
        <v>6</v>
      </c>
      <c r="J259" s="198">
        <v>603</v>
      </c>
      <c r="K259" s="189">
        <v>0.5</v>
      </c>
      <c r="L259" s="199">
        <v>59.44</v>
      </c>
      <c r="M259" s="200">
        <v>45.42</v>
      </c>
      <c r="N259" s="182" t="s">
        <v>1050</v>
      </c>
      <c r="O259" s="191" t="s">
        <v>933</v>
      </c>
      <c r="P259" s="191" t="s">
        <v>935</v>
      </c>
      <c r="Q259" s="182" t="s">
        <v>1051</v>
      </c>
      <c r="R259" s="198" t="s">
        <v>1779</v>
      </c>
      <c r="S259" s="201">
        <v>43278</v>
      </c>
      <c r="T259" s="202" t="s">
        <v>1780</v>
      </c>
      <c r="U259" s="188" t="s">
        <v>1781</v>
      </c>
      <c r="V259" s="182" t="s">
        <v>1753</v>
      </c>
    </row>
    <row r="260" spans="1:22">
      <c r="A260" s="182">
        <v>256</v>
      </c>
      <c r="B260" s="182" t="s">
        <v>1046</v>
      </c>
      <c r="C260" s="182" t="s">
        <v>111</v>
      </c>
      <c r="D260" s="182" t="s">
        <v>1047</v>
      </c>
      <c r="E260" s="182">
        <v>17</v>
      </c>
      <c r="F260" s="198">
        <v>2</v>
      </c>
      <c r="G260" s="198">
        <v>2</v>
      </c>
      <c r="H260" s="198">
        <v>20</v>
      </c>
      <c r="I260" s="182">
        <v>7</v>
      </c>
      <c r="J260" s="198">
        <v>702</v>
      </c>
      <c r="K260" s="189">
        <v>0.5</v>
      </c>
      <c r="L260" s="199">
        <v>59.44</v>
      </c>
      <c r="M260" s="200">
        <v>45.42</v>
      </c>
      <c r="N260" s="182" t="s">
        <v>1050</v>
      </c>
      <c r="O260" s="191" t="s">
        <v>933</v>
      </c>
      <c r="P260" s="191" t="s">
        <v>932</v>
      </c>
      <c r="Q260" s="182" t="s">
        <v>1051</v>
      </c>
      <c r="R260" s="198" t="s">
        <v>1782</v>
      </c>
      <c r="S260" s="201">
        <v>43278</v>
      </c>
      <c r="T260" s="202" t="s">
        <v>1783</v>
      </c>
      <c r="U260" s="188" t="s">
        <v>1784</v>
      </c>
      <c r="V260" s="182" t="s">
        <v>1753</v>
      </c>
    </row>
    <row r="261" spans="1:22">
      <c r="A261" s="182">
        <v>257</v>
      </c>
      <c r="B261" s="182" t="s">
        <v>1046</v>
      </c>
      <c r="C261" s="182" t="s">
        <v>111</v>
      </c>
      <c r="D261" s="182" t="s">
        <v>1047</v>
      </c>
      <c r="E261" s="182">
        <v>17</v>
      </c>
      <c r="F261" s="198">
        <v>2</v>
      </c>
      <c r="G261" s="198">
        <v>2</v>
      </c>
      <c r="H261" s="198">
        <v>20</v>
      </c>
      <c r="I261" s="182">
        <v>7</v>
      </c>
      <c r="J261" s="198">
        <v>703</v>
      </c>
      <c r="K261" s="189">
        <v>0.5</v>
      </c>
      <c r="L261" s="199">
        <v>59.44</v>
      </c>
      <c r="M261" s="200">
        <v>45.42</v>
      </c>
      <c r="N261" s="182" t="s">
        <v>1050</v>
      </c>
      <c r="O261" s="191" t="s">
        <v>933</v>
      </c>
      <c r="P261" s="191" t="s">
        <v>935</v>
      </c>
      <c r="Q261" s="182" t="s">
        <v>1051</v>
      </c>
      <c r="R261" s="198" t="s">
        <v>1785</v>
      </c>
      <c r="S261" s="201">
        <v>43278</v>
      </c>
      <c r="T261" s="202" t="s">
        <v>1786</v>
      </c>
      <c r="U261" s="188" t="s">
        <v>1787</v>
      </c>
      <c r="V261" s="182" t="s">
        <v>1753</v>
      </c>
    </row>
    <row r="262" spans="1:22">
      <c r="A262" s="182">
        <v>258</v>
      </c>
      <c r="B262" s="182" t="s">
        <v>1046</v>
      </c>
      <c r="C262" s="182" t="s">
        <v>111</v>
      </c>
      <c r="D262" s="182" t="s">
        <v>1047</v>
      </c>
      <c r="E262" s="182">
        <v>17</v>
      </c>
      <c r="F262" s="198">
        <v>2</v>
      </c>
      <c r="G262" s="198">
        <v>2</v>
      </c>
      <c r="H262" s="198">
        <v>20</v>
      </c>
      <c r="I262" s="182">
        <v>8</v>
      </c>
      <c r="J262" s="198">
        <v>802</v>
      </c>
      <c r="K262" s="189">
        <v>0.5</v>
      </c>
      <c r="L262" s="199">
        <v>59.44</v>
      </c>
      <c r="M262" s="200">
        <v>45.42</v>
      </c>
      <c r="N262" s="182" t="s">
        <v>1050</v>
      </c>
      <c r="O262" s="191" t="s">
        <v>933</v>
      </c>
      <c r="P262" s="191" t="s">
        <v>932</v>
      </c>
      <c r="Q262" s="182" t="s">
        <v>1051</v>
      </c>
      <c r="R262" s="198" t="s">
        <v>1788</v>
      </c>
      <c r="S262" s="201">
        <v>43278</v>
      </c>
      <c r="T262" s="202" t="s">
        <v>1789</v>
      </c>
      <c r="U262" s="188"/>
      <c r="V262" s="182" t="s">
        <v>1753</v>
      </c>
    </row>
    <row r="263" spans="1:22">
      <c r="A263" s="182">
        <v>259</v>
      </c>
      <c r="B263" s="182" t="s">
        <v>1046</v>
      </c>
      <c r="C263" s="182" t="s">
        <v>111</v>
      </c>
      <c r="D263" s="182" t="s">
        <v>1047</v>
      </c>
      <c r="E263" s="182">
        <v>17</v>
      </c>
      <c r="F263" s="198">
        <v>2</v>
      </c>
      <c r="G263" s="198">
        <v>2</v>
      </c>
      <c r="H263" s="198">
        <v>20</v>
      </c>
      <c r="I263" s="182">
        <v>8</v>
      </c>
      <c r="J263" s="198">
        <v>803</v>
      </c>
      <c r="K263" s="189">
        <v>0.5</v>
      </c>
      <c r="L263" s="199">
        <v>59.44</v>
      </c>
      <c r="M263" s="200">
        <v>45.42</v>
      </c>
      <c r="N263" s="182" t="s">
        <v>1050</v>
      </c>
      <c r="O263" s="191" t="s">
        <v>933</v>
      </c>
      <c r="P263" s="191" t="s">
        <v>935</v>
      </c>
      <c r="Q263" s="182" t="s">
        <v>1051</v>
      </c>
      <c r="R263" s="198" t="s">
        <v>1790</v>
      </c>
      <c r="S263" s="201">
        <v>43278</v>
      </c>
      <c r="T263" s="202" t="s">
        <v>1791</v>
      </c>
      <c r="U263" s="188" t="s">
        <v>1792</v>
      </c>
      <c r="V263" s="182" t="s">
        <v>1753</v>
      </c>
    </row>
    <row r="264" spans="1:22">
      <c r="A264" s="182">
        <v>260</v>
      </c>
      <c r="B264" s="182" t="s">
        <v>1046</v>
      </c>
      <c r="C264" s="182" t="s">
        <v>111</v>
      </c>
      <c r="D264" s="182" t="s">
        <v>1047</v>
      </c>
      <c r="E264" s="182">
        <v>17</v>
      </c>
      <c r="F264" s="198">
        <v>2</v>
      </c>
      <c r="G264" s="198">
        <v>2</v>
      </c>
      <c r="H264" s="198">
        <v>20</v>
      </c>
      <c r="I264" s="182">
        <v>9</v>
      </c>
      <c r="J264" s="198">
        <v>902</v>
      </c>
      <c r="K264" s="189">
        <v>0.5</v>
      </c>
      <c r="L264" s="199">
        <v>59.44</v>
      </c>
      <c r="M264" s="200">
        <v>45.42</v>
      </c>
      <c r="N264" s="182" t="s">
        <v>1050</v>
      </c>
      <c r="O264" s="191" t="s">
        <v>933</v>
      </c>
      <c r="P264" s="191" t="s">
        <v>932</v>
      </c>
      <c r="Q264" s="182" t="s">
        <v>1051</v>
      </c>
      <c r="R264" s="198" t="s">
        <v>1793</v>
      </c>
      <c r="S264" s="201">
        <v>43278</v>
      </c>
      <c r="T264" s="202" t="s">
        <v>1794</v>
      </c>
      <c r="U264" s="188"/>
      <c r="V264" s="182" t="s">
        <v>1753</v>
      </c>
    </row>
    <row r="265" spans="1:22">
      <c r="A265" s="182">
        <v>261</v>
      </c>
      <c r="B265" s="182" t="s">
        <v>1046</v>
      </c>
      <c r="C265" s="182" t="s">
        <v>111</v>
      </c>
      <c r="D265" s="182" t="s">
        <v>1047</v>
      </c>
      <c r="E265" s="182">
        <v>17</v>
      </c>
      <c r="F265" s="198">
        <v>2</v>
      </c>
      <c r="G265" s="198">
        <v>2</v>
      </c>
      <c r="H265" s="198">
        <v>20</v>
      </c>
      <c r="I265" s="182">
        <v>9</v>
      </c>
      <c r="J265" s="198">
        <v>903</v>
      </c>
      <c r="K265" s="189">
        <v>0.5</v>
      </c>
      <c r="L265" s="199">
        <v>59.44</v>
      </c>
      <c r="M265" s="200">
        <v>45.42</v>
      </c>
      <c r="N265" s="182" t="s">
        <v>1050</v>
      </c>
      <c r="O265" s="191" t="s">
        <v>933</v>
      </c>
      <c r="P265" s="191" t="s">
        <v>935</v>
      </c>
      <c r="Q265" s="182" t="s">
        <v>1051</v>
      </c>
      <c r="R265" s="198" t="s">
        <v>1795</v>
      </c>
      <c r="S265" s="201">
        <v>43278</v>
      </c>
      <c r="T265" s="202" t="s">
        <v>1796</v>
      </c>
      <c r="U265" s="188"/>
      <c r="V265" s="182" t="s">
        <v>1753</v>
      </c>
    </row>
    <row r="266" spans="1:22">
      <c r="A266" s="182">
        <v>262</v>
      </c>
      <c r="B266" s="182" t="s">
        <v>1046</v>
      </c>
      <c r="C266" s="182" t="s">
        <v>111</v>
      </c>
      <c r="D266" s="182" t="s">
        <v>1047</v>
      </c>
      <c r="E266" s="182">
        <v>17</v>
      </c>
      <c r="F266" s="198">
        <v>2</v>
      </c>
      <c r="G266" s="198">
        <v>2</v>
      </c>
      <c r="H266" s="198">
        <v>20</v>
      </c>
      <c r="I266" s="182">
        <v>9</v>
      </c>
      <c r="J266" s="198">
        <v>904</v>
      </c>
      <c r="K266" s="189">
        <v>0.5</v>
      </c>
      <c r="L266" s="199">
        <v>61.54</v>
      </c>
      <c r="M266" s="200">
        <v>47.03</v>
      </c>
      <c r="N266" s="182" t="s">
        <v>1050</v>
      </c>
      <c r="O266" s="182" t="s">
        <v>933</v>
      </c>
      <c r="P266" s="182" t="s">
        <v>965</v>
      </c>
      <c r="Q266" s="182" t="s">
        <v>1051</v>
      </c>
      <c r="R266" s="198" t="s">
        <v>1797</v>
      </c>
      <c r="S266" s="201">
        <v>43278</v>
      </c>
      <c r="T266" s="202" t="s">
        <v>1798</v>
      </c>
      <c r="U266" s="188"/>
      <c r="V266" s="182" t="s">
        <v>1753</v>
      </c>
    </row>
    <row r="267" spans="1:22">
      <c r="A267" s="182">
        <v>263</v>
      </c>
      <c r="B267" s="182" t="s">
        <v>1046</v>
      </c>
      <c r="C267" s="182" t="s">
        <v>111</v>
      </c>
      <c r="D267" s="182" t="s">
        <v>1047</v>
      </c>
      <c r="E267" s="182">
        <v>17</v>
      </c>
      <c r="F267" s="198">
        <v>2</v>
      </c>
      <c r="G267" s="198">
        <v>2</v>
      </c>
      <c r="H267" s="198">
        <v>20</v>
      </c>
      <c r="I267" s="182">
        <v>10</v>
      </c>
      <c r="J267" s="198">
        <v>1002</v>
      </c>
      <c r="K267" s="189">
        <v>0.5</v>
      </c>
      <c r="L267" s="199">
        <v>59.44</v>
      </c>
      <c r="M267" s="200">
        <v>45.42</v>
      </c>
      <c r="N267" s="182" t="s">
        <v>1050</v>
      </c>
      <c r="O267" s="191" t="s">
        <v>933</v>
      </c>
      <c r="P267" s="191" t="s">
        <v>932</v>
      </c>
      <c r="Q267" s="182" t="s">
        <v>1051</v>
      </c>
      <c r="R267" s="198" t="s">
        <v>1799</v>
      </c>
      <c r="S267" s="201">
        <v>43278</v>
      </c>
      <c r="T267" s="202" t="s">
        <v>1800</v>
      </c>
      <c r="U267" s="188" t="s">
        <v>1801</v>
      </c>
      <c r="V267" s="182" t="s">
        <v>1753</v>
      </c>
    </row>
    <row r="268" spans="1:22">
      <c r="A268" s="182">
        <v>264</v>
      </c>
      <c r="B268" s="182" t="s">
        <v>1046</v>
      </c>
      <c r="C268" s="182" t="s">
        <v>111</v>
      </c>
      <c r="D268" s="182" t="s">
        <v>1047</v>
      </c>
      <c r="E268" s="182">
        <v>17</v>
      </c>
      <c r="F268" s="198">
        <v>2</v>
      </c>
      <c r="G268" s="198">
        <v>2</v>
      </c>
      <c r="H268" s="198">
        <v>20</v>
      </c>
      <c r="I268" s="182">
        <v>11</v>
      </c>
      <c r="J268" s="198">
        <v>1102</v>
      </c>
      <c r="K268" s="189">
        <v>0.5</v>
      </c>
      <c r="L268" s="199">
        <v>59.44</v>
      </c>
      <c r="M268" s="200">
        <v>45.42</v>
      </c>
      <c r="N268" s="182" t="s">
        <v>1050</v>
      </c>
      <c r="O268" s="191" t="s">
        <v>933</v>
      </c>
      <c r="P268" s="191" t="s">
        <v>932</v>
      </c>
      <c r="Q268" s="182" t="s">
        <v>1051</v>
      </c>
      <c r="R268" s="198" t="s">
        <v>1802</v>
      </c>
      <c r="S268" s="201">
        <v>43278</v>
      </c>
      <c r="T268" s="202" t="s">
        <v>1803</v>
      </c>
      <c r="U268" s="188" t="s">
        <v>1804</v>
      </c>
      <c r="V268" s="182" t="s">
        <v>1753</v>
      </c>
    </row>
    <row r="269" spans="1:22">
      <c r="A269" s="182">
        <v>265</v>
      </c>
      <c r="B269" s="182" t="s">
        <v>1046</v>
      </c>
      <c r="C269" s="182" t="s">
        <v>111</v>
      </c>
      <c r="D269" s="182" t="s">
        <v>1047</v>
      </c>
      <c r="E269" s="182">
        <v>17</v>
      </c>
      <c r="F269" s="198">
        <v>2</v>
      </c>
      <c r="G269" s="198">
        <v>2</v>
      </c>
      <c r="H269" s="198">
        <v>20</v>
      </c>
      <c r="I269" s="182">
        <v>11</v>
      </c>
      <c r="J269" s="198">
        <v>1103</v>
      </c>
      <c r="K269" s="189">
        <v>0.5</v>
      </c>
      <c r="L269" s="199">
        <v>59.44</v>
      </c>
      <c r="M269" s="200">
        <v>45.42</v>
      </c>
      <c r="N269" s="182" t="s">
        <v>1050</v>
      </c>
      <c r="O269" s="191" t="s">
        <v>933</v>
      </c>
      <c r="P269" s="191" t="s">
        <v>935</v>
      </c>
      <c r="Q269" s="182" t="s">
        <v>1051</v>
      </c>
      <c r="R269" s="198" t="s">
        <v>1805</v>
      </c>
      <c r="S269" s="201">
        <v>43278</v>
      </c>
      <c r="T269" s="202" t="s">
        <v>1806</v>
      </c>
      <c r="U269" s="188" t="s">
        <v>1807</v>
      </c>
      <c r="V269" s="182" t="s">
        <v>1753</v>
      </c>
    </row>
    <row r="270" spans="1:22">
      <c r="A270" s="182">
        <v>266</v>
      </c>
      <c r="B270" s="182" t="s">
        <v>1046</v>
      </c>
      <c r="C270" s="182" t="s">
        <v>111</v>
      </c>
      <c r="D270" s="182" t="s">
        <v>1047</v>
      </c>
      <c r="E270" s="182">
        <v>17</v>
      </c>
      <c r="F270" s="198">
        <v>2</v>
      </c>
      <c r="G270" s="198">
        <v>2</v>
      </c>
      <c r="H270" s="198">
        <v>20</v>
      </c>
      <c r="I270" s="182">
        <v>12</v>
      </c>
      <c r="J270" s="198">
        <v>1202</v>
      </c>
      <c r="K270" s="189">
        <v>0.5</v>
      </c>
      <c r="L270" s="199">
        <v>59.44</v>
      </c>
      <c r="M270" s="200">
        <v>45.42</v>
      </c>
      <c r="N270" s="182" t="s">
        <v>1050</v>
      </c>
      <c r="O270" s="191" t="s">
        <v>933</v>
      </c>
      <c r="P270" s="191" t="s">
        <v>932</v>
      </c>
      <c r="Q270" s="182" t="s">
        <v>1051</v>
      </c>
      <c r="R270" s="198" t="s">
        <v>1808</v>
      </c>
      <c r="S270" s="201">
        <v>43278</v>
      </c>
      <c r="T270" s="202" t="s">
        <v>1809</v>
      </c>
      <c r="U270" s="188" t="s">
        <v>1810</v>
      </c>
      <c r="V270" s="182" t="s">
        <v>1753</v>
      </c>
    </row>
    <row r="271" spans="1:22">
      <c r="A271" s="182">
        <v>267</v>
      </c>
      <c r="B271" s="182" t="s">
        <v>1046</v>
      </c>
      <c r="C271" s="182" t="s">
        <v>111</v>
      </c>
      <c r="D271" s="182" t="s">
        <v>1047</v>
      </c>
      <c r="E271" s="182">
        <v>17</v>
      </c>
      <c r="F271" s="198">
        <v>2</v>
      </c>
      <c r="G271" s="198">
        <v>2</v>
      </c>
      <c r="H271" s="198">
        <v>20</v>
      </c>
      <c r="I271" s="182">
        <v>12</v>
      </c>
      <c r="J271" s="198">
        <v>1203</v>
      </c>
      <c r="K271" s="189">
        <v>0.5</v>
      </c>
      <c r="L271" s="199">
        <v>59.44</v>
      </c>
      <c r="M271" s="200">
        <v>45.42</v>
      </c>
      <c r="N271" s="182" t="s">
        <v>1050</v>
      </c>
      <c r="O271" s="191" t="s">
        <v>933</v>
      </c>
      <c r="P271" s="191" t="s">
        <v>935</v>
      </c>
      <c r="Q271" s="182" t="s">
        <v>1051</v>
      </c>
      <c r="R271" s="198" t="s">
        <v>1811</v>
      </c>
      <c r="S271" s="201">
        <v>43278</v>
      </c>
      <c r="T271" s="202" t="s">
        <v>1812</v>
      </c>
      <c r="U271" s="188" t="s">
        <v>1813</v>
      </c>
      <c r="V271" s="182" t="s">
        <v>1753</v>
      </c>
    </row>
    <row r="272" spans="1:22">
      <c r="A272" s="182">
        <v>268</v>
      </c>
      <c r="B272" s="182" t="s">
        <v>1046</v>
      </c>
      <c r="C272" s="182" t="s">
        <v>111</v>
      </c>
      <c r="D272" s="182" t="s">
        <v>1047</v>
      </c>
      <c r="E272" s="182">
        <v>17</v>
      </c>
      <c r="F272" s="198">
        <v>9</v>
      </c>
      <c r="G272" s="198">
        <v>1</v>
      </c>
      <c r="H272" s="198">
        <v>20</v>
      </c>
      <c r="I272" s="182">
        <v>4</v>
      </c>
      <c r="J272" s="198">
        <v>403</v>
      </c>
      <c r="K272" s="189">
        <v>0.5</v>
      </c>
      <c r="L272" s="182">
        <v>58.82</v>
      </c>
      <c r="M272" s="198">
        <v>45.37</v>
      </c>
      <c r="N272" s="182" t="s">
        <v>1050</v>
      </c>
      <c r="O272" s="182" t="s">
        <v>848</v>
      </c>
      <c r="P272" s="182" t="s">
        <v>923</v>
      </c>
      <c r="Q272" s="182" t="s">
        <v>1051</v>
      </c>
      <c r="R272" s="198" t="s">
        <v>1814</v>
      </c>
      <c r="S272" s="201">
        <v>43278</v>
      </c>
      <c r="T272" s="202" t="s">
        <v>1815</v>
      </c>
      <c r="U272" s="188" t="s">
        <v>1816</v>
      </c>
      <c r="V272" s="182" t="s">
        <v>1753</v>
      </c>
    </row>
    <row r="273" spans="1:22">
      <c r="A273" s="182">
        <v>269</v>
      </c>
      <c r="B273" s="182" t="s">
        <v>1046</v>
      </c>
      <c r="C273" s="182" t="s">
        <v>111</v>
      </c>
      <c r="D273" s="182" t="s">
        <v>1047</v>
      </c>
      <c r="E273" s="182">
        <v>17</v>
      </c>
      <c r="F273" s="198">
        <v>9</v>
      </c>
      <c r="G273" s="198">
        <v>1</v>
      </c>
      <c r="H273" s="198">
        <v>20</v>
      </c>
      <c r="I273" s="182">
        <v>18</v>
      </c>
      <c r="J273" s="198">
        <v>1804</v>
      </c>
      <c r="K273" s="189">
        <v>0.5</v>
      </c>
      <c r="L273" s="182">
        <v>59.03</v>
      </c>
      <c r="M273" s="198">
        <v>45.53</v>
      </c>
      <c r="N273" s="182" t="s">
        <v>1050</v>
      </c>
      <c r="O273" s="182" t="s">
        <v>848</v>
      </c>
      <c r="P273" s="182" t="s">
        <v>919</v>
      </c>
      <c r="Q273" s="182" t="s">
        <v>1051</v>
      </c>
      <c r="R273" s="198" t="s">
        <v>1817</v>
      </c>
      <c r="S273" s="201">
        <v>43278</v>
      </c>
      <c r="T273" s="202" t="s">
        <v>1818</v>
      </c>
      <c r="U273" s="188" t="s">
        <v>1819</v>
      </c>
      <c r="V273" s="182" t="s">
        <v>1753</v>
      </c>
    </row>
    <row r="274" spans="1:22">
      <c r="A274" s="182">
        <v>270</v>
      </c>
      <c r="B274" s="182" t="s">
        <v>1046</v>
      </c>
      <c r="C274" s="182" t="s">
        <v>111</v>
      </c>
      <c r="D274" s="182" t="s">
        <v>1047</v>
      </c>
      <c r="E274" s="182">
        <v>17</v>
      </c>
      <c r="F274" s="198">
        <v>9</v>
      </c>
      <c r="G274" s="198">
        <v>1</v>
      </c>
      <c r="H274" s="198">
        <v>20</v>
      </c>
      <c r="I274" s="182">
        <v>18</v>
      </c>
      <c r="J274" s="198">
        <v>1806</v>
      </c>
      <c r="K274" s="189">
        <v>0.5</v>
      </c>
      <c r="L274" s="182">
        <v>58.79</v>
      </c>
      <c r="M274" s="198">
        <v>45.35</v>
      </c>
      <c r="N274" s="182" t="s">
        <v>1050</v>
      </c>
      <c r="O274" s="182" t="s">
        <v>848</v>
      </c>
      <c r="P274" s="182" t="s">
        <v>919</v>
      </c>
      <c r="Q274" s="182" t="s">
        <v>1051</v>
      </c>
      <c r="R274" s="198" t="s">
        <v>1820</v>
      </c>
      <c r="S274" s="201">
        <v>43278</v>
      </c>
      <c r="T274" s="202" t="s">
        <v>1821</v>
      </c>
      <c r="U274" s="188" t="s">
        <v>1822</v>
      </c>
      <c r="V274" s="182" t="s">
        <v>1753</v>
      </c>
    </row>
    <row r="275" spans="1:22">
      <c r="A275" s="182">
        <v>271</v>
      </c>
      <c r="B275" s="182" t="s">
        <v>1046</v>
      </c>
      <c r="C275" s="182" t="s">
        <v>111</v>
      </c>
      <c r="D275" s="182" t="s">
        <v>1047</v>
      </c>
      <c r="E275" s="182">
        <v>17</v>
      </c>
      <c r="F275" s="198">
        <v>9</v>
      </c>
      <c r="G275" s="198">
        <v>1</v>
      </c>
      <c r="H275" s="198">
        <v>20</v>
      </c>
      <c r="I275" s="182">
        <v>19</v>
      </c>
      <c r="J275" s="198">
        <v>1906</v>
      </c>
      <c r="K275" s="189">
        <v>0.5</v>
      </c>
      <c r="L275" s="182">
        <v>58.79</v>
      </c>
      <c r="M275" s="198">
        <v>45.35</v>
      </c>
      <c r="N275" s="182" t="s">
        <v>1050</v>
      </c>
      <c r="O275" s="182" t="s">
        <v>848</v>
      </c>
      <c r="P275" s="182" t="s">
        <v>919</v>
      </c>
      <c r="Q275" s="182" t="s">
        <v>1051</v>
      </c>
      <c r="R275" s="198" t="s">
        <v>1823</v>
      </c>
      <c r="S275" s="201">
        <v>43278</v>
      </c>
      <c r="T275" s="202" t="s">
        <v>1824</v>
      </c>
      <c r="U275" s="188" t="s">
        <v>1825</v>
      </c>
      <c r="V275" s="182" t="s">
        <v>1753</v>
      </c>
    </row>
    <row r="276" spans="1:22">
      <c r="A276" s="182">
        <v>272</v>
      </c>
      <c r="B276" s="182" t="s">
        <v>1046</v>
      </c>
      <c r="C276" s="182" t="s">
        <v>111</v>
      </c>
      <c r="D276" s="182" t="s">
        <v>1047</v>
      </c>
      <c r="E276" s="182">
        <v>17</v>
      </c>
      <c r="F276" s="198">
        <v>9</v>
      </c>
      <c r="G276" s="198">
        <v>1</v>
      </c>
      <c r="H276" s="198">
        <v>20</v>
      </c>
      <c r="I276" s="182">
        <v>20</v>
      </c>
      <c r="J276" s="198">
        <v>2002</v>
      </c>
      <c r="K276" s="189">
        <v>0.5</v>
      </c>
      <c r="L276" s="182">
        <v>59.03</v>
      </c>
      <c r="M276" s="198">
        <v>45.53</v>
      </c>
      <c r="N276" s="182" t="s">
        <v>1050</v>
      </c>
      <c r="O276" s="182" t="s">
        <v>848</v>
      </c>
      <c r="P276" s="182" t="s">
        <v>919</v>
      </c>
      <c r="Q276" s="182" t="s">
        <v>1051</v>
      </c>
      <c r="R276" s="198" t="s">
        <v>1826</v>
      </c>
      <c r="S276" s="201">
        <v>43278</v>
      </c>
      <c r="T276" s="202" t="s">
        <v>1827</v>
      </c>
      <c r="U276" s="188" t="s">
        <v>1828</v>
      </c>
      <c r="V276" s="182" t="s">
        <v>1753</v>
      </c>
    </row>
    <row r="277" spans="1:22">
      <c r="A277" s="182">
        <v>273</v>
      </c>
      <c r="B277" s="182" t="s">
        <v>1046</v>
      </c>
      <c r="C277" s="182" t="s">
        <v>111</v>
      </c>
      <c r="D277" s="182" t="s">
        <v>1047</v>
      </c>
      <c r="E277" s="182">
        <v>17</v>
      </c>
      <c r="F277" s="198">
        <v>9</v>
      </c>
      <c r="G277" s="198">
        <v>2</v>
      </c>
      <c r="H277" s="198">
        <v>20</v>
      </c>
      <c r="I277" s="182">
        <v>1</v>
      </c>
      <c r="J277" s="198">
        <v>102</v>
      </c>
      <c r="K277" s="189">
        <v>0.5</v>
      </c>
      <c r="L277" s="182">
        <v>58.4</v>
      </c>
      <c r="M277" s="198">
        <v>45.37</v>
      </c>
      <c r="N277" s="182" t="s">
        <v>1050</v>
      </c>
      <c r="O277" s="191" t="s">
        <v>933</v>
      </c>
      <c r="P277" s="191" t="s">
        <v>932</v>
      </c>
      <c r="Q277" s="182" t="s">
        <v>1051</v>
      </c>
      <c r="R277" s="198" t="s">
        <v>1829</v>
      </c>
      <c r="S277" s="201">
        <v>43278</v>
      </c>
      <c r="T277" s="202" t="s">
        <v>1830</v>
      </c>
      <c r="U277" s="188" t="s">
        <v>1831</v>
      </c>
      <c r="V277" s="182" t="s">
        <v>1753</v>
      </c>
    </row>
    <row r="278" spans="1:22">
      <c r="A278" s="182">
        <v>274</v>
      </c>
      <c r="B278" s="182" t="s">
        <v>1046</v>
      </c>
      <c r="C278" s="182" t="s">
        <v>111</v>
      </c>
      <c r="D278" s="182" t="s">
        <v>1047</v>
      </c>
      <c r="E278" s="182">
        <v>17</v>
      </c>
      <c r="F278" s="198">
        <v>9</v>
      </c>
      <c r="G278" s="198">
        <v>2</v>
      </c>
      <c r="H278" s="198">
        <v>20</v>
      </c>
      <c r="I278" s="182">
        <v>1</v>
      </c>
      <c r="J278" s="198">
        <v>103</v>
      </c>
      <c r="K278" s="189">
        <v>0.5</v>
      </c>
      <c r="L278" s="182">
        <v>58.4</v>
      </c>
      <c r="M278" s="198">
        <v>45.37</v>
      </c>
      <c r="N278" s="182" t="s">
        <v>1050</v>
      </c>
      <c r="O278" s="191" t="s">
        <v>933</v>
      </c>
      <c r="P278" s="191" t="s">
        <v>935</v>
      </c>
      <c r="Q278" s="182" t="s">
        <v>1051</v>
      </c>
      <c r="R278" s="198" t="s">
        <v>1832</v>
      </c>
      <c r="S278" s="201">
        <v>43278</v>
      </c>
      <c r="T278" s="202" t="s">
        <v>1833</v>
      </c>
      <c r="U278" s="188"/>
      <c r="V278" s="182" t="s">
        <v>1753</v>
      </c>
    </row>
    <row r="279" spans="1:22">
      <c r="A279" s="182">
        <v>275</v>
      </c>
      <c r="B279" s="182" t="s">
        <v>1046</v>
      </c>
      <c r="C279" s="182" t="s">
        <v>111</v>
      </c>
      <c r="D279" s="182" t="s">
        <v>1047</v>
      </c>
      <c r="E279" s="182">
        <v>17</v>
      </c>
      <c r="F279" s="198">
        <v>9</v>
      </c>
      <c r="G279" s="198">
        <v>2</v>
      </c>
      <c r="H279" s="198">
        <v>20</v>
      </c>
      <c r="I279" s="182">
        <v>2</v>
      </c>
      <c r="J279" s="198">
        <v>202</v>
      </c>
      <c r="K279" s="189">
        <v>0.5</v>
      </c>
      <c r="L279" s="182">
        <v>58.4</v>
      </c>
      <c r="M279" s="198">
        <v>45.37</v>
      </c>
      <c r="N279" s="182" t="s">
        <v>1050</v>
      </c>
      <c r="O279" s="191" t="s">
        <v>933</v>
      </c>
      <c r="P279" s="191" t="s">
        <v>932</v>
      </c>
      <c r="Q279" s="182" t="s">
        <v>1051</v>
      </c>
      <c r="R279" s="198" t="s">
        <v>1834</v>
      </c>
      <c r="S279" s="201">
        <v>43278</v>
      </c>
      <c r="T279" s="202" t="s">
        <v>1835</v>
      </c>
      <c r="U279" s="188" t="s">
        <v>1836</v>
      </c>
      <c r="V279" s="182" t="s">
        <v>1753</v>
      </c>
    </row>
    <row r="280" spans="1:22">
      <c r="A280" s="182">
        <v>276</v>
      </c>
      <c r="B280" s="182" t="s">
        <v>1046</v>
      </c>
      <c r="C280" s="182" t="s">
        <v>111</v>
      </c>
      <c r="D280" s="182" t="s">
        <v>1047</v>
      </c>
      <c r="E280" s="182">
        <v>17</v>
      </c>
      <c r="F280" s="198">
        <v>9</v>
      </c>
      <c r="G280" s="198">
        <v>2</v>
      </c>
      <c r="H280" s="198">
        <v>20</v>
      </c>
      <c r="I280" s="182">
        <v>2</v>
      </c>
      <c r="J280" s="198">
        <v>203</v>
      </c>
      <c r="K280" s="189">
        <v>0.5</v>
      </c>
      <c r="L280" s="182">
        <v>58.4</v>
      </c>
      <c r="M280" s="198">
        <v>45.37</v>
      </c>
      <c r="N280" s="182" t="s">
        <v>1050</v>
      </c>
      <c r="O280" s="191" t="s">
        <v>933</v>
      </c>
      <c r="P280" s="191" t="s">
        <v>935</v>
      </c>
      <c r="Q280" s="182" t="s">
        <v>1051</v>
      </c>
      <c r="R280" s="198" t="s">
        <v>1837</v>
      </c>
      <c r="S280" s="201">
        <v>43278</v>
      </c>
      <c r="T280" s="202" t="s">
        <v>1838</v>
      </c>
      <c r="U280" s="188" t="s">
        <v>1839</v>
      </c>
      <c r="V280" s="182" t="s">
        <v>1753</v>
      </c>
    </row>
    <row r="281" spans="1:22">
      <c r="A281" s="182">
        <v>277</v>
      </c>
      <c r="B281" s="182" t="s">
        <v>1046</v>
      </c>
      <c r="C281" s="182" t="s">
        <v>111</v>
      </c>
      <c r="D281" s="182" t="s">
        <v>1047</v>
      </c>
      <c r="E281" s="182">
        <v>17</v>
      </c>
      <c r="F281" s="198">
        <v>9</v>
      </c>
      <c r="G281" s="198">
        <v>2</v>
      </c>
      <c r="H281" s="198">
        <v>20</v>
      </c>
      <c r="I281" s="182">
        <v>3</v>
      </c>
      <c r="J281" s="198">
        <v>302</v>
      </c>
      <c r="K281" s="189">
        <v>0.5</v>
      </c>
      <c r="L281" s="182">
        <v>58.4</v>
      </c>
      <c r="M281" s="198">
        <v>45.37</v>
      </c>
      <c r="N281" s="182" t="s">
        <v>1050</v>
      </c>
      <c r="O281" s="191" t="s">
        <v>933</v>
      </c>
      <c r="P281" s="191" t="s">
        <v>932</v>
      </c>
      <c r="Q281" s="182" t="s">
        <v>1051</v>
      </c>
      <c r="R281" s="198" t="s">
        <v>1840</v>
      </c>
      <c r="S281" s="201">
        <v>43278</v>
      </c>
      <c r="T281" s="202" t="s">
        <v>1841</v>
      </c>
      <c r="U281" s="188" t="s">
        <v>1842</v>
      </c>
      <c r="V281" s="182" t="s">
        <v>1753</v>
      </c>
    </row>
    <row r="282" spans="1:22">
      <c r="A282" s="182">
        <v>278</v>
      </c>
      <c r="B282" s="182" t="s">
        <v>1046</v>
      </c>
      <c r="C282" s="182" t="s">
        <v>111</v>
      </c>
      <c r="D282" s="182" t="s">
        <v>1047</v>
      </c>
      <c r="E282" s="182">
        <v>17</v>
      </c>
      <c r="F282" s="198">
        <v>9</v>
      </c>
      <c r="G282" s="198">
        <v>2</v>
      </c>
      <c r="H282" s="198">
        <v>20</v>
      </c>
      <c r="I282" s="182">
        <v>3</v>
      </c>
      <c r="J282" s="198">
        <v>303</v>
      </c>
      <c r="K282" s="189">
        <v>0.5</v>
      </c>
      <c r="L282" s="182">
        <v>58.4</v>
      </c>
      <c r="M282" s="198">
        <v>45.37</v>
      </c>
      <c r="N282" s="182" t="s">
        <v>1050</v>
      </c>
      <c r="O282" s="191" t="s">
        <v>933</v>
      </c>
      <c r="P282" s="191" t="s">
        <v>935</v>
      </c>
      <c r="Q282" s="182" t="s">
        <v>1051</v>
      </c>
      <c r="R282" s="198" t="s">
        <v>1843</v>
      </c>
      <c r="S282" s="201">
        <v>43278</v>
      </c>
      <c r="T282" s="202" t="s">
        <v>1844</v>
      </c>
      <c r="U282" s="188" t="s">
        <v>1845</v>
      </c>
      <c r="V282" s="182" t="s">
        <v>1753</v>
      </c>
    </row>
    <row r="283" spans="1:22">
      <c r="A283" s="182">
        <v>279</v>
      </c>
      <c r="B283" s="182" t="s">
        <v>1046</v>
      </c>
      <c r="C283" s="182" t="s">
        <v>111</v>
      </c>
      <c r="D283" s="182" t="s">
        <v>1047</v>
      </c>
      <c r="E283" s="182">
        <v>17</v>
      </c>
      <c r="F283" s="198">
        <v>9</v>
      </c>
      <c r="G283" s="198">
        <v>2</v>
      </c>
      <c r="H283" s="198">
        <v>20</v>
      </c>
      <c r="I283" s="182">
        <v>4</v>
      </c>
      <c r="J283" s="198">
        <v>402</v>
      </c>
      <c r="K283" s="189">
        <v>0.5</v>
      </c>
      <c r="L283" s="182">
        <v>58.47</v>
      </c>
      <c r="M283" s="198">
        <v>45.42</v>
      </c>
      <c r="N283" s="182" t="s">
        <v>1050</v>
      </c>
      <c r="O283" s="191" t="s">
        <v>933</v>
      </c>
      <c r="P283" s="191" t="s">
        <v>932</v>
      </c>
      <c r="Q283" s="182" t="s">
        <v>1051</v>
      </c>
      <c r="R283" s="198" t="s">
        <v>1846</v>
      </c>
      <c r="S283" s="201">
        <v>43278</v>
      </c>
      <c r="T283" s="202" t="s">
        <v>1847</v>
      </c>
      <c r="U283" s="188" t="s">
        <v>1848</v>
      </c>
      <c r="V283" s="182" t="s">
        <v>1753</v>
      </c>
    </row>
    <row r="284" spans="1:22">
      <c r="A284" s="182">
        <v>280</v>
      </c>
      <c r="B284" s="182" t="s">
        <v>1046</v>
      </c>
      <c r="C284" s="182" t="s">
        <v>111</v>
      </c>
      <c r="D284" s="182" t="s">
        <v>1047</v>
      </c>
      <c r="E284" s="182">
        <v>17</v>
      </c>
      <c r="F284" s="198">
        <v>9</v>
      </c>
      <c r="G284" s="198">
        <v>2</v>
      </c>
      <c r="H284" s="198">
        <v>20</v>
      </c>
      <c r="I284" s="182">
        <v>4</v>
      </c>
      <c r="J284" s="198">
        <v>403</v>
      </c>
      <c r="K284" s="189">
        <v>0.5</v>
      </c>
      <c r="L284" s="182">
        <v>58.47</v>
      </c>
      <c r="M284" s="198">
        <v>45.42</v>
      </c>
      <c r="N284" s="182" t="s">
        <v>1050</v>
      </c>
      <c r="O284" s="191" t="s">
        <v>933</v>
      </c>
      <c r="P284" s="191" t="s">
        <v>935</v>
      </c>
      <c r="Q284" s="182" t="s">
        <v>1051</v>
      </c>
      <c r="R284" s="198" t="s">
        <v>1849</v>
      </c>
      <c r="S284" s="201">
        <v>43278</v>
      </c>
      <c r="T284" s="202" t="s">
        <v>1850</v>
      </c>
      <c r="U284" s="188"/>
      <c r="V284" s="182" t="s">
        <v>1753</v>
      </c>
    </row>
    <row r="285" spans="1:22">
      <c r="A285" s="182">
        <v>281</v>
      </c>
      <c r="B285" s="182" t="s">
        <v>1046</v>
      </c>
      <c r="C285" s="182" t="s">
        <v>111</v>
      </c>
      <c r="D285" s="182" t="s">
        <v>1047</v>
      </c>
      <c r="E285" s="182">
        <v>17</v>
      </c>
      <c r="F285" s="198">
        <v>9</v>
      </c>
      <c r="G285" s="198">
        <v>2</v>
      </c>
      <c r="H285" s="198">
        <v>20</v>
      </c>
      <c r="I285" s="182">
        <v>5</v>
      </c>
      <c r="J285" s="198">
        <v>502</v>
      </c>
      <c r="K285" s="189">
        <v>0.5</v>
      </c>
      <c r="L285" s="182">
        <v>58.47</v>
      </c>
      <c r="M285" s="198">
        <v>45.42</v>
      </c>
      <c r="N285" s="182" t="s">
        <v>1050</v>
      </c>
      <c r="O285" s="191" t="s">
        <v>933</v>
      </c>
      <c r="P285" s="191" t="s">
        <v>932</v>
      </c>
      <c r="Q285" s="182" t="s">
        <v>1051</v>
      </c>
      <c r="R285" s="198" t="s">
        <v>1851</v>
      </c>
      <c r="S285" s="201">
        <v>43278</v>
      </c>
      <c r="T285" s="202" t="s">
        <v>1852</v>
      </c>
      <c r="U285" s="188" t="s">
        <v>1853</v>
      </c>
      <c r="V285" s="182" t="s">
        <v>1753</v>
      </c>
    </row>
    <row r="286" spans="1:22">
      <c r="A286" s="182">
        <v>282</v>
      </c>
      <c r="B286" s="182" t="s">
        <v>1046</v>
      </c>
      <c r="C286" s="182" t="s">
        <v>111</v>
      </c>
      <c r="D286" s="182" t="s">
        <v>1047</v>
      </c>
      <c r="E286" s="182">
        <v>17</v>
      </c>
      <c r="F286" s="198">
        <v>9</v>
      </c>
      <c r="G286" s="198">
        <v>2</v>
      </c>
      <c r="H286" s="198">
        <v>20</v>
      </c>
      <c r="I286" s="182">
        <v>5</v>
      </c>
      <c r="J286" s="198">
        <v>503</v>
      </c>
      <c r="K286" s="189">
        <v>0.5</v>
      </c>
      <c r="L286" s="182">
        <v>58.47</v>
      </c>
      <c r="M286" s="198">
        <v>45.42</v>
      </c>
      <c r="N286" s="182" t="s">
        <v>1050</v>
      </c>
      <c r="O286" s="191" t="s">
        <v>933</v>
      </c>
      <c r="P286" s="191" t="s">
        <v>935</v>
      </c>
      <c r="Q286" s="182" t="s">
        <v>1051</v>
      </c>
      <c r="R286" s="198" t="s">
        <v>1854</v>
      </c>
      <c r="S286" s="201">
        <v>43278</v>
      </c>
      <c r="T286" s="202" t="s">
        <v>1855</v>
      </c>
      <c r="U286" s="188"/>
      <c r="V286" s="182" t="s">
        <v>1753</v>
      </c>
    </row>
    <row r="287" spans="1:22">
      <c r="A287" s="182">
        <v>283</v>
      </c>
      <c r="B287" s="182" t="s">
        <v>1046</v>
      </c>
      <c r="C287" s="182" t="s">
        <v>111</v>
      </c>
      <c r="D287" s="182" t="s">
        <v>1047</v>
      </c>
      <c r="E287" s="182">
        <v>17</v>
      </c>
      <c r="F287" s="198">
        <v>9</v>
      </c>
      <c r="G287" s="198">
        <v>2</v>
      </c>
      <c r="H287" s="198">
        <v>20</v>
      </c>
      <c r="I287" s="182">
        <v>6</v>
      </c>
      <c r="J287" s="198">
        <v>602</v>
      </c>
      <c r="K287" s="189">
        <v>0.5</v>
      </c>
      <c r="L287" s="182">
        <v>58.47</v>
      </c>
      <c r="M287" s="198">
        <v>45.42</v>
      </c>
      <c r="N287" s="182" t="s">
        <v>1050</v>
      </c>
      <c r="O287" s="191" t="s">
        <v>933</v>
      </c>
      <c r="P287" s="191" t="s">
        <v>932</v>
      </c>
      <c r="Q287" s="182" t="s">
        <v>1051</v>
      </c>
      <c r="R287" s="198" t="s">
        <v>1856</v>
      </c>
      <c r="S287" s="201">
        <v>43278</v>
      </c>
      <c r="T287" s="202" t="s">
        <v>1857</v>
      </c>
      <c r="U287" s="188" t="s">
        <v>1858</v>
      </c>
      <c r="V287" s="182" t="s">
        <v>1753</v>
      </c>
    </row>
    <row r="288" spans="1:22">
      <c r="A288" s="182">
        <v>284</v>
      </c>
      <c r="B288" s="182" t="s">
        <v>1046</v>
      </c>
      <c r="C288" s="182" t="s">
        <v>111</v>
      </c>
      <c r="D288" s="182" t="s">
        <v>1047</v>
      </c>
      <c r="E288" s="182">
        <v>17</v>
      </c>
      <c r="F288" s="198">
        <v>9</v>
      </c>
      <c r="G288" s="198">
        <v>2</v>
      </c>
      <c r="H288" s="198">
        <v>20</v>
      </c>
      <c r="I288" s="182">
        <v>6</v>
      </c>
      <c r="J288" s="198">
        <v>603</v>
      </c>
      <c r="K288" s="189">
        <v>0.5</v>
      </c>
      <c r="L288" s="182">
        <v>58.47</v>
      </c>
      <c r="M288" s="198">
        <v>45.42</v>
      </c>
      <c r="N288" s="182" t="s">
        <v>1050</v>
      </c>
      <c r="O288" s="191" t="s">
        <v>933</v>
      </c>
      <c r="P288" s="191" t="s">
        <v>935</v>
      </c>
      <c r="Q288" s="182" t="s">
        <v>1051</v>
      </c>
      <c r="R288" s="198" t="s">
        <v>1859</v>
      </c>
      <c r="S288" s="201">
        <v>43278</v>
      </c>
      <c r="T288" s="202" t="s">
        <v>1860</v>
      </c>
      <c r="U288" s="188" t="s">
        <v>1861</v>
      </c>
      <c r="V288" s="182" t="s">
        <v>1753</v>
      </c>
    </row>
    <row r="289" spans="1:22">
      <c r="A289" s="182">
        <v>285</v>
      </c>
      <c r="B289" s="182" t="s">
        <v>1046</v>
      </c>
      <c r="C289" s="182" t="s">
        <v>111</v>
      </c>
      <c r="D289" s="182" t="s">
        <v>1047</v>
      </c>
      <c r="E289" s="182">
        <v>17</v>
      </c>
      <c r="F289" s="198">
        <v>9</v>
      </c>
      <c r="G289" s="198">
        <v>2</v>
      </c>
      <c r="H289" s="198">
        <v>20</v>
      </c>
      <c r="I289" s="182">
        <v>7</v>
      </c>
      <c r="J289" s="198">
        <v>702</v>
      </c>
      <c r="K289" s="189">
        <v>0.5</v>
      </c>
      <c r="L289" s="182">
        <v>58.47</v>
      </c>
      <c r="M289" s="198">
        <v>45.42</v>
      </c>
      <c r="N289" s="182" t="s">
        <v>1050</v>
      </c>
      <c r="O289" s="191" t="s">
        <v>933</v>
      </c>
      <c r="P289" s="191" t="s">
        <v>932</v>
      </c>
      <c r="Q289" s="182" t="s">
        <v>1051</v>
      </c>
      <c r="R289" s="198" t="s">
        <v>1862</v>
      </c>
      <c r="S289" s="201">
        <v>43278</v>
      </c>
      <c r="T289" s="202" t="s">
        <v>1863</v>
      </c>
      <c r="U289" s="188"/>
      <c r="V289" s="182" t="s">
        <v>1753</v>
      </c>
    </row>
    <row r="290" spans="1:22">
      <c r="A290" s="182">
        <v>286</v>
      </c>
      <c r="B290" s="182" t="s">
        <v>1046</v>
      </c>
      <c r="C290" s="182" t="s">
        <v>111</v>
      </c>
      <c r="D290" s="182" t="s">
        <v>1047</v>
      </c>
      <c r="E290" s="182">
        <v>17</v>
      </c>
      <c r="F290" s="198">
        <v>9</v>
      </c>
      <c r="G290" s="198">
        <v>2</v>
      </c>
      <c r="H290" s="198">
        <v>20</v>
      </c>
      <c r="I290" s="182">
        <v>7</v>
      </c>
      <c r="J290" s="198">
        <v>703</v>
      </c>
      <c r="K290" s="189">
        <v>0.5</v>
      </c>
      <c r="L290" s="182">
        <v>58.47</v>
      </c>
      <c r="M290" s="198">
        <v>45.42</v>
      </c>
      <c r="N290" s="182" t="s">
        <v>1050</v>
      </c>
      <c r="O290" s="191" t="s">
        <v>933</v>
      </c>
      <c r="P290" s="191" t="s">
        <v>935</v>
      </c>
      <c r="Q290" s="182" t="s">
        <v>1051</v>
      </c>
      <c r="R290" s="198" t="s">
        <v>1864</v>
      </c>
      <c r="S290" s="201">
        <v>43278</v>
      </c>
      <c r="T290" s="202" t="s">
        <v>1865</v>
      </c>
      <c r="U290" s="188" t="s">
        <v>1866</v>
      </c>
      <c r="V290" s="182" t="s">
        <v>1753</v>
      </c>
    </row>
    <row r="291" spans="1:22">
      <c r="A291" s="182">
        <v>287</v>
      </c>
      <c r="B291" s="182" t="s">
        <v>1046</v>
      </c>
      <c r="C291" s="182" t="s">
        <v>111</v>
      </c>
      <c r="D291" s="182" t="s">
        <v>1047</v>
      </c>
      <c r="E291" s="182">
        <v>17</v>
      </c>
      <c r="F291" s="198">
        <v>9</v>
      </c>
      <c r="G291" s="198">
        <v>2</v>
      </c>
      <c r="H291" s="198">
        <v>20</v>
      </c>
      <c r="I291" s="182">
        <v>7</v>
      </c>
      <c r="J291" s="198">
        <v>704</v>
      </c>
      <c r="K291" s="189">
        <v>0.5</v>
      </c>
      <c r="L291" s="182">
        <v>60.54</v>
      </c>
      <c r="M291" s="198">
        <v>47.03</v>
      </c>
      <c r="N291" s="182" t="s">
        <v>1050</v>
      </c>
      <c r="O291" s="182" t="s">
        <v>933</v>
      </c>
      <c r="P291" s="182" t="s">
        <v>965</v>
      </c>
      <c r="Q291" s="182" t="s">
        <v>1051</v>
      </c>
      <c r="R291" s="198" t="s">
        <v>1867</v>
      </c>
      <c r="S291" s="201">
        <v>43278</v>
      </c>
      <c r="T291" s="202" t="s">
        <v>1443</v>
      </c>
      <c r="U291" s="188" t="s">
        <v>1868</v>
      </c>
      <c r="V291" s="182" t="s">
        <v>1753</v>
      </c>
    </row>
    <row r="292" spans="1:22">
      <c r="A292" s="182">
        <v>288</v>
      </c>
      <c r="B292" s="182" t="s">
        <v>1046</v>
      </c>
      <c r="C292" s="182" t="s">
        <v>111</v>
      </c>
      <c r="D292" s="182" t="s">
        <v>1047</v>
      </c>
      <c r="E292" s="182">
        <v>17</v>
      </c>
      <c r="F292" s="198">
        <v>9</v>
      </c>
      <c r="G292" s="198">
        <v>2</v>
      </c>
      <c r="H292" s="198">
        <v>20</v>
      </c>
      <c r="I292" s="182">
        <v>8</v>
      </c>
      <c r="J292" s="198">
        <v>802</v>
      </c>
      <c r="K292" s="189">
        <v>0.5</v>
      </c>
      <c r="L292" s="182">
        <v>58.47</v>
      </c>
      <c r="M292" s="198">
        <v>45.42</v>
      </c>
      <c r="N292" s="182" t="s">
        <v>1050</v>
      </c>
      <c r="O292" s="191" t="s">
        <v>933</v>
      </c>
      <c r="P292" s="191" t="s">
        <v>932</v>
      </c>
      <c r="Q292" s="182" t="s">
        <v>1051</v>
      </c>
      <c r="R292" s="198" t="s">
        <v>1869</v>
      </c>
      <c r="S292" s="201">
        <v>43278</v>
      </c>
      <c r="T292" s="202" t="s">
        <v>1870</v>
      </c>
      <c r="U292" s="188" t="s">
        <v>1871</v>
      </c>
      <c r="V292" s="182" t="s">
        <v>1753</v>
      </c>
    </row>
    <row r="293" spans="1:22">
      <c r="A293" s="182">
        <v>289</v>
      </c>
      <c r="B293" s="182" t="s">
        <v>1046</v>
      </c>
      <c r="C293" s="182" t="s">
        <v>111</v>
      </c>
      <c r="D293" s="182" t="s">
        <v>1047</v>
      </c>
      <c r="E293" s="182">
        <v>17</v>
      </c>
      <c r="F293" s="198">
        <v>9</v>
      </c>
      <c r="G293" s="198">
        <v>2</v>
      </c>
      <c r="H293" s="198">
        <v>20</v>
      </c>
      <c r="I293" s="182">
        <v>8</v>
      </c>
      <c r="J293" s="198">
        <v>803</v>
      </c>
      <c r="K293" s="189">
        <v>0.5</v>
      </c>
      <c r="L293" s="182">
        <v>58.47</v>
      </c>
      <c r="M293" s="198">
        <v>45.42</v>
      </c>
      <c r="N293" s="182" t="s">
        <v>1050</v>
      </c>
      <c r="O293" s="191" t="s">
        <v>933</v>
      </c>
      <c r="P293" s="191" t="s">
        <v>935</v>
      </c>
      <c r="Q293" s="182" t="s">
        <v>1051</v>
      </c>
      <c r="R293" s="198" t="s">
        <v>1872</v>
      </c>
      <c r="S293" s="201">
        <v>43278</v>
      </c>
      <c r="T293" s="202" t="s">
        <v>1873</v>
      </c>
      <c r="U293" s="188" t="s">
        <v>1874</v>
      </c>
      <c r="V293" s="182" t="s">
        <v>1753</v>
      </c>
    </row>
    <row r="294" spans="1:22">
      <c r="A294" s="182">
        <v>290</v>
      </c>
      <c r="B294" s="182" t="s">
        <v>1046</v>
      </c>
      <c r="C294" s="182" t="s">
        <v>111</v>
      </c>
      <c r="D294" s="182" t="s">
        <v>1047</v>
      </c>
      <c r="E294" s="182">
        <v>17</v>
      </c>
      <c r="F294" s="198">
        <v>9</v>
      </c>
      <c r="G294" s="198">
        <v>2</v>
      </c>
      <c r="H294" s="198">
        <v>20</v>
      </c>
      <c r="I294" s="182">
        <v>9</v>
      </c>
      <c r="J294" s="198">
        <v>902</v>
      </c>
      <c r="K294" s="189">
        <v>0.5</v>
      </c>
      <c r="L294" s="182">
        <v>58.47</v>
      </c>
      <c r="M294" s="198">
        <v>45.42</v>
      </c>
      <c r="N294" s="182" t="s">
        <v>1050</v>
      </c>
      <c r="O294" s="191" t="s">
        <v>933</v>
      </c>
      <c r="P294" s="191" t="s">
        <v>932</v>
      </c>
      <c r="Q294" s="182" t="s">
        <v>1051</v>
      </c>
      <c r="R294" s="198" t="s">
        <v>1875</v>
      </c>
      <c r="S294" s="201">
        <v>43278</v>
      </c>
      <c r="T294" s="202" t="s">
        <v>1876</v>
      </c>
      <c r="U294" s="188"/>
      <c r="V294" s="182" t="s">
        <v>1753</v>
      </c>
    </row>
    <row r="295" spans="1:22">
      <c r="A295" s="182">
        <v>291</v>
      </c>
      <c r="B295" s="182" t="s">
        <v>1046</v>
      </c>
      <c r="C295" s="182" t="s">
        <v>111</v>
      </c>
      <c r="D295" s="182" t="s">
        <v>1047</v>
      </c>
      <c r="E295" s="182">
        <v>17</v>
      </c>
      <c r="F295" s="198">
        <v>9</v>
      </c>
      <c r="G295" s="198">
        <v>2</v>
      </c>
      <c r="H295" s="198">
        <v>20</v>
      </c>
      <c r="I295" s="182">
        <v>9</v>
      </c>
      <c r="J295" s="198">
        <v>903</v>
      </c>
      <c r="K295" s="189">
        <v>0.5</v>
      </c>
      <c r="L295" s="182">
        <v>58.47</v>
      </c>
      <c r="M295" s="198">
        <v>45.42</v>
      </c>
      <c r="N295" s="182" t="s">
        <v>1050</v>
      </c>
      <c r="O295" s="191" t="s">
        <v>933</v>
      </c>
      <c r="P295" s="191" t="s">
        <v>935</v>
      </c>
      <c r="Q295" s="182" t="s">
        <v>1051</v>
      </c>
      <c r="R295" s="198" t="s">
        <v>1877</v>
      </c>
      <c r="S295" s="201">
        <v>43278</v>
      </c>
      <c r="T295" s="202" t="s">
        <v>1878</v>
      </c>
      <c r="U295" s="188" t="s">
        <v>1879</v>
      </c>
      <c r="V295" s="182" t="s">
        <v>1753</v>
      </c>
    </row>
    <row r="296" spans="1:22">
      <c r="A296" s="182">
        <v>292</v>
      </c>
      <c r="B296" s="182" t="s">
        <v>1046</v>
      </c>
      <c r="C296" s="182" t="s">
        <v>111</v>
      </c>
      <c r="D296" s="182" t="s">
        <v>1047</v>
      </c>
      <c r="E296" s="182">
        <v>17</v>
      </c>
      <c r="F296" s="198">
        <v>9</v>
      </c>
      <c r="G296" s="198">
        <v>2</v>
      </c>
      <c r="H296" s="198">
        <v>20</v>
      </c>
      <c r="I296" s="182">
        <v>10</v>
      </c>
      <c r="J296" s="198">
        <v>1002</v>
      </c>
      <c r="K296" s="189">
        <v>0.5</v>
      </c>
      <c r="L296" s="182">
        <v>58.47</v>
      </c>
      <c r="M296" s="198">
        <v>45.42</v>
      </c>
      <c r="N296" s="182" t="s">
        <v>1050</v>
      </c>
      <c r="O296" s="191" t="s">
        <v>933</v>
      </c>
      <c r="P296" s="191" t="s">
        <v>932</v>
      </c>
      <c r="Q296" s="182" t="s">
        <v>1051</v>
      </c>
      <c r="R296" s="198" t="s">
        <v>1880</v>
      </c>
      <c r="S296" s="201">
        <v>43286</v>
      </c>
      <c r="T296" s="202" t="s">
        <v>1881</v>
      </c>
      <c r="U296" s="188" t="s">
        <v>1882</v>
      </c>
      <c r="V296" s="182" t="s">
        <v>1753</v>
      </c>
    </row>
    <row r="297" spans="1:22">
      <c r="A297" s="182">
        <v>293</v>
      </c>
      <c r="B297" s="182" t="s">
        <v>1046</v>
      </c>
      <c r="C297" s="182" t="s">
        <v>111</v>
      </c>
      <c r="D297" s="182" t="s">
        <v>1047</v>
      </c>
      <c r="E297" s="182">
        <v>17</v>
      </c>
      <c r="F297" s="198">
        <v>9</v>
      </c>
      <c r="G297" s="198">
        <v>2</v>
      </c>
      <c r="H297" s="198">
        <v>20</v>
      </c>
      <c r="I297" s="182">
        <v>10</v>
      </c>
      <c r="J297" s="198">
        <v>1003</v>
      </c>
      <c r="K297" s="189">
        <v>0.5</v>
      </c>
      <c r="L297" s="182">
        <v>58.47</v>
      </c>
      <c r="M297" s="198">
        <v>45.42</v>
      </c>
      <c r="N297" s="182" t="s">
        <v>1050</v>
      </c>
      <c r="O297" s="191" t="s">
        <v>933</v>
      </c>
      <c r="P297" s="191" t="s">
        <v>935</v>
      </c>
      <c r="Q297" s="182" t="s">
        <v>1051</v>
      </c>
      <c r="R297" s="198" t="s">
        <v>1883</v>
      </c>
      <c r="S297" s="201">
        <v>43278</v>
      </c>
      <c r="T297" s="202" t="s">
        <v>1884</v>
      </c>
      <c r="U297" s="188" t="s">
        <v>1885</v>
      </c>
      <c r="V297" s="182" t="s">
        <v>1753</v>
      </c>
    </row>
    <row r="298" spans="1:22">
      <c r="A298" s="182">
        <v>294</v>
      </c>
      <c r="B298" s="182" t="s">
        <v>1046</v>
      </c>
      <c r="C298" s="182" t="s">
        <v>111</v>
      </c>
      <c r="D298" s="182" t="s">
        <v>1047</v>
      </c>
      <c r="E298" s="182">
        <v>17</v>
      </c>
      <c r="F298" s="198">
        <v>9</v>
      </c>
      <c r="G298" s="198">
        <v>2</v>
      </c>
      <c r="H298" s="198">
        <v>20</v>
      </c>
      <c r="I298" s="182">
        <v>11</v>
      </c>
      <c r="J298" s="198">
        <v>1102</v>
      </c>
      <c r="K298" s="189">
        <v>0.5</v>
      </c>
      <c r="L298" s="182">
        <v>58.47</v>
      </c>
      <c r="M298" s="198">
        <v>45.42</v>
      </c>
      <c r="N298" s="182" t="s">
        <v>1050</v>
      </c>
      <c r="O298" s="191" t="s">
        <v>933</v>
      </c>
      <c r="P298" s="191" t="s">
        <v>932</v>
      </c>
      <c r="Q298" s="182" t="s">
        <v>1051</v>
      </c>
      <c r="R298" s="198" t="s">
        <v>1886</v>
      </c>
      <c r="S298" s="201">
        <v>43278</v>
      </c>
      <c r="T298" s="202" t="s">
        <v>1887</v>
      </c>
      <c r="U298" s="188" t="s">
        <v>1888</v>
      </c>
      <c r="V298" s="182" t="s">
        <v>1753</v>
      </c>
    </row>
    <row r="299" spans="1:22">
      <c r="A299" s="182">
        <v>295</v>
      </c>
      <c r="B299" s="182" t="s">
        <v>1046</v>
      </c>
      <c r="C299" s="182" t="s">
        <v>111</v>
      </c>
      <c r="D299" s="182" t="s">
        <v>1047</v>
      </c>
      <c r="E299" s="182">
        <v>17</v>
      </c>
      <c r="F299" s="198">
        <v>9</v>
      </c>
      <c r="G299" s="198">
        <v>2</v>
      </c>
      <c r="H299" s="198">
        <v>20</v>
      </c>
      <c r="I299" s="182">
        <v>11</v>
      </c>
      <c r="J299" s="198">
        <v>1103</v>
      </c>
      <c r="K299" s="189">
        <v>0.5</v>
      </c>
      <c r="L299" s="182">
        <v>58.47</v>
      </c>
      <c r="M299" s="198">
        <v>45.42</v>
      </c>
      <c r="N299" s="182" t="s">
        <v>1050</v>
      </c>
      <c r="O299" s="191" t="s">
        <v>933</v>
      </c>
      <c r="P299" s="191" t="s">
        <v>935</v>
      </c>
      <c r="Q299" s="182" t="s">
        <v>1051</v>
      </c>
      <c r="R299" s="198" t="s">
        <v>1889</v>
      </c>
      <c r="S299" s="201">
        <v>43278</v>
      </c>
      <c r="T299" s="202" t="s">
        <v>1890</v>
      </c>
      <c r="U299" s="188"/>
      <c r="V299" s="182" t="s">
        <v>1753</v>
      </c>
    </row>
    <row r="300" spans="1:22">
      <c r="A300" s="182">
        <v>296</v>
      </c>
      <c r="B300" s="182" t="s">
        <v>1046</v>
      </c>
      <c r="C300" s="182" t="s">
        <v>111</v>
      </c>
      <c r="D300" s="182" t="s">
        <v>1047</v>
      </c>
      <c r="E300" s="182">
        <v>17</v>
      </c>
      <c r="F300" s="198">
        <v>9</v>
      </c>
      <c r="G300" s="198">
        <v>2</v>
      </c>
      <c r="H300" s="198">
        <v>20</v>
      </c>
      <c r="I300" s="182">
        <v>12</v>
      </c>
      <c r="J300" s="198">
        <v>1202</v>
      </c>
      <c r="K300" s="189">
        <v>0.5</v>
      </c>
      <c r="L300" s="182">
        <v>58.47</v>
      </c>
      <c r="M300" s="198">
        <v>45.42</v>
      </c>
      <c r="N300" s="182" t="s">
        <v>1050</v>
      </c>
      <c r="O300" s="191" t="s">
        <v>933</v>
      </c>
      <c r="P300" s="191" t="s">
        <v>932</v>
      </c>
      <c r="Q300" s="182" t="s">
        <v>1051</v>
      </c>
      <c r="R300" s="198" t="s">
        <v>1891</v>
      </c>
      <c r="S300" s="201">
        <v>43278</v>
      </c>
      <c r="T300" s="202" t="s">
        <v>1892</v>
      </c>
      <c r="U300" s="188" t="s">
        <v>1893</v>
      </c>
      <c r="V300" s="182" t="s">
        <v>1753</v>
      </c>
    </row>
    <row r="301" spans="1:22">
      <c r="A301" s="182">
        <v>297</v>
      </c>
      <c r="B301" s="182" t="s">
        <v>1046</v>
      </c>
      <c r="C301" s="182" t="s">
        <v>111</v>
      </c>
      <c r="D301" s="182" t="s">
        <v>1047</v>
      </c>
      <c r="E301" s="182">
        <v>17</v>
      </c>
      <c r="F301" s="198">
        <v>9</v>
      </c>
      <c r="G301" s="198">
        <v>2</v>
      </c>
      <c r="H301" s="198">
        <v>20</v>
      </c>
      <c r="I301" s="182">
        <v>12</v>
      </c>
      <c r="J301" s="198">
        <v>1203</v>
      </c>
      <c r="K301" s="189">
        <v>0.5</v>
      </c>
      <c r="L301" s="182">
        <v>58.47</v>
      </c>
      <c r="M301" s="198">
        <v>45.42</v>
      </c>
      <c r="N301" s="182" t="s">
        <v>1050</v>
      </c>
      <c r="O301" s="191" t="s">
        <v>933</v>
      </c>
      <c r="P301" s="191" t="s">
        <v>935</v>
      </c>
      <c r="Q301" s="182" t="s">
        <v>1111</v>
      </c>
      <c r="R301" s="198"/>
      <c r="S301" s="201"/>
      <c r="T301" s="202"/>
      <c r="U301" s="188"/>
      <c r="V301" s="182"/>
    </row>
    <row r="302" spans="1:22">
      <c r="A302" s="182">
        <v>298</v>
      </c>
      <c r="B302" s="182" t="s">
        <v>1046</v>
      </c>
      <c r="C302" s="182" t="s">
        <v>111</v>
      </c>
      <c r="D302" s="182" t="s">
        <v>1047</v>
      </c>
      <c r="E302" s="182">
        <v>17</v>
      </c>
      <c r="F302" s="198">
        <v>9</v>
      </c>
      <c r="G302" s="198">
        <v>2</v>
      </c>
      <c r="H302" s="198">
        <v>20</v>
      </c>
      <c r="I302" s="182">
        <v>13</v>
      </c>
      <c r="J302" s="198">
        <v>1301</v>
      </c>
      <c r="K302" s="189">
        <v>0.5</v>
      </c>
      <c r="L302" s="182">
        <v>76.09</v>
      </c>
      <c r="M302" s="198">
        <v>59.11</v>
      </c>
      <c r="N302" s="182" t="s">
        <v>1561</v>
      </c>
      <c r="O302" s="182" t="s">
        <v>944</v>
      </c>
      <c r="P302" s="182" t="s">
        <v>943</v>
      </c>
      <c r="Q302" s="182" t="s">
        <v>1051</v>
      </c>
      <c r="R302" s="198" t="s">
        <v>1894</v>
      </c>
      <c r="S302" s="201">
        <v>43278</v>
      </c>
      <c r="T302" s="202" t="s">
        <v>1895</v>
      </c>
      <c r="U302" s="188" t="s">
        <v>1896</v>
      </c>
      <c r="V302" s="182" t="s">
        <v>1753</v>
      </c>
    </row>
    <row r="303" spans="1:22">
      <c r="A303" s="182">
        <v>299</v>
      </c>
      <c r="B303" s="182" t="s">
        <v>1046</v>
      </c>
      <c r="C303" s="182" t="s">
        <v>111</v>
      </c>
      <c r="D303" s="182" t="s">
        <v>1047</v>
      </c>
      <c r="E303" s="182">
        <v>17</v>
      </c>
      <c r="F303" s="198">
        <v>9</v>
      </c>
      <c r="G303" s="198">
        <v>2</v>
      </c>
      <c r="H303" s="198">
        <v>20</v>
      </c>
      <c r="I303" s="182">
        <v>13</v>
      </c>
      <c r="J303" s="198">
        <v>1302</v>
      </c>
      <c r="K303" s="189">
        <v>0.5</v>
      </c>
      <c r="L303" s="182">
        <v>58.47</v>
      </c>
      <c r="M303" s="198">
        <v>45.42</v>
      </c>
      <c r="N303" s="182" t="s">
        <v>1050</v>
      </c>
      <c r="O303" s="191" t="s">
        <v>933</v>
      </c>
      <c r="P303" s="191" t="s">
        <v>932</v>
      </c>
      <c r="Q303" s="182" t="s">
        <v>1051</v>
      </c>
      <c r="R303" s="198" t="s">
        <v>1897</v>
      </c>
      <c r="S303" s="201">
        <v>43278</v>
      </c>
      <c r="T303" s="202" t="s">
        <v>1898</v>
      </c>
      <c r="U303" s="188" t="s">
        <v>1899</v>
      </c>
      <c r="V303" s="182" t="s">
        <v>1753</v>
      </c>
    </row>
    <row r="304" spans="1:22">
      <c r="A304" s="182">
        <v>300</v>
      </c>
      <c r="B304" s="182" t="s">
        <v>1046</v>
      </c>
      <c r="C304" s="182" t="s">
        <v>111</v>
      </c>
      <c r="D304" s="182" t="s">
        <v>1047</v>
      </c>
      <c r="E304" s="182">
        <v>17</v>
      </c>
      <c r="F304" s="198">
        <v>9</v>
      </c>
      <c r="G304" s="198">
        <v>2</v>
      </c>
      <c r="H304" s="198">
        <v>20</v>
      </c>
      <c r="I304" s="182">
        <v>13</v>
      </c>
      <c r="J304" s="198">
        <v>1303</v>
      </c>
      <c r="K304" s="189">
        <v>0.5</v>
      </c>
      <c r="L304" s="182">
        <v>58.47</v>
      </c>
      <c r="M304" s="198">
        <v>45.42</v>
      </c>
      <c r="N304" s="182" t="s">
        <v>1050</v>
      </c>
      <c r="O304" s="191" t="s">
        <v>933</v>
      </c>
      <c r="P304" s="191" t="s">
        <v>935</v>
      </c>
      <c r="Q304" s="182" t="s">
        <v>1051</v>
      </c>
      <c r="R304" s="198" t="s">
        <v>1900</v>
      </c>
      <c r="S304" s="201">
        <v>43278</v>
      </c>
      <c r="T304" s="202" t="s">
        <v>1901</v>
      </c>
      <c r="U304" s="188" t="s">
        <v>1902</v>
      </c>
      <c r="V304" s="182" t="s">
        <v>1753</v>
      </c>
    </row>
    <row r="305" spans="1:22">
      <c r="A305" s="182">
        <v>301</v>
      </c>
      <c r="B305" s="182" t="s">
        <v>1046</v>
      </c>
      <c r="C305" s="182" t="s">
        <v>111</v>
      </c>
      <c r="D305" s="182" t="s">
        <v>1047</v>
      </c>
      <c r="E305" s="182">
        <v>17</v>
      </c>
      <c r="F305" s="198">
        <v>21</v>
      </c>
      <c r="G305" s="198">
        <v>1</v>
      </c>
      <c r="H305" s="198">
        <v>20</v>
      </c>
      <c r="I305" s="182">
        <v>10</v>
      </c>
      <c r="J305" s="198">
        <v>1004</v>
      </c>
      <c r="K305" s="189">
        <v>0.5</v>
      </c>
      <c r="L305" s="203">
        <v>59.06</v>
      </c>
      <c r="M305" s="200">
        <v>45.53</v>
      </c>
      <c r="N305" s="182" t="s">
        <v>1050</v>
      </c>
      <c r="O305" s="182" t="s">
        <v>848</v>
      </c>
      <c r="P305" s="182" t="s">
        <v>919</v>
      </c>
      <c r="Q305" s="182" t="s">
        <v>1051</v>
      </c>
      <c r="R305" s="198" t="s">
        <v>1903</v>
      </c>
      <c r="S305" s="201">
        <v>43278</v>
      </c>
      <c r="T305" s="202" t="s">
        <v>1904</v>
      </c>
      <c r="U305" s="188" t="s">
        <v>1905</v>
      </c>
      <c r="V305" s="182" t="s">
        <v>1753</v>
      </c>
    </row>
    <row r="306" spans="1:22">
      <c r="A306" s="182">
        <v>302</v>
      </c>
      <c r="B306" s="182" t="s">
        <v>1046</v>
      </c>
      <c r="C306" s="182" t="s">
        <v>111</v>
      </c>
      <c r="D306" s="182" t="s">
        <v>1047</v>
      </c>
      <c r="E306" s="182">
        <v>17</v>
      </c>
      <c r="F306" s="198">
        <v>21</v>
      </c>
      <c r="G306" s="198">
        <v>1</v>
      </c>
      <c r="H306" s="198">
        <v>20</v>
      </c>
      <c r="I306" s="182">
        <v>18</v>
      </c>
      <c r="J306" s="198">
        <v>1806</v>
      </c>
      <c r="K306" s="189">
        <v>0.5</v>
      </c>
      <c r="L306" s="203">
        <v>58.83</v>
      </c>
      <c r="M306" s="200">
        <v>45.35</v>
      </c>
      <c r="N306" s="182" t="s">
        <v>1050</v>
      </c>
      <c r="O306" s="182" t="s">
        <v>848</v>
      </c>
      <c r="P306" s="182" t="s">
        <v>919</v>
      </c>
      <c r="Q306" s="182" t="s">
        <v>1051</v>
      </c>
      <c r="R306" s="198" t="s">
        <v>1906</v>
      </c>
      <c r="S306" s="201">
        <v>43278</v>
      </c>
      <c r="T306" s="202" t="s">
        <v>1907</v>
      </c>
      <c r="U306" s="188" t="s">
        <v>1908</v>
      </c>
      <c r="V306" s="182" t="s">
        <v>1753</v>
      </c>
    </row>
    <row r="307" spans="1:22">
      <c r="A307" s="182">
        <v>303</v>
      </c>
      <c r="B307" s="182" t="s">
        <v>1046</v>
      </c>
      <c r="C307" s="182" t="s">
        <v>111</v>
      </c>
      <c r="D307" s="182" t="s">
        <v>1047</v>
      </c>
      <c r="E307" s="182">
        <v>17</v>
      </c>
      <c r="F307" s="198">
        <v>21</v>
      </c>
      <c r="G307" s="198">
        <v>1</v>
      </c>
      <c r="H307" s="198">
        <v>20</v>
      </c>
      <c r="I307" s="182">
        <v>20</v>
      </c>
      <c r="J307" s="198">
        <v>2003</v>
      </c>
      <c r="K307" s="189">
        <v>0.5</v>
      </c>
      <c r="L307" s="203">
        <v>59.06</v>
      </c>
      <c r="M307" s="200">
        <v>45.53</v>
      </c>
      <c r="N307" s="182" t="s">
        <v>1050</v>
      </c>
      <c r="O307" s="191" t="s">
        <v>848</v>
      </c>
      <c r="P307" s="191" t="s">
        <v>923</v>
      </c>
      <c r="Q307" s="182" t="s">
        <v>1051</v>
      </c>
      <c r="R307" s="198" t="s">
        <v>1909</v>
      </c>
      <c r="S307" s="201">
        <v>43278</v>
      </c>
      <c r="T307" s="202" t="s">
        <v>1910</v>
      </c>
      <c r="U307" s="188"/>
      <c r="V307" s="182" t="s">
        <v>1753</v>
      </c>
    </row>
    <row r="308" spans="1:22">
      <c r="A308" s="182">
        <v>304</v>
      </c>
      <c r="B308" s="182" t="s">
        <v>1046</v>
      </c>
      <c r="C308" s="182" t="s">
        <v>111</v>
      </c>
      <c r="D308" s="182" t="s">
        <v>1047</v>
      </c>
      <c r="E308" s="182">
        <v>17</v>
      </c>
      <c r="F308" s="198">
        <v>21</v>
      </c>
      <c r="G308" s="198">
        <v>1</v>
      </c>
      <c r="H308" s="198">
        <v>20</v>
      </c>
      <c r="I308" s="182">
        <v>20</v>
      </c>
      <c r="J308" s="198">
        <v>2004</v>
      </c>
      <c r="K308" s="189">
        <v>0.5</v>
      </c>
      <c r="L308" s="203">
        <v>59.06</v>
      </c>
      <c r="M308" s="200">
        <v>45.53</v>
      </c>
      <c r="N308" s="182" t="s">
        <v>1050</v>
      </c>
      <c r="O308" s="191" t="s">
        <v>848</v>
      </c>
      <c r="P308" s="191" t="s">
        <v>919</v>
      </c>
      <c r="Q308" s="182" t="s">
        <v>1051</v>
      </c>
      <c r="R308" s="198" t="s">
        <v>1911</v>
      </c>
      <c r="S308" s="201">
        <v>43278</v>
      </c>
      <c r="T308" s="202" t="s">
        <v>1591</v>
      </c>
      <c r="U308" s="188" t="s">
        <v>1912</v>
      </c>
      <c r="V308" s="182" t="s">
        <v>1753</v>
      </c>
    </row>
    <row r="309" spans="1:22">
      <c r="A309" s="182">
        <v>305</v>
      </c>
      <c r="B309" s="182" t="s">
        <v>1046</v>
      </c>
      <c r="C309" s="182" t="s">
        <v>111</v>
      </c>
      <c r="D309" s="182" t="s">
        <v>1047</v>
      </c>
      <c r="E309" s="182">
        <v>17</v>
      </c>
      <c r="F309" s="198">
        <v>21</v>
      </c>
      <c r="G309" s="198">
        <v>2</v>
      </c>
      <c r="H309" s="198">
        <v>20</v>
      </c>
      <c r="I309" s="182">
        <v>1</v>
      </c>
      <c r="J309" s="198">
        <v>102</v>
      </c>
      <c r="K309" s="189">
        <v>0.5</v>
      </c>
      <c r="L309" s="203">
        <v>58.47</v>
      </c>
      <c r="M309" s="200">
        <v>45.37</v>
      </c>
      <c r="N309" s="182" t="s">
        <v>1050</v>
      </c>
      <c r="O309" s="191" t="s">
        <v>933</v>
      </c>
      <c r="P309" s="191" t="s">
        <v>932</v>
      </c>
      <c r="Q309" s="182" t="s">
        <v>1051</v>
      </c>
      <c r="R309" s="198" t="s">
        <v>1913</v>
      </c>
      <c r="S309" s="201">
        <v>43278</v>
      </c>
      <c r="T309" s="202" t="s">
        <v>1914</v>
      </c>
      <c r="U309" s="188" t="s">
        <v>1915</v>
      </c>
      <c r="V309" s="182" t="s">
        <v>1753</v>
      </c>
    </row>
    <row r="310" spans="1:22">
      <c r="A310" s="182">
        <v>306</v>
      </c>
      <c r="B310" s="182" t="s">
        <v>1046</v>
      </c>
      <c r="C310" s="182" t="s">
        <v>111</v>
      </c>
      <c r="D310" s="182" t="s">
        <v>1047</v>
      </c>
      <c r="E310" s="182">
        <v>17</v>
      </c>
      <c r="F310" s="198">
        <v>21</v>
      </c>
      <c r="G310" s="198">
        <v>2</v>
      </c>
      <c r="H310" s="198">
        <v>20</v>
      </c>
      <c r="I310" s="182">
        <v>1</v>
      </c>
      <c r="J310" s="198">
        <v>103</v>
      </c>
      <c r="K310" s="189">
        <v>0.5</v>
      </c>
      <c r="L310" s="203">
        <v>58.47</v>
      </c>
      <c r="M310" s="200">
        <v>45.37</v>
      </c>
      <c r="N310" s="182" t="s">
        <v>1050</v>
      </c>
      <c r="O310" s="191" t="s">
        <v>933</v>
      </c>
      <c r="P310" s="191" t="s">
        <v>935</v>
      </c>
      <c r="Q310" s="182" t="s">
        <v>1051</v>
      </c>
      <c r="R310" s="198" t="s">
        <v>1916</v>
      </c>
      <c r="S310" s="201">
        <v>43278</v>
      </c>
      <c r="T310" s="202" t="s">
        <v>1695</v>
      </c>
      <c r="U310" s="188"/>
      <c r="V310" s="182" t="s">
        <v>1753</v>
      </c>
    </row>
    <row r="311" spans="1:22">
      <c r="A311" s="182">
        <v>307</v>
      </c>
      <c r="B311" s="182" t="s">
        <v>1046</v>
      </c>
      <c r="C311" s="182" t="s">
        <v>111</v>
      </c>
      <c r="D311" s="182" t="s">
        <v>1047</v>
      </c>
      <c r="E311" s="182">
        <v>17</v>
      </c>
      <c r="F311" s="198">
        <v>21</v>
      </c>
      <c r="G311" s="198">
        <v>2</v>
      </c>
      <c r="H311" s="198">
        <v>20</v>
      </c>
      <c r="I311" s="182">
        <v>2</v>
      </c>
      <c r="J311" s="198">
        <v>202</v>
      </c>
      <c r="K311" s="189">
        <v>0.5</v>
      </c>
      <c r="L311" s="203">
        <v>58.47</v>
      </c>
      <c r="M311" s="200">
        <v>45.37</v>
      </c>
      <c r="N311" s="182" t="s">
        <v>1050</v>
      </c>
      <c r="O311" s="191" t="s">
        <v>933</v>
      </c>
      <c r="P311" s="191" t="s">
        <v>932</v>
      </c>
      <c r="Q311" s="182" t="s">
        <v>1051</v>
      </c>
      <c r="R311" s="198" t="s">
        <v>1917</v>
      </c>
      <c r="S311" s="201">
        <v>43291</v>
      </c>
      <c r="T311" s="202" t="s">
        <v>1918</v>
      </c>
      <c r="U311" s="188" t="s">
        <v>1695</v>
      </c>
      <c r="V311" s="182" t="s">
        <v>1753</v>
      </c>
    </row>
    <row r="312" spans="1:22">
      <c r="A312" s="182">
        <v>308</v>
      </c>
      <c r="B312" s="182" t="s">
        <v>1046</v>
      </c>
      <c r="C312" s="182" t="s">
        <v>111</v>
      </c>
      <c r="D312" s="182" t="s">
        <v>1047</v>
      </c>
      <c r="E312" s="182">
        <v>17</v>
      </c>
      <c r="F312" s="198">
        <v>21</v>
      </c>
      <c r="G312" s="198">
        <v>2</v>
      </c>
      <c r="H312" s="198">
        <v>20</v>
      </c>
      <c r="I312" s="182">
        <v>2</v>
      </c>
      <c r="J312" s="198">
        <v>203</v>
      </c>
      <c r="K312" s="189">
        <v>0.5</v>
      </c>
      <c r="L312" s="203">
        <v>58.47</v>
      </c>
      <c r="M312" s="200">
        <v>45.37</v>
      </c>
      <c r="N312" s="182" t="s">
        <v>1050</v>
      </c>
      <c r="O312" s="191" t="s">
        <v>933</v>
      </c>
      <c r="P312" s="191" t="s">
        <v>935</v>
      </c>
      <c r="Q312" s="182" t="s">
        <v>1051</v>
      </c>
      <c r="R312" s="198" t="s">
        <v>1919</v>
      </c>
      <c r="S312" s="201">
        <v>43278</v>
      </c>
      <c r="T312" s="202" t="s">
        <v>1920</v>
      </c>
      <c r="U312" s="188"/>
      <c r="V312" s="182" t="s">
        <v>1753</v>
      </c>
    </row>
    <row r="313" spans="1:22">
      <c r="A313" s="182">
        <v>309</v>
      </c>
      <c r="B313" s="182" t="s">
        <v>1046</v>
      </c>
      <c r="C313" s="182" t="s">
        <v>111</v>
      </c>
      <c r="D313" s="182" t="s">
        <v>1047</v>
      </c>
      <c r="E313" s="182">
        <v>17</v>
      </c>
      <c r="F313" s="198">
        <v>21</v>
      </c>
      <c r="G313" s="198">
        <v>2</v>
      </c>
      <c r="H313" s="198">
        <v>20</v>
      </c>
      <c r="I313" s="182">
        <v>3</v>
      </c>
      <c r="J313" s="198">
        <v>302</v>
      </c>
      <c r="K313" s="189">
        <v>0.5</v>
      </c>
      <c r="L313" s="203">
        <v>58.47</v>
      </c>
      <c r="M313" s="200">
        <v>45.37</v>
      </c>
      <c r="N313" s="182" t="s">
        <v>1050</v>
      </c>
      <c r="O313" s="191" t="s">
        <v>933</v>
      </c>
      <c r="P313" s="191" t="s">
        <v>932</v>
      </c>
      <c r="Q313" s="182" t="s">
        <v>1051</v>
      </c>
      <c r="R313" s="198" t="s">
        <v>1921</v>
      </c>
      <c r="S313" s="201">
        <v>43278</v>
      </c>
      <c r="T313" s="202" t="s">
        <v>1922</v>
      </c>
      <c r="U313" s="188" t="s">
        <v>1923</v>
      </c>
      <c r="V313" s="182" t="s">
        <v>1753</v>
      </c>
    </row>
    <row r="314" spans="1:22">
      <c r="A314" s="182">
        <v>310</v>
      </c>
      <c r="B314" s="182" t="s">
        <v>1046</v>
      </c>
      <c r="C314" s="182" t="s">
        <v>111</v>
      </c>
      <c r="D314" s="182" t="s">
        <v>1047</v>
      </c>
      <c r="E314" s="182">
        <v>17</v>
      </c>
      <c r="F314" s="198">
        <v>21</v>
      </c>
      <c r="G314" s="198">
        <v>2</v>
      </c>
      <c r="H314" s="198">
        <v>20</v>
      </c>
      <c r="I314" s="182">
        <v>3</v>
      </c>
      <c r="J314" s="198">
        <v>303</v>
      </c>
      <c r="K314" s="189">
        <v>0.5</v>
      </c>
      <c r="L314" s="203">
        <v>58.47</v>
      </c>
      <c r="M314" s="200">
        <v>45.37</v>
      </c>
      <c r="N314" s="182" t="s">
        <v>1050</v>
      </c>
      <c r="O314" s="191" t="s">
        <v>933</v>
      </c>
      <c r="P314" s="191" t="s">
        <v>935</v>
      </c>
      <c r="Q314" s="182" t="s">
        <v>1051</v>
      </c>
      <c r="R314" s="198" t="s">
        <v>1924</v>
      </c>
      <c r="S314" s="201">
        <v>43278</v>
      </c>
      <c r="T314" s="202" t="s">
        <v>1925</v>
      </c>
      <c r="U314" s="188" t="s">
        <v>1926</v>
      </c>
      <c r="V314" s="182" t="s">
        <v>1753</v>
      </c>
    </row>
    <row r="315" spans="1:22">
      <c r="A315" s="182">
        <v>311</v>
      </c>
      <c r="B315" s="182" t="s">
        <v>1046</v>
      </c>
      <c r="C315" s="182" t="s">
        <v>111</v>
      </c>
      <c r="D315" s="182" t="s">
        <v>1047</v>
      </c>
      <c r="E315" s="182">
        <v>17</v>
      </c>
      <c r="F315" s="198">
        <v>21</v>
      </c>
      <c r="G315" s="198">
        <v>2</v>
      </c>
      <c r="H315" s="198">
        <v>20</v>
      </c>
      <c r="I315" s="182">
        <v>4</v>
      </c>
      <c r="J315" s="198">
        <v>402</v>
      </c>
      <c r="K315" s="189">
        <v>0.5</v>
      </c>
      <c r="L315" s="203">
        <v>58.53</v>
      </c>
      <c r="M315" s="200">
        <v>45.42</v>
      </c>
      <c r="N315" s="182" t="s">
        <v>1050</v>
      </c>
      <c r="O315" s="191" t="s">
        <v>933</v>
      </c>
      <c r="P315" s="191" t="s">
        <v>932</v>
      </c>
      <c r="Q315" s="182" t="s">
        <v>1051</v>
      </c>
      <c r="R315" s="198" t="s">
        <v>1927</v>
      </c>
      <c r="S315" s="201">
        <v>43278</v>
      </c>
      <c r="T315" s="202" t="s">
        <v>1928</v>
      </c>
      <c r="U315" s="188"/>
      <c r="V315" s="182" t="s">
        <v>1753</v>
      </c>
    </row>
    <row r="316" spans="1:22">
      <c r="A316" s="182">
        <v>312</v>
      </c>
      <c r="B316" s="182" t="s">
        <v>1046</v>
      </c>
      <c r="C316" s="182" t="s">
        <v>111</v>
      </c>
      <c r="D316" s="182" t="s">
        <v>1047</v>
      </c>
      <c r="E316" s="182">
        <v>17</v>
      </c>
      <c r="F316" s="198">
        <v>21</v>
      </c>
      <c r="G316" s="198">
        <v>2</v>
      </c>
      <c r="H316" s="198">
        <v>20</v>
      </c>
      <c r="I316" s="182">
        <v>4</v>
      </c>
      <c r="J316" s="198">
        <v>403</v>
      </c>
      <c r="K316" s="189">
        <v>0.5</v>
      </c>
      <c r="L316" s="203">
        <v>58.53</v>
      </c>
      <c r="M316" s="200">
        <v>45.42</v>
      </c>
      <c r="N316" s="182" t="s">
        <v>1050</v>
      </c>
      <c r="O316" s="191" t="s">
        <v>933</v>
      </c>
      <c r="P316" s="191" t="s">
        <v>935</v>
      </c>
      <c r="Q316" s="182" t="s">
        <v>1051</v>
      </c>
      <c r="R316" s="198" t="s">
        <v>1929</v>
      </c>
      <c r="S316" s="201">
        <v>43278</v>
      </c>
      <c r="T316" s="202" t="s">
        <v>1930</v>
      </c>
      <c r="U316" s="188" t="s">
        <v>1931</v>
      </c>
      <c r="V316" s="182" t="s">
        <v>1753</v>
      </c>
    </row>
    <row r="317" spans="1:22">
      <c r="A317" s="182">
        <v>313</v>
      </c>
      <c r="B317" s="182" t="s">
        <v>1046</v>
      </c>
      <c r="C317" s="182" t="s">
        <v>111</v>
      </c>
      <c r="D317" s="182" t="s">
        <v>1047</v>
      </c>
      <c r="E317" s="182">
        <v>17</v>
      </c>
      <c r="F317" s="198">
        <v>21</v>
      </c>
      <c r="G317" s="198">
        <v>2</v>
      </c>
      <c r="H317" s="198">
        <v>20</v>
      </c>
      <c r="I317" s="182">
        <v>5</v>
      </c>
      <c r="J317" s="198">
        <v>502</v>
      </c>
      <c r="K317" s="189">
        <v>0.5</v>
      </c>
      <c r="L317" s="203">
        <v>58.53</v>
      </c>
      <c r="M317" s="200">
        <v>45.42</v>
      </c>
      <c r="N317" s="182" t="s">
        <v>1050</v>
      </c>
      <c r="O317" s="191" t="s">
        <v>933</v>
      </c>
      <c r="P317" s="191" t="s">
        <v>932</v>
      </c>
      <c r="Q317" s="182" t="s">
        <v>1051</v>
      </c>
      <c r="R317" s="198" t="s">
        <v>1932</v>
      </c>
      <c r="S317" s="201">
        <v>43278</v>
      </c>
      <c r="T317" s="202" t="s">
        <v>1933</v>
      </c>
      <c r="U317" s="188" t="s">
        <v>1934</v>
      </c>
      <c r="V317" s="182" t="s">
        <v>1753</v>
      </c>
    </row>
    <row r="318" spans="1:22">
      <c r="A318" s="182">
        <v>314</v>
      </c>
      <c r="B318" s="182" t="s">
        <v>1046</v>
      </c>
      <c r="C318" s="182" t="s">
        <v>111</v>
      </c>
      <c r="D318" s="182" t="s">
        <v>1047</v>
      </c>
      <c r="E318" s="182">
        <v>17</v>
      </c>
      <c r="F318" s="198">
        <v>21</v>
      </c>
      <c r="G318" s="198">
        <v>2</v>
      </c>
      <c r="H318" s="198">
        <v>20</v>
      </c>
      <c r="I318" s="182">
        <v>5</v>
      </c>
      <c r="J318" s="198">
        <v>503</v>
      </c>
      <c r="K318" s="189">
        <v>0.5</v>
      </c>
      <c r="L318" s="203">
        <v>58.53</v>
      </c>
      <c r="M318" s="200">
        <v>45.42</v>
      </c>
      <c r="N318" s="182" t="s">
        <v>1050</v>
      </c>
      <c r="O318" s="191" t="s">
        <v>933</v>
      </c>
      <c r="P318" s="191" t="s">
        <v>935</v>
      </c>
      <c r="Q318" s="182" t="s">
        <v>1051</v>
      </c>
      <c r="R318" s="198" t="s">
        <v>1935</v>
      </c>
      <c r="S318" s="201">
        <v>43278</v>
      </c>
      <c r="T318" s="202" t="s">
        <v>1936</v>
      </c>
      <c r="U318" s="188" t="s">
        <v>1937</v>
      </c>
      <c r="V318" s="182" t="s">
        <v>1753</v>
      </c>
    </row>
    <row r="319" spans="1:22">
      <c r="A319" s="182">
        <v>315</v>
      </c>
      <c r="B319" s="182" t="s">
        <v>1046</v>
      </c>
      <c r="C319" s="182" t="s">
        <v>111</v>
      </c>
      <c r="D319" s="182" t="s">
        <v>1047</v>
      </c>
      <c r="E319" s="182">
        <v>17</v>
      </c>
      <c r="F319" s="198">
        <v>21</v>
      </c>
      <c r="G319" s="198">
        <v>2</v>
      </c>
      <c r="H319" s="198">
        <v>20</v>
      </c>
      <c r="I319" s="182">
        <v>6</v>
      </c>
      <c r="J319" s="198">
        <v>602</v>
      </c>
      <c r="K319" s="189">
        <v>0.5</v>
      </c>
      <c r="L319" s="203">
        <v>58.53</v>
      </c>
      <c r="M319" s="200">
        <v>45.42</v>
      </c>
      <c r="N319" s="182" t="s">
        <v>1050</v>
      </c>
      <c r="O319" s="191" t="s">
        <v>933</v>
      </c>
      <c r="P319" s="191" t="s">
        <v>932</v>
      </c>
      <c r="Q319" s="182" t="s">
        <v>1051</v>
      </c>
      <c r="R319" s="198" t="s">
        <v>1938</v>
      </c>
      <c r="S319" s="201">
        <v>43278</v>
      </c>
      <c r="T319" s="202" t="s">
        <v>1939</v>
      </c>
      <c r="U319" s="188" t="s">
        <v>1940</v>
      </c>
      <c r="V319" s="182" t="s">
        <v>1753</v>
      </c>
    </row>
    <row r="320" spans="1:22">
      <c r="A320" s="182">
        <v>316</v>
      </c>
      <c r="B320" s="182" t="s">
        <v>1046</v>
      </c>
      <c r="C320" s="182" t="s">
        <v>111</v>
      </c>
      <c r="D320" s="182" t="s">
        <v>1047</v>
      </c>
      <c r="E320" s="182">
        <v>17</v>
      </c>
      <c r="F320" s="198">
        <v>21</v>
      </c>
      <c r="G320" s="198">
        <v>2</v>
      </c>
      <c r="H320" s="198">
        <v>20</v>
      </c>
      <c r="I320" s="182">
        <v>6</v>
      </c>
      <c r="J320" s="198">
        <v>603</v>
      </c>
      <c r="K320" s="189">
        <v>0.5</v>
      </c>
      <c r="L320" s="203">
        <v>58.53</v>
      </c>
      <c r="M320" s="200">
        <v>45.42</v>
      </c>
      <c r="N320" s="182" t="s">
        <v>1050</v>
      </c>
      <c r="O320" s="191" t="s">
        <v>933</v>
      </c>
      <c r="P320" s="191" t="s">
        <v>935</v>
      </c>
      <c r="Q320" s="182" t="s">
        <v>1051</v>
      </c>
      <c r="R320" s="198" t="s">
        <v>1941</v>
      </c>
      <c r="S320" s="201">
        <v>43278</v>
      </c>
      <c r="T320" s="202" t="s">
        <v>1942</v>
      </c>
      <c r="U320" s="188" t="s">
        <v>1943</v>
      </c>
      <c r="V320" s="182" t="s">
        <v>1753</v>
      </c>
    </row>
    <row r="321" spans="1:22">
      <c r="A321" s="182">
        <v>317</v>
      </c>
      <c r="B321" s="182" t="s">
        <v>1046</v>
      </c>
      <c r="C321" s="182" t="s">
        <v>111</v>
      </c>
      <c r="D321" s="182" t="s">
        <v>1047</v>
      </c>
      <c r="E321" s="182">
        <v>17</v>
      </c>
      <c r="F321" s="198">
        <v>21</v>
      </c>
      <c r="G321" s="198">
        <v>2</v>
      </c>
      <c r="H321" s="198">
        <v>20</v>
      </c>
      <c r="I321" s="182">
        <v>7</v>
      </c>
      <c r="J321" s="198">
        <v>702</v>
      </c>
      <c r="K321" s="189">
        <v>0.5</v>
      </c>
      <c r="L321" s="203">
        <v>58.53</v>
      </c>
      <c r="M321" s="200">
        <v>45.42</v>
      </c>
      <c r="N321" s="182" t="s">
        <v>1050</v>
      </c>
      <c r="O321" s="191" t="s">
        <v>933</v>
      </c>
      <c r="P321" s="191" t="s">
        <v>932</v>
      </c>
      <c r="Q321" s="182" t="s">
        <v>1051</v>
      </c>
      <c r="R321" s="198" t="s">
        <v>1944</v>
      </c>
      <c r="S321" s="201">
        <v>43278</v>
      </c>
      <c r="T321" s="202" t="s">
        <v>1945</v>
      </c>
      <c r="U321" s="188"/>
      <c r="V321" s="182" t="s">
        <v>1753</v>
      </c>
    </row>
    <row r="322" spans="1:22">
      <c r="A322" s="182">
        <v>318</v>
      </c>
      <c r="B322" s="182" t="s">
        <v>1046</v>
      </c>
      <c r="C322" s="182" t="s">
        <v>111</v>
      </c>
      <c r="D322" s="182" t="s">
        <v>1047</v>
      </c>
      <c r="E322" s="182">
        <v>17</v>
      </c>
      <c r="F322" s="198">
        <v>21</v>
      </c>
      <c r="G322" s="198">
        <v>2</v>
      </c>
      <c r="H322" s="198">
        <v>20</v>
      </c>
      <c r="I322" s="182">
        <v>7</v>
      </c>
      <c r="J322" s="198">
        <v>703</v>
      </c>
      <c r="K322" s="189">
        <v>0.5</v>
      </c>
      <c r="L322" s="203">
        <v>58.53</v>
      </c>
      <c r="M322" s="200">
        <v>45.42</v>
      </c>
      <c r="N322" s="182" t="s">
        <v>1050</v>
      </c>
      <c r="O322" s="191" t="s">
        <v>933</v>
      </c>
      <c r="P322" s="191" t="s">
        <v>935</v>
      </c>
      <c r="Q322" s="182" t="s">
        <v>1051</v>
      </c>
      <c r="R322" s="198" t="s">
        <v>1946</v>
      </c>
      <c r="S322" s="201">
        <v>43278</v>
      </c>
      <c r="T322" s="202" t="s">
        <v>1947</v>
      </c>
      <c r="U322" s="188" t="s">
        <v>1948</v>
      </c>
      <c r="V322" s="182" t="s">
        <v>1753</v>
      </c>
    </row>
    <row r="323" spans="1:22">
      <c r="A323" s="182">
        <v>319</v>
      </c>
      <c r="B323" s="182" t="s">
        <v>1046</v>
      </c>
      <c r="C323" s="182" t="s">
        <v>111</v>
      </c>
      <c r="D323" s="182" t="s">
        <v>1047</v>
      </c>
      <c r="E323" s="182">
        <v>17</v>
      </c>
      <c r="F323" s="198">
        <v>21</v>
      </c>
      <c r="G323" s="198">
        <v>2</v>
      </c>
      <c r="H323" s="198">
        <v>20</v>
      </c>
      <c r="I323" s="182">
        <v>8</v>
      </c>
      <c r="J323" s="198">
        <v>802</v>
      </c>
      <c r="K323" s="189">
        <v>0.5</v>
      </c>
      <c r="L323" s="203">
        <v>58.53</v>
      </c>
      <c r="M323" s="200">
        <v>45.42</v>
      </c>
      <c r="N323" s="182" t="s">
        <v>1050</v>
      </c>
      <c r="O323" s="191" t="s">
        <v>933</v>
      </c>
      <c r="P323" s="191" t="s">
        <v>932</v>
      </c>
      <c r="Q323" s="182" t="s">
        <v>1051</v>
      </c>
      <c r="R323" s="198" t="s">
        <v>1949</v>
      </c>
      <c r="S323" s="201">
        <v>43278</v>
      </c>
      <c r="T323" s="202" t="s">
        <v>1950</v>
      </c>
      <c r="U323" s="188" t="s">
        <v>1951</v>
      </c>
      <c r="V323" s="182" t="s">
        <v>1753</v>
      </c>
    </row>
    <row r="324" spans="1:22">
      <c r="A324" s="182">
        <v>320</v>
      </c>
      <c r="B324" s="182" t="s">
        <v>1046</v>
      </c>
      <c r="C324" s="182" t="s">
        <v>111</v>
      </c>
      <c r="D324" s="182" t="s">
        <v>1047</v>
      </c>
      <c r="E324" s="182">
        <v>17</v>
      </c>
      <c r="F324" s="198">
        <v>21</v>
      </c>
      <c r="G324" s="198">
        <v>2</v>
      </c>
      <c r="H324" s="198">
        <v>20</v>
      </c>
      <c r="I324" s="182">
        <v>8</v>
      </c>
      <c r="J324" s="198">
        <v>803</v>
      </c>
      <c r="K324" s="189">
        <v>0.5</v>
      </c>
      <c r="L324" s="203">
        <v>58.53</v>
      </c>
      <c r="M324" s="200">
        <v>45.42</v>
      </c>
      <c r="N324" s="182" t="s">
        <v>1050</v>
      </c>
      <c r="O324" s="191" t="s">
        <v>933</v>
      </c>
      <c r="P324" s="191" t="s">
        <v>935</v>
      </c>
      <c r="Q324" s="182" t="s">
        <v>1051</v>
      </c>
      <c r="R324" s="198" t="s">
        <v>1952</v>
      </c>
      <c r="S324" s="201">
        <v>43278</v>
      </c>
      <c r="T324" s="202" t="s">
        <v>1953</v>
      </c>
      <c r="U324" s="188" t="s">
        <v>1954</v>
      </c>
      <c r="V324" s="182" t="s">
        <v>1753</v>
      </c>
    </row>
    <row r="325" spans="1:22">
      <c r="A325" s="182">
        <v>321</v>
      </c>
      <c r="B325" s="182" t="s">
        <v>1046</v>
      </c>
      <c r="C325" s="182" t="s">
        <v>111</v>
      </c>
      <c r="D325" s="182" t="s">
        <v>1047</v>
      </c>
      <c r="E325" s="182">
        <v>17</v>
      </c>
      <c r="F325" s="198">
        <v>21</v>
      </c>
      <c r="G325" s="198">
        <v>2</v>
      </c>
      <c r="H325" s="198">
        <v>20</v>
      </c>
      <c r="I325" s="182">
        <v>9</v>
      </c>
      <c r="J325" s="198">
        <v>902</v>
      </c>
      <c r="K325" s="189">
        <v>0.5</v>
      </c>
      <c r="L325" s="203">
        <v>58.53</v>
      </c>
      <c r="M325" s="200">
        <v>45.42</v>
      </c>
      <c r="N325" s="182" t="s">
        <v>1050</v>
      </c>
      <c r="O325" s="191" t="s">
        <v>933</v>
      </c>
      <c r="P325" s="191" t="s">
        <v>932</v>
      </c>
      <c r="Q325" s="182" t="s">
        <v>1051</v>
      </c>
      <c r="R325" s="198" t="s">
        <v>1955</v>
      </c>
      <c r="S325" s="201">
        <v>43278</v>
      </c>
      <c r="T325" s="202" t="s">
        <v>1956</v>
      </c>
      <c r="U325" s="188" t="s">
        <v>1957</v>
      </c>
      <c r="V325" s="182" t="s">
        <v>1753</v>
      </c>
    </row>
    <row r="326" spans="1:22">
      <c r="A326" s="182">
        <v>322</v>
      </c>
      <c r="B326" s="182" t="s">
        <v>1046</v>
      </c>
      <c r="C326" s="182" t="s">
        <v>111</v>
      </c>
      <c r="D326" s="182" t="s">
        <v>1047</v>
      </c>
      <c r="E326" s="182">
        <v>17</v>
      </c>
      <c r="F326" s="198">
        <v>21</v>
      </c>
      <c r="G326" s="198">
        <v>2</v>
      </c>
      <c r="H326" s="198">
        <v>20</v>
      </c>
      <c r="I326" s="182">
        <v>9</v>
      </c>
      <c r="J326" s="198">
        <v>903</v>
      </c>
      <c r="K326" s="189">
        <v>0.5</v>
      </c>
      <c r="L326" s="203">
        <v>58.53</v>
      </c>
      <c r="M326" s="200">
        <v>45.42</v>
      </c>
      <c r="N326" s="182" t="s">
        <v>1050</v>
      </c>
      <c r="O326" s="191" t="s">
        <v>933</v>
      </c>
      <c r="P326" s="191" t="s">
        <v>935</v>
      </c>
      <c r="Q326" s="182" t="s">
        <v>1051</v>
      </c>
      <c r="R326" s="198" t="s">
        <v>1958</v>
      </c>
      <c r="S326" s="201">
        <v>43278</v>
      </c>
      <c r="T326" s="202" t="s">
        <v>1959</v>
      </c>
      <c r="U326" s="188" t="s">
        <v>1960</v>
      </c>
      <c r="V326" s="182" t="s">
        <v>1753</v>
      </c>
    </row>
    <row r="327" spans="1:22">
      <c r="A327" s="182">
        <v>323</v>
      </c>
      <c r="B327" s="182" t="s">
        <v>1046</v>
      </c>
      <c r="C327" s="182" t="s">
        <v>111</v>
      </c>
      <c r="D327" s="182" t="s">
        <v>1047</v>
      </c>
      <c r="E327" s="182">
        <v>17</v>
      </c>
      <c r="F327" s="198">
        <v>21</v>
      </c>
      <c r="G327" s="198">
        <v>2</v>
      </c>
      <c r="H327" s="198">
        <v>20</v>
      </c>
      <c r="I327" s="182">
        <v>10</v>
      </c>
      <c r="J327" s="198">
        <v>1002</v>
      </c>
      <c r="K327" s="189">
        <v>0.5</v>
      </c>
      <c r="L327" s="203">
        <v>58.53</v>
      </c>
      <c r="M327" s="200">
        <v>45.42</v>
      </c>
      <c r="N327" s="182" t="s">
        <v>1050</v>
      </c>
      <c r="O327" s="191" t="s">
        <v>933</v>
      </c>
      <c r="P327" s="191" t="s">
        <v>932</v>
      </c>
      <c r="Q327" s="182" t="s">
        <v>1051</v>
      </c>
      <c r="R327" s="198" t="s">
        <v>1961</v>
      </c>
      <c r="S327" s="201">
        <v>43278</v>
      </c>
      <c r="T327" s="202" t="s">
        <v>1962</v>
      </c>
      <c r="U327" s="188" t="s">
        <v>1963</v>
      </c>
      <c r="V327" s="182" t="s">
        <v>1753</v>
      </c>
    </row>
    <row r="328" spans="1:22">
      <c r="A328" s="182">
        <v>324</v>
      </c>
      <c r="B328" s="182" t="s">
        <v>1046</v>
      </c>
      <c r="C328" s="182" t="s">
        <v>111</v>
      </c>
      <c r="D328" s="182" t="s">
        <v>1047</v>
      </c>
      <c r="E328" s="182">
        <v>17</v>
      </c>
      <c r="F328" s="198">
        <v>21</v>
      </c>
      <c r="G328" s="198">
        <v>2</v>
      </c>
      <c r="H328" s="198">
        <v>20</v>
      </c>
      <c r="I328" s="182">
        <v>10</v>
      </c>
      <c r="J328" s="198">
        <v>1003</v>
      </c>
      <c r="K328" s="189">
        <v>0.5</v>
      </c>
      <c r="L328" s="203">
        <v>58.53</v>
      </c>
      <c r="M328" s="200">
        <v>45.42</v>
      </c>
      <c r="N328" s="182" t="s">
        <v>1050</v>
      </c>
      <c r="O328" s="191" t="s">
        <v>933</v>
      </c>
      <c r="P328" s="191" t="s">
        <v>935</v>
      </c>
      <c r="Q328" s="182" t="s">
        <v>1051</v>
      </c>
      <c r="R328" s="198" t="s">
        <v>1964</v>
      </c>
      <c r="S328" s="201">
        <v>43278</v>
      </c>
      <c r="T328" s="202" t="s">
        <v>1965</v>
      </c>
      <c r="U328" s="188" t="s">
        <v>1966</v>
      </c>
      <c r="V328" s="182" t="s">
        <v>1753</v>
      </c>
    </row>
    <row r="329" spans="1:22">
      <c r="A329" s="182">
        <v>325</v>
      </c>
      <c r="B329" s="182" t="s">
        <v>1046</v>
      </c>
      <c r="C329" s="182" t="s">
        <v>111</v>
      </c>
      <c r="D329" s="182" t="s">
        <v>1047</v>
      </c>
      <c r="E329" s="182">
        <v>17</v>
      </c>
      <c r="F329" s="198">
        <v>21</v>
      </c>
      <c r="G329" s="198">
        <v>2</v>
      </c>
      <c r="H329" s="198">
        <v>20</v>
      </c>
      <c r="I329" s="182">
        <v>11</v>
      </c>
      <c r="J329" s="198">
        <v>1102</v>
      </c>
      <c r="K329" s="189">
        <v>0.5</v>
      </c>
      <c r="L329" s="203">
        <v>58.53</v>
      </c>
      <c r="M329" s="200">
        <v>45.42</v>
      </c>
      <c r="N329" s="182" t="s">
        <v>1050</v>
      </c>
      <c r="O329" s="191" t="s">
        <v>933</v>
      </c>
      <c r="P329" s="191" t="s">
        <v>932</v>
      </c>
      <c r="Q329" s="182" t="s">
        <v>1051</v>
      </c>
      <c r="R329" s="198" t="s">
        <v>1967</v>
      </c>
      <c r="S329" s="201">
        <v>43278</v>
      </c>
      <c r="T329" s="202" t="s">
        <v>1968</v>
      </c>
      <c r="U329" s="188" t="s">
        <v>1969</v>
      </c>
      <c r="V329" s="182" t="s">
        <v>1753</v>
      </c>
    </row>
    <row r="330" spans="1:22">
      <c r="A330" s="182">
        <v>326</v>
      </c>
      <c r="B330" s="182" t="s">
        <v>1046</v>
      </c>
      <c r="C330" s="182" t="s">
        <v>111</v>
      </c>
      <c r="D330" s="182" t="s">
        <v>1047</v>
      </c>
      <c r="E330" s="182">
        <v>17</v>
      </c>
      <c r="F330" s="198">
        <v>21</v>
      </c>
      <c r="G330" s="198">
        <v>2</v>
      </c>
      <c r="H330" s="198">
        <v>20</v>
      </c>
      <c r="I330" s="182">
        <v>11</v>
      </c>
      <c r="J330" s="198">
        <v>1103</v>
      </c>
      <c r="K330" s="189">
        <v>0.5</v>
      </c>
      <c r="L330" s="203">
        <v>58.53</v>
      </c>
      <c r="M330" s="200">
        <v>45.42</v>
      </c>
      <c r="N330" s="182" t="s">
        <v>1050</v>
      </c>
      <c r="O330" s="191" t="s">
        <v>933</v>
      </c>
      <c r="P330" s="191" t="s">
        <v>935</v>
      </c>
      <c r="Q330" s="182" t="s">
        <v>1051</v>
      </c>
      <c r="R330" s="198" t="s">
        <v>1970</v>
      </c>
      <c r="S330" s="201">
        <v>43278</v>
      </c>
      <c r="T330" s="202" t="s">
        <v>1971</v>
      </c>
      <c r="U330" s="188" t="s">
        <v>1972</v>
      </c>
      <c r="V330" s="182" t="s">
        <v>1753</v>
      </c>
    </row>
    <row r="331" spans="1:22">
      <c r="A331" s="182">
        <v>327</v>
      </c>
      <c r="B331" s="182" t="s">
        <v>1046</v>
      </c>
      <c r="C331" s="182" t="s">
        <v>111</v>
      </c>
      <c r="D331" s="182" t="s">
        <v>1047</v>
      </c>
      <c r="E331" s="182">
        <v>17</v>
      </c>
      <c r="F331" s="198">
        <v>21</v>
      </c>
      <c r="G331" s="198">
        <v>2</v>
      </c>
      <c r="H331" s="198">
        <v>20</v>
      </c>
      <c r="I331" s="182">
        <v>12</v>
      </c>
      <c r="J331" s="198">
        <v>1202</v>
      </c>
      <c r="K331" s="189">
        <v>0.5</v>
      </c>
      <c r="L331" s="203">
        <v>58.53</v>
      </c>
      <c r="M331" s="200">
        <v>45.42</v>
      </c>
      <c r="N331" s="182" t="s">
        <v>1050</v>
      </c>
      <c r="O331" s="191" t="s">
        <v>933</v>
      </c>
      <c r="P331" s="191" t="s">
        <v>932</v>
      </c>
      <c r="Q331" s="182" t="s">
        <v>1051</v>
      </c>
      <c r="R331" s="198" t="s">
        <v>1973</v>
      </c>
      <c r="S331" s="201">
        <v>43278</v>
      </c>
      <c r="T331" s="202" t="s">
        <v>1974</v>
      </c>
      <c r="U331" s="188" t="s">
        <v>1975</v>
      </c>
      <c r="V331" s="182" t="s">
        <v>1753</v>
      </c>
    </row>
    <row r="332" spans="1:22">
      <c r="A332" s="182">
        <v>328</v>
      </c>
      <c r="B332" s="182" t="s">
        <v>1046</v>
      </c>
      <c r="C332" s="182" t="s">
        <v>111</v>
      </c>
      <c r="D332" s="182" t="s">
        <v>1047</v>
      </c>
      <c r="E332" s="182">
        <v>17</v>
      </c>
      <c r="F332" s="198">
        <v>21</v>
      </c>
      <c r="G332" s="198">
        <v>2</v>
      </c>
      <c r="H332" s="198">
        <v>20</v>
      </c>
      <c r="I332" s="182">
        <v>12</v>
      </c>
      <c r="J332" s="198">
        <v>1203</v>
      </c>
      <c r="K332" s="189">
        <v>0.5</v>
      </c>
      <c r="L332" s="203">
        <v>58.53</v>
      </c>
      <c r="M332" s="200">
        <v>45.42</v>
      </c>
      <c r="N332" s="182" t="s">
        <v>1050</v>
      </c>
      <c r="O332" s="191" t="s">
        <v>933</v>
      </c>
      <c r="P332" s="191" t="s">
        <v>935</v>
      </c>
      <c r="Q332" s="182" t="s">
        <v>1051</v>
      </c>
      <c r="R332" s="198" t="s">
        <v>1976</v>
      </c>
      <c r="S332" s="201">
        <v>43278</v>
      </c>
      <c r="T332" s="202" t="s">
        <v>1977</v>
      </c>
      <c r="U332" s="188" t="s">
        <v>1978</v>
      </c>
      <c r="V332" s="182" t="s">
        <v>1753</v>
      </c>
    </row>
    <row r="333" spans="1:22">
      <c r="A333" s="182">
        <v>329</v>
      </c>
      <c r="B333" s="182" t="s">
        <v>1046</v>
      </c>
      <c r="C333" s="182" t="s">
        <v>111</v>
      </c>
      <c r="D333" s="182" t="s">
        <v>1047</v>
      </c>
      <c r="E333" s="182">
        <v>17</v>
      </c>
      <c r="F333" s="198">
        <v>21</v>
      </c>
      <c r="G333" s="198">
        <v>2</v>
      </c>
      <c r="H333" s="198">
        <v>20</v>
      </c>
      <c r="I333" s="182">
        <v>13</v>
      </c>
      <c r="J333" s="198">
        <v>1302</v>
      </c>
      <c r="K333" s="189">
        <v>0.5</v>
      </c>
      <c r="L333" s="203">
        <v>58.53</v>
      </c>
      <c r="M333" s="200">
        <v>45.42</v>
      </c>
      <c r="N333" s="182" t="s">
        <v>1050</v>
      </c>
      <c r="O333" s="191" t="s">
        <v>933</v>
      </c>
      <c r="P333" s="191" t="s">
        <v>932</v>
      </c>
      <c r="Q333" s="182" t="s">
        <v>1051</v>
      </c>
      <c r="R333" s="198" t="s">
        <v>1979</v>
      </c>
      <c r="S333" s="201">
        <v>43278</v>
      </c>
      <c r="T333" s="202" t="s">
        <v>1980</v>
      </c>
      <c r="U333" s="188" t="s">
        <v>1981</v>
      </c>
      <c r="V333" s="182" t="s">
        <v>1753</v>
      </c>
    </row>
    <row r="334" spans="1:22">
      <c r="A334" s="182">
        <v>330</v>
      </c>
      <c r="B334" s="182" t="s">
        <v>1046</v>
      </c>
      <c r="C334" s="182" t="s">
        <v>111</v>
      </c>
      <c r="D334" s="182" t="s">
        <v>1047</v>
      </c>
      <c r="E334" s="182">
        <v>17</v>
      </c>
      <c r="F334" s="198">
        <v>21</v>
      </c>
      <c r="G334" s="198">
        <v>2</v>
      </c>
      <c r="H334" s="198">
        <v>20</v>
      </c>
      <c r="I334" s="182">
        <v>13</v>
      </c>
      <c r="J334" s="198">
        <v>1303</v>
      </c>
      <c r="K334" s="189">
        <v>0.5</v>
      </c>
      <c r="L334" s="203">
        <v>58.53</v>
      </c>
      <c r="M334" s="200">
        <v>45.42</v>
      </c>
      <c r="N334" s="182" t="s">
        <v>1050</v>
      </c>
      <c r="O334" s="191" t="s">
        <v>933</v>
      </c>
      <c r="P334" s="191" t="s">
        <v>935</v>
      </c>
      <c r="Q334" s="182" t="s">
        <v>1051</v>
      </c>
      <c r="R334" s="198" t="s">
        <v>1982</v>
      </c>
      <c r="S334" s="201">
        <v>43278</v>
      </c>
      <c r="T334" s="202" t="s">
        <v>1983</v>
      </c>
      <c r="U334" s="188" t="s">
        <v>1984</v>
      </c>
      <c r="V334" s="182"/>
    </row>
    <row r="335" spans="1:22">
      <c r="A335" s="204"/>
      <c r="B335" s="182"/>
      <c r="C335" s="182"/>
      <c r="D335" s="182"/>
      <c r="E335" s="182"/>
      <c r="F335" s="182"/>
      <c r="G335" s="182"/>
      <c r="H335" s="182"/>
      <c r="I335" s="182"/>
      <c r="J335" s="182"/>
      <c r="K335" s="189"/>
      <c r="L335" s="184">
        <f>SUM(L5:L334)</f>
        <v>19377.440000000035</v>
      </c>
      <c r="M335" s="184"/>
      <c r="N335" s="182"/>
      <c r="O335" s="182"/>
      <c r="P335" s="182"/>
      <c r="Q335" s="182"/>
      <c r="R335" s="182"/>
      <c r="S335" s="182"/>
      <c r="T335" s="182"/>
      <c r="U335" s="182"/>
      <c r="V335" s="182"/>
    </row>
    <row r="336" spans="1:22">
      <c r="A336" s="204"/>
      <c r="B336" s="182"/>
      <c r="C336" s="182"/>
      <c r="D336" s="182"/>
      <c r="E336" s="182"/>
      <c r="F336" s="182"/>
      <c r="G336" s="182"/>
      <c r="H336" s="182"/>
      <c r="I336" s="182"/>
      <c r="J336" s="182"/>
      <c r="K336" s="189"/>
      <c r="L336" s="184"/>
      <c r="M336" s="184"/>
      <c r="N336" s="182"/>
      <c r="O336" s="182"/>
      <c r="P336" s="182"/>
      <c r="Q336" s="182"/>
      <c r="R336" s="182"/>
      <c r="S336" s="182"/>
      <c r="T336" s="182"/>
      <c r="U336" s="182"/>
      <c r="V336" s="182"/>
    </row>
    <row r="337" spans="1:22">
      <c r="A337" s="204"/>
      <c r="B337" s="182"/>
      <c r="C337" s="182"/>
      <c r="D337" s="182"/>
      <c r="E337" s="182"/>
      <c r="F337" s="182"/>
      <c r="G337" s="182"/>
      <c r="H337" s="182"/>
      <c r="I337" s="182"/>
      <c r="J337" s="182"/>
      <c r="K337" s="189"/>
      <c r="L337" s="184"/>
      <c r="M337" s="184"/>
      <c r="N337" s="182"/>
      <c r="O337" s="182"/>
      <c r="P337" s="182"/>
      <c r="Q337" s="182"/>
      <c r="R337" s="182"/>
      <c r="S337" s="182"/>
      <c r="T337" s="182"/>
      <c r="U337" s="182"/>
      <c r="V337" s="182"/>
    </row>
    <row r="338" spans="1:22">
      <c r="A338" s="204"/>
      <c r="B338" s="182"/>
      <c r="C338" s="182"/>
      <c r="D338" s="182"/>
      <c r="E338" s="182"/>
      <c r="F338" s="182"/>
      <c r="G338" s="182"/>
      <c r="H338" s="182"/>
      <c r="I338" s="182"/>
      <c r="J338" s="182"/>
      <c r="K338" s="189"/>
      <c r="L338" s="184"/>
      <c r="M338" s="184"/>
      <c r="N338" s="182"/>
      <c r="O338" s="182"/>
      <c r="P338" s="182"/>
      <c r="Q338" s="182"/>
      <c r="R338" s="182"/>
      <c r="S338" s="182"/>
      <c r="T338" s="182"/>
      <c r="U338" s="182"/>
      <c r="V338" s="182"/>
    </row>
    <row r="339" spans="1:22">
      <c r="A339" s="204"/>
      <c r="B339" s="182"/>
      <c r="C339" s="182"/>
      <c r="D339" s="182"/>
      <c r="E339" s="182"/>
      <c r="F339" s="182"/>
      <c r="G339" s="182"/>
      <c r="H339" s="182"/>
      <c r="I339" s="182"/>
      <c r="J339" s="182"/>
      <c r="K339" s="189"/>
      <c r="L339" s="184"/>
      <c r="M339" s="184"/>
      <c r="N339" s="182"/>
      <c r="O339" s="182"/>
      <c r="P339" s="182"/>
      <c r="Q339" s="182"/>
      <c r="R339" s="182"/>
      <c r="S339" s="182"/>
      <c r="T339" s="182"/>
      <c r="U339" s="182"/>
      <c r="V339" s="182"/>
    </row>
    <row r="340" spans="1:22">
      <c r="A340" s="204"/>
      <c r="B340" s="182"/>
      <c r="C340" s="182"/>
      <c r="D340" s="182"/>
      <c r="E340" s="182"/>
      <c r="F340" s="182"/>
      <c r="G340" s="182"/>
      <c r="H340" s="182"/>
      <c r="I340" s="182"/>
      <c r="J340" s="182"/>
      <c r="K340" s="189"/>
      <c r="L340" s="184"/>
      <c r="M340" s="184"/>
      <c r="N340" s="182"/>
      <c r="O340" s="182"/>
      <c r="P340" s="182"/>
      <c r="Q340" s="182"/>
      <c r="R340" s="182"/>
      <c r="S340" s="182"/>
      <c r="T340" s="182"/>
      <c r="U340" s="182"/>
      <c r="V340" s="182"/>
    </row>
    <row r="341" spans="1:22">
      <c r="A341" s="204"/>
      <c r="B341" s="182"/>
      <c r="C341" s="182"/>
      <c r="D341" s="182"/>
      <c r="E341" s="182"/>
      <c r="F341" s="182"/>
      <c r="G341" s="182"/>
      <c r="H341" s="182"/>
      <c r="I341" s="182"/>
      <c r="J341" s="182"/>
      <c r="K341" s="189"/>
      <c r="L341" s="184"/>
      <c r="M341" s="184"/>
      <c r="N341" s="182"/>
      <c r="O341" s="182"/>
      <c r="P341" s="182"/>
      <c r="Q341" s="182"/>
      <c r="R341" s="182"/>
      <c r="S341" s="182"/>
      <c r="T341" s="182"/>
      <c r="U341" s="182"/>
      <c r="V341" s="182"/>
    </row>
    <row r="342" spans="1:22">
      <c r="A342" s="204"/>
      <c r="B342" s="182"/>
      <c r="C342" s="182"/>
      <c r="D342" s="182"/>
      <c r="E342" s="182"/>
      <c r="F342" s="182"/>
      <c r="G342" s="182"/>
      <c r="H342" s="182"/>
      <c r="I342" s="182"/>
      <c r="J342" s="182"/>
      <c r="K342" s="189"/>
      <c r="L342" s="184"/>
      <c r="M342" s="184"/>
      <c r="N342" s="182"/>
      <c r="O342" s="182"/>
      <c r="P342" s="182"/>
      <c r="Q342" s="182"/>
      <c r="R342" s="182"/>
      <c r="S342" s="182"/>
      <c r="T342" s="182"/>
      <c r="U342" s="182"/>
      <c r="V342" s="182"/>
    </row>
    <row r="343" spans="1:22">
      <c r="A343" s="204"/>
      <c r="B343" s="182"/>
      <c r="C343" s="182"/>
      <c r="D343" s="182"/>
      <c r="E343" s="182"/>
      <c r="F343" s="182"/>
      <c r="G343" s="182"/>
      <c r="H343" s="182"/>
      <c r="I343" s="182"/>
      <c r="J343" s="182"/>
      <c r="K343" s="189"/>
      <c r="L343" s="184"/>
      <c r="M343" s="184"/>
      <c r="N343" s="182"/>
      <c r="O343" s="182"/>
      <c r="P343" s="182"/>
      <c r="Q343" s="182"/>
      <c r="R343" s="182"/>
      <c r="S343" s="182"/>
      <c r="T343" s="182"/>
      <c r="U343" s="182"/>
      <c r="V343" s="182"/>
    </row>
    <row r="344" spans="1:22">
      <c r="A344" s="204"/>
      <c r="B344" s="182"/>
      <c r="C344" s="182"/>
      <c r="D344" s="182"/>
      <c r="E344" s="182"/>
      <c r="F344" s="182"/>
      <c r="G344" s="182"/>
      <c r="H344" s="182"/>
      <c r="I344" s="182"/>
      <c r="J344" s="182"/>
      <c r="K344" s="189"/>
      <c r="L344" s="184"/>
      <c r="M344" s="184"/>
      <c r="N344" s="182"/>
      <c r="O344" s="182"/>
      <c r="P344" s="182"/>
      <c r="Q344" s="182"/>
      <c r="R344" s="182"/>
      <c r="S344" s="182"/>
      <c r="T344" s="182"/>
      <c r="U344" s="182"/>
      <c r="V344" s="182"/>
    </row>
    <row r="345" spans="1:22">
      <c r="A345" s="204"/>
      <c r="B345" s="182"/>
      <c r="C345" s="182"/>
      <c r="D345" s="182"/>
      <c r="E345" s="182"/>
      <c r="F345" s="182"/>
      <c r="G345" s="182"/>
      <c r="H345" s="182"/>
      <c r="I345" s="182"/>
      <c r="J345" s="182"/>
      <c r="K345" s="189"/>
      <c r="L345" s="184"/>
      <c r="M345" s="184"/>
      <c r="N345" s="182"/>
      <c r="O345" s="182"/>
      <c r="P345" s="182"/>
      <c r="Q345" s="182"/>
      <c r="R345" s="182"/>
      <c r="S345" s="182"/>
      <c r="T345" s="182"/>
      <c r="U345" s="182"/>
      <c r="V345" s="182"/>
    </row>
    <row r="346" spans="1:22">
      <c r="A346" s="204"/>
      <c r="B346" s="182"/>
      <c r="C346" s="182"/>
      <c r="D346" s="182"/>
      <c r="E346" s="182"/>
      <c r="F346" s="182"/>
      <c r="G346" s="182"/>
      <c r="H346" s="182"/>
      <c r="I346" s="182"/>
      <c r="J346" s="182"/>
      <c r="K346" s="189"/>
      <c r="L346" s="184"/>
      <c r="M346" s="184"/>
      <c r="N346" s="182"/>
      <c r="O346" s="182"/>
      <c r="P346" s="182"/>
      <c r="Q346" s="182"/>
      <c r="R346" s="182"/>
      <c r="S346" s="182"/>
      <c r="T346" s="182"/>
      <c r="U346" s="182"/>
      <c r="V346" s="182"/>
    </row>
    <row r="347" spans="1:22">
      <c r="A347" s="204"/>
      <c r="B347" s="182"/>
      <c r="C347" s="182"/>
      <c r="D347" s="182"/>
      <c r="E347" s="182"/>
      <c r="F347" s="182"/>
      <c r="G347" s="182"/>
      <c r="H347" s="182"/>
      <c r="I347" s="182"/>
      <c r="J347" s="182"/>
      <c r="K347" s="189"/>
      <c r="L347" s="184"/>
      <c r="M347" s="184"/>
      <c r="N347" s="182"/>
      <c r="O347" s="182"/>
      <c r="P347" s="182"/>
      <c r="Q347" s="182"/>
      <c r="R347" s="182"/>
      <c r="S347" s="182"/>
      <c r="T347" s="182"/>
      <c r="U347" s="182"/>
      <c r="V347" s="182"/>
    </row>
    <row r="348" spans="1:22">
      <c r="A348" s="204"/>
      <c r="B348" s="182"/>
      <c r="C348" s="182"/>
      <c r="D348" s="182"/>
      <c r="E348" s="182"/>
      <c r="F348" s="182"/>
      <c r="G348" s="182"/>
      <c r="H348" s="182"/>
      <c r="I348" s="182"/>
      <c r="J348" s="182"/>
      <c r="K348" s="189"/>
      <c r="L348" s="184"/>
      <c r="M348" s="184"/>
      <c r="N348" s="182"/>
      <c r="O348" s="182"/>
      <c r="P348" s="182"/>
      <c r="Q348" s="182"/>
      <c r="R348" s="182"/>
      <c r="S348" s="182"/>
      <c r="T348" s="182"/>
      <c r="U348" s="182"/>
      <c r="V348" s="182"/>
    </row>
    <row r="349" spans="1:22">
      <c r="A349" s="204"/>
      <c r="B349" s="182"/>
      <c r="C349" s="182"/>
      <c r="D349" s="182"/>
      <c r="E349" s="182"/>
      <c r="F349" s="182"/>
      <c r="G349" s="182"/>
      <c r="H349" s="182"/>
      <c r="I349" s="182"/>
      <c r="J349" s="182"/>
      <c r="K349" s="189"/>
      <c r="L349" s="184"/>
      <c r="M349" s="184"/>
      <c r="N349" s="182"/>
      <c r="O349" s="182"/>
      <c r="P349" s="182"/>
      <c r="Q349" s="182"/>
      <c r="R349" s="182"/>
      <c r="S349" s="182"/>
      <c r="T349" s="182"/>
      <c r="U349" s="182"/>
      <c r="V349" s="182"/>
    </row>
    <row r="350" spans="1:22">
      <c r="A350" s="204"/>
      <c r="B350" s="182"/>
      <c r="C350" s="182"/>
      <c r="D350" s="182"/>
      <c r="E350" s="182"/>
      <c r="F350" s="182"/>
      <c r="G350" s="182"/>
      <c r="H350" s="182"/>
      <c r="I350" s="182"/>
      <c r="J350" s="182"/>
      <c r="K350" s="189"/>
      <c r="L350" s="184"/>
      <c r="M350" s="184"/>
      <c r="N350" s="182"/>
      <c r="O350" s="182"/>
      <c r="P350" s="182"/>
      <c r="Q350" s="182"/>
      <c r="R350" s="182"/>
      <c r="S350" s="182"/>
      <c r="T350" s="182"/>
      <c r="U350" s="182"/>
      <c r="V350" s="182"/>
    </row>
    <row r="351" spans="1:22">
      <c r="A351" s="204"/>
      <c r="B351" s="182"/>
      <c r="C351" s="182"/>
      <c r="D351" s="182"/>
      <c r="E351" s="182"/>
      <c r="F351" s="182"/>
      <c r="G351" s="182"/>
      <c r="H351" s="182"/>
      <c r="I351" s="182"/>
      <c r="J351" s="182"/>
      <c r="K351" s="189"/>
      <c r="L351" s="184"/>
      <c r="M351" s="184"/>
      <c r="N351" s="182"/>
      <c r="O351" s="182"/>
      <c r="P351" s="182"/>
      <c r="Q351" s="182"/>
      <c r="R351" s="182"/>
      <c r="S351" s="182"/>
      <c r="T351" s="182"/>
      <c r="U351" s="182"/>
      <c r="V351" s="182"/>
    </row>
    <row r="352" spans="1:22">
      <c r="A352" s="204"/>
      <c r="B352" s="182"/>
      <c r="C352" s="182"/>
      <c r="D352" s="182"/>
      <c r="E352" s="182"/>
      <c r="F352" s="182"/>
      <c r="G352" s="182"/>
      <c r="H352" s="182"/>
      <c r="I352" s="182"/>
      <c r="J352" s="182"/>
      <c r="K352" s="189"/>
      <c r="L352" s="184"/>
      <c r="M352" s="184"/>
      <c r="N352" s="182"/>
      <c r="O352" s="182"/>
      <c r="P352" s="182"/>
      <c r="Q352" s="182"/>
      <c r="R352" s="182"/>
      <c r="S352" s="182"/>
      <c r="T352" s="182"/>
      <c r="U352" s="182"/>
      <c r="V352" s="182"/>
    </row>
    <row r="353" spans="1:22">
      <c r="A353" s="204"/>
      <c r="B353" s="182"/>
      <c r="C353" s="182"/>
      <c r="D353" s="182"/>
      <c r="E353" s="182"/>
      <c r="F353" s="182"/>
      <c r="G353" s="182"/>
      <c r="H353" s="182"/>
      <c r="I353" s="182"/>
      <c r="J353" s="182"/>
      <c r="K353" s="189"/>
      <c r="L353" s="184"/>
      <c r="M353" s="184"/>
      <c r="N353" s="182"/>
      <c r="O353" s="182"/>
      <c r="P353" s="182"/>
      <c r="Q353" s="182"/>
      <c r="R353" s="182"/>
      <c r="S353" s="182"/>
      <c r="T353" s="182"/>
      <c r="U353" s="182"/>
      <c r="V353" s="182"/>
    </row>
    <row r="354" spans="1:22">
      <c r="A354" s="204"/>
      <c r="B354" s="182"/>
      <c r="C354" s="182"/>
      <c r="D354" s="182"/>
      <c r="E354" s="182"/>
      <c r="F354" s="182"/>
      <c r="G354" s="182"/>
      <c r="H354" s="182"/>
      <c r="I354" s="182"/>
      <c r="J354" s="182"/>
      <c r="K354" s="189"/>
      <c r="L354" s="184"/>
      <c r="M354" s="184"/>
      <c r="N354" s="182"/>
      <c r="O354" s="182"/>
      <c r="P354" s="182"/>
      <c r="Q354" s="182"/>
      <c r="R354" s="182"/>
      <c r="S354" s="182"/>
      <c r="T354" s="182"/>
      <c r="U354" s="182"/>
      <c r="V354" s="182"/>
    </row>
    <row r="355" spans="1:22">
      <c r="A355" s="204"/>
      <c r="B355" s="182"/>
      <c r="C355" s="182"/>
      <c r="D355" s="182"/>
      <c r="E355" s="182"/>
      <c r="F355" s="182"/>
      <c r="G355" s="182"/>
      <c r="H355" s="182"/>
      <c r="I355" s="182"/>
      <c r="J355" s="182"/>
      <c r="K355" s="189"/>
      <c r="L355" s="184"/>
      <c r="M355" s="184"/>
      <c r="N355" s="182"/>
      <c r="O355" s="182"/>
      <c r="P355" s="182"/>
      <c r="Q355" s="182"/>
      <c r="R355" s="182"/>
      <c r="S355" s="182"/>
      <c r="T355" s="182"/>
      <c r="U355" s="182"/>
      <c r="V355" s="182"/>
    </row>
    <row r="356" spans="1:22">
      <c r="A356" s="204"/>
      <c r="B356" s="182"/>
      <c r="C356" s="182"/>
      <c r="D356" s="182"/>
      <c r="E356" s="182"/>
      <c r="F356" s="182"/>
      <c r="G356" s="182"/>
      <c r="H356" s="182"/>
      <c r="I356" s="182"/>
      <c r="J356" s="182"/>
      <c r="K356" s="189"/>
      <c r="L356" s="184"/>
      <c r="M356" s="184"/>
      <c r="N356" s="182"/>
      <c r="O356" s="182"/>
      <c r="P356" s="182"/>
      <c r="Q356" s="182"/>
      <c r="R356" s="182"/>
      <c r="S356" s="182"/>
      <c r="T356" s="182"/>
      <c r="U356" s="182"/>
      <c r="V356" s="182"/>
    </row>
    <row r="357" spans="1:22">
      <c r="A357" s="204"/>
      <c r="B357" s="182"/>
      <c r="C357" s="182"/>
      <c r="D357" s="182"/>
      <c r="E357" s="182"/>
      <c r="F357" s="182"/>
      <c r="G357" s="182"/>
      <c r="H357" s="182"/>
      <c r="I357" s="182"/>
      <c r="J357" s="182"/>
      <c r="K357" s="189"/>
      <c r="L357" s="184"/>
      <c r="M357" s="184"/>
      <c r="N357" s="182"/>
      <c r="O357" s="182"/>
      <c r="P357" s="182"/>
      <c r="Q357" s="182"/>
      <c r="R357" s="182"/>
      <c r="S357" s="182"/>
      <c r="T357" s="182"/>
      <c r="U357" s="182"/>
      <c r="V357" s="182"/>
    </row>
    <row r="358" spans="1:22">
      <c r="A358" s="204"/>
      <c r="B358" s="182"/>
      <c r="C358" s="182"/>
      <c r="D358" s="182"/>
      <c r="E358" s="182"/>
      <c r="F358" s="182"/>
      <c r="G358" s="182"/>
      <c r="H358" s="182"/>
      <c r="I358" s="182"/>
      <c r="J358" s="182"/>
      <c r="K358" s="189"/>
      <c r="L358" s="184"/>
      <c r="M358" s="184"/>
      <c r="N358" s="182"/>
      <c r="O358" s="182"/>
      <c r="P358" s="182"/>
      <c r="Q358" s="182"/>
      <c r="R358" s="182"/>
      <c r="S358" s="182"/>
      <c r="T358" s="182"/>
      <c r="U358" s="182"/>
      <c r="V358" s="182"/>
    </row>
    <row r="359" spans="1:22">
      <c r="A359" s="204"/>
      <c r="B359" s="182"/>
      <c r="C359" s="182"/>
      <c r="D359" s="182"/>
      <c r="E359" s="182"/>
      <c r="F359" s="182"/>
      <c r="G359" s="182"/>
      <c r="H359" s="182"/>
      <c r="I359" s="182"/>
      <c r="J359" s="182"/>
      <c r="K359" s="189"/>
      <c r="L359" s="184"/>
      <c r="M359" s="184"/>
      <c r="N359" s="182"/>
      <c r="O359" s="182"/>
      <c r="P359" s="182"/>
      <c r="Q359" s="182"/>
      <c r="R359" s="182"/>
      <c r="S359" s="182"/>
      <c r="T359" s="182"/>
      <c r="U359" s="182"/>
      <c r="V359" s="182"/>
    </row>
    <row r="360" spans="1:22">
      <c r="A360" s="204"/>
      <c r="B360" s="182"/>
      <c r="C360" s="182"/>
      <c r="D360" s="182"/>
      <c r="E360" s="182"/>
      <c r="F360" s="182"/>
      <c r="G360" s="182"/>
      <c r="H360" s="182"/>
      <c r="I360" s="182"/>
      <c r="J360" s="182"/>
      <c r="K360" s="189"/>
      <c r="L360" s="184"/>
      <c r="M360" s="184"/>
      <c r="N360" s="182"/>
      <c r="O360" s="182"/>
      <c r="P360" s="182"/>
      <c r="Q360" s="182"/>
      <c r="R360" s="182"/>
      <c r="S360" s="182"/>
      <c r="T360" s="182"/>
      <c r="U360" s="182"/>
      <c r="V360" s="182"/>
    </row>
    <row r="361" spans="1:22">
      <c r="A361" s="204"/>
      <c r="B361" s="182"/>
      <c r="C361" s="182"/>
      <c r="D361" s="182"/>
      <c r="E361" s="182"/>
      <c r="F361" s="182"/>
      <c r="G361" s="182"/>
      <c r="H361" s="182"/>
      <c r="I361" s="182"/>
      <c r="J361" s="182"/>
      <c r="K361" s="189"/>
      <c r="L361" s="184"/>
      <c r="M361" s="184"/>
      <c r="N361" s="182"/>
      <c r="O361" s="182"/>
      <c r="P361" s="182"/>
      <c r="Q361" s="182"/>
      <c r="R361" s="182"/>
      <c r="S361" s="182"/>
      <c r="T361" s="182"/>
      <c r="U361" s="182"/>
      <c r="V361" s="182"/>
    </row>
    <row r="362" spans="1:22">
      <c r="A362" s="204"/>
      <c r="B362" s="182"/>
      <c r="C362" s="182"/>
      <c r="D362" s="182"/>
      <c r="E362" s="182"/>
      <c r="F362" s="182"/>
      <c r="G362" s="182"/>
      <c r="H362" s="182"/>
      <c r="I362" s="182"/>
      <c r="J362" s="182"/>
      <c r="K362" s="189"/>
      <c r="L362" s="184"/>
      <c r="M362" s="184"/>
      <c r="N362" s="182"/>
      <c r="O362" s="182"/>
      <c r="P362" s="182"/>
      <c r="Q362" s="182"/>
      <c r="R362" s="182"/>
      <c r="S362" s="182"/>
      <c r="T362" s="182"/>
      <c r="U362" s="182"/>
      <c r="V362" s="182"/>
    </row>
    <row r="363" spans="1:22">
      <c r="A363" s="204"/>
      <c r="B363" s="182"/>
      <c r="C363" s="182"/>
      <c r="D363" s="182"/>
      <c r="E363" s="182"/>
      <c r="F363" s="182"/>
      <c r="G363" s="182"/>
      <c r="H363" s="182"/>
      <c r="I363" s="182"/>
      <c r="J363" s="182"/>
      <c r="K363" s="189"/>
      <c r="L363" s="184"/>
      <c r="M363" s="184"/>
      <c r="N363" s="182"/>
      <c r="O363" s="182"/>
      <c r="P363" s="182"/>
      <c r="Q363" s="182"/>
      <c r="R363" s="182"/>
      <c r="S363" s="182"/>
      <c r="T363" s="182"/>
      <c r="U363" s="182"/>
      <c r="V363" s="182"/>
    </row>
    <row r="364" spans="1:22">
      <c r="A364" s="204"/>
      <c r="B364" s="182"/>
      <c r="C364" s="182"/>
      <c r="D364" s="182"/>
      <c r="E364" s="182"/>
      <c r="F364" s="182"/>
      <c r="G364" s="182"/>
      <c r="H364" s="182"/>
      <c r="I364" s="182"/>
      <c r="J364" s="182"/>
      <c r="K364" s="189"/>
      <c r="L364" s="184"/>
      <c r="M364" s="184"/>
      <c r="N364" s="182"/>
      <c r="O364" s="182"/>
      <c r="P364" s="182"/>
      <c r="Q364" s="182"/>
      <c r="R364" s="182"/>
      <c r="S364" s="182"/>
      <c r="T364" s="182"/>
      <c r="U364" s="182"/>
      <c r="V364" s="182"/>
    </row>
    <row r="365" spans="1:22">
      <c r="A365" s="204"/>
      <c r="B365" s="182"/>
      <c r="C365" s="182"/>
      <c r="D365" s="182"/>
      <c r="E365" s="182"/>
      <c r="F365" s="182"/>
      <c r="G365" s="182"/>
      <c r="H365" s="182"/>
      <c r="I365" s="182"/>
      <c r="J365" s="182"/>
      <c r="K365" s="189"/>
      <c r="L365" s="184"/>
      <c r="M365" s="184"/>
      <c r="N365" s="182"/>
      <c r="O365" s="182"/>
      <c r="P365" s="182"/>
      <c r="Q365" s="182"/>
      <c r="R365" s="182"/>
      <c r="S365" s="182"/>
      <c r="T365" s="182"/>
      <c r="U365" s="182"/>
      <c r="V365" s="182"/>
    </row>
    <row r="366" spans="1:22">
      <c r="A366" s="204"/>
      <c r="B366" s="182"/>
      <c r="C366" s="182"/>
      <c r="D366" s="182"/>
      <c r="E366" s="182"/>
      <c r="F366" s="182"/>
      <c r="G366" s="182"/>
      <c r="H366" s="182"/>
      <c r="I366" s="182"/>
      <c r="J366" s="182"/>
      <c r="K366" s="189"/>
      <c r="L366" s="184"/>
      <c r="M366" s="184"/>
      <c r="N366" s="182"/>
      <c r="O366" s="182"/>
      <c r="P366" s="182"/>
      <c r="Q366" s="182"/>
      <c r="R366" s="182"/>
      <c r="S366" s="182"/>
      <c r="T366" s="182"/>
      <c r="U366" s="182"/>
      <c r="V366" s="182"/>
    </row>
    <row r="367" spans="1:22">
      <c r="A367" s="204"/>
      <c r="B367" s="182"/>
      <c r="C367" s="182"/>
      <c r="D367" s="182"/>
      <c r="E367" s="182"/>
      <c r="F367" s="182"/>
      <c r="G367" s="182"/>
      <c r="H367" s="182"/>
      <c r="I367" s="182"/>
      <c r="J367" s="182"/>
      <c r="K367" s="189"/>
      <c r="L367" s="184"/>
      <c r="M367" s="184"/>
      <c r="N367" s="182"/>
      <c r="O367" s="182"/>
      <c r="P367" s="182"/>
      <c r="Q367" s="182"/>
      <c r="R367" s="182"/>
      <c r="S367" s="182"/>
      <c r="T367" s="182"/>
      <c r="U367" s="182"/>
      <c r="V367" s="182"/>
    </row>
    <row r="368" spans="1:22">
      <c r="A368" s="204"/>
      <c r="B368" s="182"/>
      <c r="C368" s="182"/>
      <c r="D368" s="182"/>
      <c r="E368" s="182"/>
      <c r="F368" s="182"/>
      <c r="G368" s="182"/>
      <c r="H368" s="182"/>
      <c r="I368" s="182"/>
      <c r="J368" s="182"/>
      <c r="K368" s="189"/>
      <c r="L368" s="184"/>
      <c r="M368" s="184"/>
      <c r="N368" s="182"/>
      <c r="O368" s="182"/>
      <c r="P368" s="182"/>
      <c r="Q368" s="182"/>
      <c r="R368" s="182"/>
      <c r="S368" s="182"/>
      <c r="T368" s="182"/>
      <c r="U368" s="182"/>
      <c r="V368" s="182"/>
    </row>
    <row r="369" spans="1:24">
      <c r="A369" s="204"/>
      <c r="B369" s="182"/>
      <c r="C369" s="182"/>
      <c r="D369" s="182"/>
      <c r="E369" s="182"/>
      <c r="F369" s="182"/>
      <c r="G369" s="182"/>
      <c r="H369" s="182"/>
      <c r="I369" s="182"/>
      <c r="J369" s="182"/>
      <c r="K369" s="189"/>
      <c r="L369" s="184"/>
      <c r="M369" s="184"/>
      <c r="N369" s="182"/>
      <c r="O369" s="182"/>
      <c r="P369" s="182"/>
      <c r="Q369" s="182"/>
      <c r="R369" s="182"/>
      <c r="S369" s="182"/>
      <c r="T369" s="182"/>
      <c r="U369" s="182"/>
      <c r="V369" s="182"/>
    </row>
    <row r="370" spans="1:24">
      <c r="A370" s="204"/>
      <c r="B370" s="182"/>
      <c r="C370" s="182"/>
      <c r="D370" s="182"/>
      <c r="E370" s="182"/>
      <c r="F370" s="182"/>
      <c r="G370" s="182"/>
      <c r="H370" s="182"/>
      <c r="I370" s="182"/>
      <c r="J370" s="182"/>
      <c r="K370" s="189"/>
      <c r="L370" s="184"/>
      <c r="M370" s="184"/>
      <c r="N370" s="182"/>
      <c r="O370" s="182"/>
      <c r="P370" s="182"/>
      <c r="Q370" s="182"/>
      <c r="R370" s="182"/>
      <c r="S370" s="182"/>
      <c r="T370" s="182"/>
      <c r="U370" s="182"/>
      <c r="V370" s="182"/>
    </row>
    <row r="371" spans="1:24">
      <c r="A371" s="204"/>
      <c r="B371" s="182"/>
      <c r="C371" s="182"/>
      <c r="D371" s="182"/>
      <c r="E371" s="182"/>
      <c r="F371" s="182"/>
      <c r="G371" s="182"/>
      <c r="H371" s="182"/>
      <c r="I371" s="182"/>
      <c r="J371" s="182"/>
      <c r="K371" s="189"/>
      <c r="L371" s="184"/>
      <c r="M371" s="184"/>
      <c r="N371" s="182"/>
      <c r="O371" s="182"/>
      <c r="P371" s="182"/>
      <c r="Q371" s="182"/>
      <c r="R371" s="182"/>
      <c r="S371" s="182"/>
      <c r="T371" s="182"/>
      <c r="U371" s="182"/>
      <c r="V371" s="182"/>
    </row>
    <row r="372" spans="1:24">
      <c r="A372" s="204"/>
      <c r="B372" s="182"/>
      <c r="C372" s="182"/>
      <c r="D372" s="182"/>
      <c r="E372" s="182"/>
      <c r="F372" s="182"/>
      <c r="G372" s="182"/>
      <c r="H372" s="182"/>
      <c r="I372" s="182"/>
      <c r="J372" s="182"/>
      <c r="K372" s="189"/>
      <c r="L372" s="182"/>
      <c r="M372" s="182"/>
      <c r="N372" s="182"/>
      <c r="O372" s="182"/>
      <c r="P372" s="182"/>
      <c r="Q372" s="182"/>
      <c r="R372" s="182"/>
      <c r="S372" s="182"/>
      <c r="T372" s="182"/>
      <c r="U372" s="182"/>
      <c r="V372" s="182"/>
    </row>
    <row r="373" spans="1:24">
      <c r="A373" s="204"/>
      <c r="B373" s="182"/>
      <c r="C373" s="182"/>
      <c r="D373" s="182"/>
      <c r="E373" s="182"/>
      <c r="F373" s="182"/>
      <c r="G373" s="182"/>
      <c r="H373" s="182"/>
      <c r="I373" s="182"/>
      <c r="J373" s="182"/>
      <c r="K373" s="182"/>
      <c r="L373" s="182"/>
      <c r="M373" s="182"/>
      <c r="N373" s="182"/>
      <c r="O373" s="182"/>
      <c r="P373" s="182"/>
      <c r="Q373" s="182"/>
      <c r="R373" s="182"/>
      <c r="S373" s="182"/>
      <c r="T373" s="182"/>
      <c r="U373" s="182"/>
      <c r="V373" s="182"/>
    </row>
    <row r="374" spans="1:24">
      <c r="A374" s="204"/>
      <c r="B374" s="182"/>
      <c r="C374" s="182"/>
      <c r="D374" s="182"/>
      <c r="E374" s="182"/>
      <c r="F374" s="182"/>
      <c r="G374" s="182"/>
      <c r="H374" s="182"/>
      <c r="I374" s="182"/>
      <c r="J374" s="182"/>
      <c r="K374" s="182"/>
      <c r="L374" s="182"/>
      <c r="M374" s="182"/>
      <c r="N374" s="182"/>
      <c r="O374" s="182"/>
      <c r="P374" s="182"/>
      <c r="Q374" s="182"/>
      <c r="R374" s="182"/>
      <c r="S374" s="182"/>
      <c r="T374" s="182"/>
      <c r="U374" s="182"/>
      <c r="V374" s="182"/>
    </row>
    <row r="375" spans="1:24">
      <c r="A375" s="279" t="s">
        <v>1985</v>
      </c>
      <c r="B375" s="279"/>
      <c r="C375" s="279"/>
      <c r="D375" s="205"/>
      <c r="E375" s="205" t="s">
        <v>1986</v>
      </c>
      <c r="F375" s="205"/>
      <c r="G375" s="205"/>
      <c r="H375" s="205"/>
      <c r="I375" s="205"/>
      <c r="J375" s="205"/>
      <c r="K375" s="205"/>
      <c r="L375" s="205"/>
      <c r="M375" s="205"/>
      <c r="N375" s="205"/>
      <c r="O375" s="205"/>
      <c r="P375" s="205"/>
      <c r="Q375" s="205"/>
      <c r="R375" s="205"/>
      <c r="S375" s="205"/>
      <c r="T375" s="205"/>
      <c r="U375" s="205"/>
      <c r="V375" s="205"/>
    </row>
    <row r="376" spans="1:24" ht="139.15" customHeight="1">
      <c r="A376" s="280" t="s">
        <v>1987</v>
      </c>
      <c r="B376" s="280"/>
      <c r="C376" s="280"/>
      <c r="D376" s="280"/>
      <c r="E376" s="280"/>
      <c r="F376" s="280"/>
      <c r="G376" s="280"/>
      <c r="H376" s="280"/>
      <c r="I376" s="280"/>
      <c r="J376" s="280"/>
      <c r="K376" s="280"/>
      <c r="L376" s="280"/>
      <c r="M376" s="280"/>
      <c r="N376" s="280"/>
      <c r="O376" s="280"/>
      <c r="P376" s="280"/>
      <c r="Q376" s="280"/>
      <c r="R376" s="280"/>
      <c r="S376" s="280"/>
      <c r="T376" s="280"/>
      <c r="U376" s="280"/>
      <c r="V376" s="280"/>
      <c r="W376" s="280"/>
      <c r="X376" s="280"/>
    </row>
  </sheetData>
  <autoFilter ref="A4:X335"/>
  <mergeCells count="4">
    <mergeCell ref="A2:V2"/>
    <mergeCell ref="A3:C3"/>
    <mergeCell ref="A375:C375"/>
    <mergeCell ref="A376:X376"/>
  </mergeCells>
  <phoneticPr fontId="1" type="noConversion"/>
  <conditionalFormatting sqref="T6">
    <cfRule type="duplicateValues" dxfId="269" priority="261"/>
    <cfRule type="duplicateValues" dxfId="268" priority="262"/>
    <cfRule type="duplicateValues" dxfId="267" priority="263"/>
    <cfRule type="duplicateValues" dxfId="266" priority="264"/>
    <cfRule type="duplicateValues" dxfId="265" priority="265"/>
    <cfRule type="duplicateValues" dxfId="264" priority="266"/>
    <cfRule type="duplicateValues" dxfId="263" priority="267"/>
    <cfRule type="duplicateValues" dxfId="262" priority="268"/>
    <cfRule type="duplicateValues" dxfId="261" priority="269"/>
    <cfRule type="duplicateValues" dxfId="260" priority="270"/>
  </conditionalFormatting>
  <conditionalFormatting sqref="T51">
    <cfRule type="duplicateValues" dxfId="259" priority="251"/>
    <cfRule type="duplicateValues" dxfId="258" priority="252"/>
    <cfRule type="duplicateValues" dxfId="257" priority="253"/>
    <cfRule type="duplicateValues" dxfId="256" priority="254"/>
    <cfRule type="duplicateValues" dxfId="255" priority="255"/>
    <cfRule type="duplicateValues" dxfId="254" priority="256"/>
    <cfRule type="duplicateValues" dxfId="253" priority="257"/>
    <cfRule type="duplicateValues" dxfId="252" priority="258"/>
    <cfRule type="duplicateValues" dxfId="251" priority="259"/>
    <cfRule type="duplicateValues" dxfId="250" priority="260"/>
  </conditionalFormatting>
  <conditionalFormatting sqref="T63">
    <cfRule type="duplicateValues" dxfId="249" priority="241"/>
    <cfRule type="duplicateValues" dxfId="248" priority="242"/>
    <cfRule type="duplicateValues" dxfId="247" priority="243"/>
    <cfRule type="duplicateValues" dxfId="246" priority="244"/>
    <cfRule type="duplicateValues" dxfId="245" priority="245"/>
    <cfRule type="duplicateValues" dxfId="244" priority="246"/>
    <cfRule type="duplicateValues" dxfId="243" priority="247"/>
    <cfRule type="duplicateValues" dxfId="242" priority="248"/>
    <cfRule type="duplicateValues" dxfId="241" priority="249"/>
    <cfRule type="duplicateValues" dxfId="240" priority="250"/>
  </conditionalFormatting>
  <conditionalFormatting sqref="T89">
    <cfRule type="duplicateValues" dxfId="239" priority="231"/>
    <cfRule type="duplicateValues" dxfId="238" priority="232"/>
    <cfRule type="duplicateValues" dxfId="237" priority="233"/>
    <cfRule type="duplicateValues" dxfId="236" priority="234"/>
    <cfRule type="duplicateValues" dxfId="235" priority="235"/>
    <cfRule type="duplicateValues" dxfId="234" priority="236"/>
    <cfRule type="duplicateValues" dxfId="233" priority="237"/>
    <cfRule type="duplicateValues" dxfId="232" priority="238"/>
    <cfRule type="duplicateValues" dxfId="231" priority="239"/>
    <cfRule type="duplicateValues" dxfId="230" priority="240"/>
  </conditionalFormatting>
  <conditionalFormatting sqref="U89">
    <cfRule type="duplicateValues" dxfId="229" priority="221"/>
    <cfRule type="duplicateValues" dxfId="228" priority="222"/>
    <cfRule type="duplicateValues" dxfId="227" priority="223"/>
    <cfRule type="duplicateValues" dxfId="226" priority="224"/>
    <cfRule type="duplicateValues" dxfId="225" priority="225"/>
    <cfRule type="duplicateValues" dxfId="224" priority="226"/>
    <cfRule type="duplicateValues" dxfId="223" priority="227"/>
    <cfRule type="duplicateValues" dxfId="222" priority="228"/>
    <cfRule type="duplicateValues" dxfId="221" priority="229"/>
    <cfRule type="duplicateValues" dxfId="220" priority="230"/>
  </conditionalFormatting>
  <conditionalFormatting sqref="T103">
    <cfRule type="duplicateValues" dxfId="219" priority="211"/>
    <cfRule type="duplicateValues" dxfId="218" priority="212"/>
    <cfRule type="duplicateValues" dxfId="217" priority="213"/>
    <cfRule type="duplicateValues" dxfId="216" priority="214"/>
    <cfRule type="duplicateValues" dxfId="215" priority="215"/>
    <cfRule type="duplicateValues" dxfId="214" priority="216"/>
    <cfRule type="duplicateValues" dxfId="213" priority="217"/>
    <cfRule type="duplicateValues" dxfId="212" priority="218"/>
    <cfRule type="duplicateValues" dxfId="211" priority="219"/>
    <cfRule type="duplicateValues" dxfId="210" priority="220"/>
  </conditionalFormatting>
  <conditionalFormatting sqref="U103">
    <cfRule type="duplicateValues" dxfId="209" priority="201"/>
    <cfRule type="duplicateValues" dxfId="208" priority="202"/>
    <cfRule type="duplicateValues" dxfId="207" priority="203"/>
    <cfRule type="duplicateValues" dxfId="206" priority="204"/>
    <cfRule type="duplicateValues" dxfId="205" priority="205"/>
    <cfRule type="duplicateValues" dxfId="204" priority="206"/>
    <cfRule type="duplicateValues" dxfId="203" priority="207"/>
    <cfRule type="duplicateValues" dxfId="202" priority="208"/>
    <cfRule type="duplicateValues" dxfId="201" priority="209"/>
    <cfRule type="duplicateValues" dxfId="200" priority="210"/>
  </conditionalFormatting>
  <conditionalFormatting sqref="T108">
    <cfRule type="duplicateValues" dxfId="199" priority="191"/>
    <cfRule type="duplicateValues" dxfId="198" priority="192"/>
    <cfRule type="duplicateValues" dxfId="197" priority="193"/>
    <cfRule type="duplicateValues" dxfId="196" priority="194"/>
    <cfRule type="duplicateValues" dxfId="195" priority="195"/>
    <cfRule type="duplicateValues" dxfId="194" priority="196"/>
    <cfRule type="duplicateValues" dxfId="193" priority="197"/>
    <cfRule type="duplicateValues" dxfId="192" priority="198"/>
    <cfRule type="duplicateValues" dxfId="191" priority="199"/>
    <cfRule type="duplicateValues" dxfId="190" priority="200"/>
  </conditionalFormatting>
  <conditionalFormatting sqref="T137">
    <cfRule type="duplicateValues" dxfId="189" priority="181"/>
    <cfRule type="duplicateValues" dxfId="188" priority="182"/>
    <cfRule type="duplicateValues" dxfId="187" priority="183"/>
    <cfRule type="duplicateValues" dxfId="186" priority="184"/>
    <cfRule type="duplicateValues" dxfId="185" priority="185"/>
    <cfRule type="duplicateValues" dxfId="184" priority="186"/>
    <cfRule type="duplicateValues" dxfId="183" priority="187"/>
    <cfRule type="duplicateValues" dxfId="182" priority="188"/>
    <cfRule type="duplicateValues" dxfId="181" priority="189"/>
    <cfRule type="duplicateValues" dxfId="180" priority="190"/>
  </conditionalFormatting>
  <conditionalFormatting sqref="U137">
    <cfRule type="duplicateValues" dxfId="179" priority="171"/>
    <cfRule type="duplicateValues" dxfId="178" priority="172"/>
    <cfRule type="duplicateValues" dxfId="177" priority="173"/>
    <cfRule type="duplicateValues" dxfId="176" priority="174"/>
    <cfRule type="duplicateValues" dxfId="175" priority="175"/>
    <cfRule type="duplicateValues" dxfId="174" priority="176"/>
    <cfRule type="duplicateValues" dxfId="173" priority="177"/>
    <cfRule type="duplicateValues" dxfId="172" priority="178"/>
    <cfRule type="duplicateValues" dxfId="171" priority="179"/>
    <cfRule type="duplicateValues" dxfId="170" priority="180"/>
  </conditionalFormatting>
  <conditionalFormatting sqref="T143">
    <cfRule type="duplicateValues" dxfId="169" priority="161"/>
    <cfRule type="duplicateValues" dxfId="168" priority="162"/>
    <cfRule type="duplicateValues" dxfId="167" priority="163"/>
    <cfRule type="duplicateValues" dxfId="166" priority="164"/>
    <cfRule type="duplicateValues" dxfId="165" priority="165"/>
    <cfRule type="duplicateValues" dxfId="164" priority="166"/>
    <cfRule type="duplicateValues" dxfId="163" priority="167"/>
    <cfRule type="duplicateValues" dxfId="162" priority="168"/>
    <cfRule type="duplicateValues" dxfId="161" priority="169"/>
    <cfRule type="duplicateValues" dxfId="160" priority="170"/>
  </conditionalFormatting>
  <conditionalFormatting sqref="U143">
    <cfRule type="duplicateValues" dxfId="159" priority="151"/>
    <cfRule type="duplicateValues" dxfId="158" priority="152"/>
    <cfRule type="duplicateValues" dxfId="157" priority="153"/>
    <cfRule type="duplicateValues" dxfId="156" priority="154"/>
    <cfRule type="duplicateValues" dxfId="155" priority="155"/>
    <cfRule type="duplicateValues" dxfId="154" priority="156"/>
    <cfRule type="duplicateValues" dxfId="153" priority="157"/>
    <cfRule type="duplicateValues" dxfId="152" priority="158"/>
    <cfRule type="duplicateValues" dxfId="151" priority="159"/>
    <cfRule type="duplicateValues" dxfId="150" priority="160"/>
  </conditionalFormatting>
  <conditionalFormatting sqref="T146">
    <cfRule type="duplicateValues" dxfId="149" priority="141"/>
    <cfRule type="duplicateValues" dxfId="148" priority="142"/>
    <cfRule type="duplicateValues" dxfId="147" priority="143"/>
    <cfRule type="duplicateValues" dxfId="146" priority="144"/>
    <cfRule type="duplicateValues" dxfId="145" priority="145"/>
    <cfRule type="duplicateValues" dxfId="144" priority="146"/>
    <cfRule type="duplicateValues" dxfId="143" priority="147"/>
    <cfRule type="duplicateValues" dxfId="142" priority="148"/>
    <cfRule type="duplicateValues" dxfId="141" priority="149"/>
    <cfRule type="duplicateValues" dxfId="140" priority="150"/>
  </conditionalFormatting>
  <conditionalFormatting sqref="U146">
    <cfRule type="duplicateValues" dxfId="139" priority="131"/>
    <cfRule type="duplicateValues" dxfId="138" priority="132"/>
    <cfRule type="duplicateValues" dxfId="137" priority="133"/>
    <cfRule type="duplicateValues" dxfId="136" priority="134"/>
    <cfRule type="duplicateValues" dxfId="135" priority="135"/>
    <cfRule type="duplicateValues" dxfId="134" priority="136"/>
    <cfRule type="duplicateValues" dxfId="133" priority="137"/>
    <cfRule type="duplicateValues" dxfId="132" priority="138"/>
    <cfRule type="duplicateValues" dxfId="131" priority="139"/>
    <cfRule type="duplicateValues" dxfId="130" priority="140"/>
  </conditionalFormatting>
  <conditionalFormatting sqref="T154">
    <cfRule type="duplicateValues" dxfId="129" priority="121"/>
    <cfRule type="duplicateValues" dxfId="128" priority="122"/>
    <cfRule type="duplicateValues" dxfId="127" priority="123"/>
    <cfRule type="duplicateValues" dxfId="126" priority="124"/>
    <cfRule type="duplicateValues" dxfId="125" priority="125"/>
    <cfRule type="duplicateValues" dxfId="124" priority="126"/>
    <cfRule type="duplicateValues" dxfId="123" priority="127"/>
    <cfRule type="duplicateValues" dxfId="122" priority="128"/>
    <cfRule type="duplicateValues" dxfId="121" priority="129"/>
    <cfRule type="duplicateValues" dxfId="120" priority="130"/>
  </conditionalFormatting>
  <conditionalFormatting sqref="U154">
    <cfRule type="duplicateValues" dxfId="119" priority="111"/>
    <cfRule type="duplicateValues" dxfId="118" priority="112"/>
    <cfRule type="duplicateValues" dxfId="117" priority="113"/>
    <cfRule type="duplicateValues" dxfId="116" priority="114"/>
    <cfRule type="duplicateValues" dxfId="115" priority="115"/>
    <cfRule type="duplicateValues" dxfId="114" priority="116"/>
    <cfRule type="duplicateValues" dxfId="113" priority="117"/>
    <cfRule type="duplicateValues" dxfId="112" priority="118"/>
    <cfRule type="duplicateValues" dxfId="111" priority="119"/>
    <cfRule type="duplicateValues" dxfId="110" priority="120"/>
  </conditionalFormatting>
  <conditionalFormatting sqref="T156">
    <cfRule type="duplicateValues" dxfId="109" priority="101"/>
    <cfRule type="duplicateValues" dxfId="108" priority="102"/>
    <cfRule type="duplicateValues" dxfId="107" priority="103"/>
    <cfRule type="duplicateValues" dxfId="106" priority="104"/>
    <cfRule type="duplicateValues" dxfId="105" priority="105"/>
    <cfRule type="duplicateValues" dxfId="104" priority="106"/>
    <cfRule type="duplicateValues" dxfId="103" priority="107"/>
    <cfRule type="duplicateValues" dxfId="102" priority="108"/>
    <cfRule type="duplicateValues" dxfId="101" priority="109"/>
    <cfRule type="duplicateValues" dxfId="100" priority="110"/>
  </conditionalFormatting>
  <conditionalFormatting sqref="U156">
    <cfRule type="duplicateValues" dxfId="99" priority="91"/>
    <cfRule type="duplicateValues" dxfId="98" priority="92"/>
    <cfRule type="duplicateValues" dxfId="97" priority="93"/>
    <cfRule type="duplicateValues" dxfId="96" priority="94"/>
    <cfRule type="duplicateValues" dxfId="95" priority="95"/>
    <cfRule type="duplicateValues" dxfId="94" priority="96"/>
    <cfRule type="duplicateValues" dxfId="93" priority="97"/>
    <cfRule type="duplicateValues" dxfId="92" priority="98"/>
    <cfRule type="duplicateValues" dxfId="91" priority="99"/>
    <cfRule type="duplicateValues" dxfId="90" priority="100"/>
  </conditionalFormatting>
  <conditionalFormatting sqref="T179">
    <cfRule type="duplicateValues" dxfId="89" priority="81"/>
    <cfRule type="duplicateValues" dxfId="88" priority="82"/>
    <cfRule type="duplicateValues" dxfId="87" priority="83"/>
    <cfRule type="duplicateValues" dxfId="86" priority="84"/>
    <cfRule type="duplicateValues" dxfId="85" priority="85"/>
    <cfRule type="duplicateValues" dxfId="84" priority="86"/>
    <cfRule type="duplicateValues" dxfId="83" priority="87"/>
    <cfRule type="duplicateValues" dxfId="82" priority="88"/>
    <cfRule type="duplicateValues" dxfId="81" priority="89"/>
    <cfRule type="duplicateValues" dxfId="80" priority="90"/>
  </conditionalFormatting>
  <conditionalFormatting sqref="U179">
    <cfRule type="duplicateValues" dxfId="79" priority="71"/>
    <cfRule type="duplicateValues" dxfId="78" priority="72"/>
    <cfRule type="duplicateValues" dxfId="77" priority="73"/>
    <cfRule type="duplicateValues" dxfId="76" priority="74"/>
    <cfRule type="duplicateValues" dxfId="75" priority="75"/>
    <cfRule type="duplicateValues" dxfId="74" priority="76"/>
    <cfRule type="duplicateValues" dxfId="73" priority="77"/>
    <cfRule type="duplicateValues" dxfId="72" priority="78"/>
    <cfRule type="duplicateValues" dxfId="71" priority="79"/>
    <cfRule type="duplicateValues" dxfId="70" priority="80"/>
  </conditionalFormatting>
  <conditionalFormatting sqref="T186">
    <cfRule type="duplicateValues" dxfId="69" priority="61"/>
    <cfRule type="duplicateValues" dxfId="68" priority="62"/>
    <cfRule type="duplicateValues" dxfId="67" priority="63"/>
    <cfRule type="duplicateValues" dxfId="66" priority="64"/>
    <cfRule type="duplicateValues" dxfId="65" priority="65"/>
    <cfRule type="duplicateValues" dxfId="64" priority="66"/>
    <cfRule type="duplicateValues" dxfId="63" priority="67"/>
    <cfRule type="duplicateValues" dxfId="62" priority="68"/>
    <cfRule type="duplicateValues" dxfId="61" priority="69"/>
    <cfRule type="duplicateValues" dxfId="60" priority="70"/>
  </conditionalFormatting>
  <conditionalFormatting sqref="U186">
    <cfRule type="duplicateValues" dxfId="59" priority="51"/>
    <cfRule type="duplicateValues" dxfId="58" priority="52"/>
    <cfRule type="duplicateValues" dxfId="57" priority="53"/>
    <cfRule type="duplicateValues" dxfId="56" priority="54"/>
    <cfRule type="duplicateValues" dxfId="55" priority="55"/>
    <cfRule type="duplicateValues" dxfId="54" priority="56"/>
    <cfRule type="duplicateValues" dxfId="53" priority="57"/>
    <cfRule type="duplicateValues" dxfId="52" priority="58"/>
    <cfRule type="duplicateValues" dxfId="51" priority="59"/>
    <cfRule type="duplicateValues" dxfId="50" priority="60"/>
  </conditionalFormatting>
  <conditionalFormatting sqref="T191">
    <cfRule type="duplicateValues" dxfId="49" priority="41"/>
    <cfRule type="duplicateValues" dxfId="48" priority="42"/>
    <cfRule type="duplicateValues" dxfId="47" priority="43"/>
    <cfRule type="duplicateValues" dxfId="46" priority="44"/>
    <cfRule type="duplicateValues" dxfId="45" priority="45"/>
    <cfRule type="duplicateValues" dxfId="44" priority="46"/>
    <cfRule type="duplicateValues" dxfId="43" priority="47"/>
    <cfRule type="duplicateValues" dxfId="42" priority="48"/>
    <cfRule type="duplicateValues" dxfId="41" priority="49"/>
    <cfRule type="duplicateValues" dxfId="40" priority="50"/>
  </conditionalFormatting>
  <conditionalFormatting sqref="U191">
    <cfRule type="duplicateValues" dxfId="39" priority="31"/>
    <cfRule type="duplicateValues" dxfId="38" priority="32"/>
    <cfRule type="duplicateValues" dxfId="37" priority="33"/>
    <cfRule type="duplicateValues" dxfId="36" priority="34"/>
    <cfRule type="duplicateValues" dxfId="35" priority="35"/>
    <cfRule type="duplicateValues" dxfId="34" priority="36"/>
    <cfRule type="duplicateValues" dxfId="33" priority="37"/>
    <cfRule type="duplicateValues" dxfId="32" priority="38"/>
    <cfRule type="duplicateValues" dxfId="31" priority="39"/>
    <cfRule type="duplicateValues" dxfId="30" priority="40"/>
  </conditionalFormatting>
  <conditionalFormatting sqref="T233">
    <cfRule type="duplicateValues" dxfId="29" priority="21"/>
    <cfRule type="duplicateValues" dxfId="28" priority="22"/>
    <cfRule type="duplicateValues" dxfId="27" priority="23"/>
    <cfRule type="duplicateValues" dxfId="26" priority="24"/>
    <cfRule type="duplicateValues" dxfId="25" priority="25"/>
    <cfRule type="duplicateValues" dxfId="24" priority="26"/>
    <cfRule type="duplicateValues" dxfId="23" priority="27"/>
    <cfRule type="duplicateValues" dxfId="22" priority="28"/>
    <cfRule type="duplicateValues" dxfId="21" priority="29"/>
    <cfRule type="duplicateValues" dxfId="20" priority="30"/>
  </conditionalFormatting>
  <conditionalFormatting sqref="U233">
    <cfRule type="duplicateValues" dxfId="19" priority="11"/>
    <cfRule type="duplicateValues" dxfId="18" priority="12"/>
    <cfRule type="duplicateValues" dxfId="17" priority="13"/>
    <cfRule type="duplicateValues" dxfId="16" priority="14"/>
    <cfRule type="duplicateValues" dxfId="15" priority="15"/>
    <cfRule type="duplicateValues" dxfId="14" priority="16"/>
    <cfRule type="duplicateValues" dxfId="13" priority="17"/>
    <cfRule type="duplicateValues" dxfId="12" priority="18"/>
    <cfRule type="duplicateValues" dxfId="11" priority="19"/>
    <cfRule type="duplicateValues" dxfId="10" priority="20"/>
  </conditionalFormatting>
  <conditionalFormatting sqref="T240">
    <cfRule type="duplicateValues" dxfId="9" priority="1"/>
    <cfRule type="duplicateValues" dxfId="8" priority="2"/>
    <cfRule type="duplicateValues" dxfId="7" priority="3"/>
    <cfRule type="duplicateValues" dxfId="6" priority="4"/>
    <cfRule type="duplicateValues" dxfId="5" priority="5"/>
    <cfRule type="duplicateValues" dxfId="4" priority="6"/>
    <cfRule type="duplicateValues" dxfId="3" priority="7"/>
    <cfRule type="duplicateValues" dxfId="2" priority="8"/>
    <cfRule type="duplicateValues" dxfId="1" priority="9"/>
    <cfRule type="duplicateValues" dxfId="0" priority="10"/>
  </conditionalFormatting>
  <dataValidations count="1">
    <dataValidation type="decimal" allowBlank="1" showInputMessage="1" showErrorMessage="1" sqref="H4:H247 H335:H1048576 I4:I1048576 L4:M247 L335:M1048576">
      <formula1>0</formula1>
      <formula2>999999999999</formula2>
    </dataValidation>
  </dataValidations>
  <pageMargins left="0.7" right="0.7" top="0.75" bottom="0.75" header="0.3" footer="0.3"/>
  <pageSetup paperSize="9" scale="63" fitToHeight="0" orientation="landscape"/>
  <extLst>
    <ext xmlns:x14="http://schemas.microsoft.com/office/spreadsheetml/2009/9/main" uri="{CCE6A557-97BC-4b89-ADB6-D9C93CAAB3DF}">
      <x14:dataValidations xmlns:xm="http://schemas.microsoft.com/office/excel/2006/main" count="3">
        <x14:dataValidation type="list" allowBlank="1" showInputMessage="1" showErrorMessage="1">
          <x14:formula1>
            <xm:f>'E:\李诗霖\诗霖wuli报告们\2021年\共有产权租金\2021-1-0461-F01ZLGJ6 北京市昌平区卓悦路11号院（翡萃家园）4号楼6层1单元606号等330套共有产权住房市场租金评估\资料\万科翡萃资料\[0818万科1附件4.共有产权住房房源信息采集表(2)(1) - 副本.xlsx]Sheet1'!#REF!</xm:f>
          </x14:formula1>
          <xm:sqref>Q5:Q373</xm:sqref>
        </x14:dataValidation>
        <x14:dataValidation type="list" allowBlank="1" showInputMessage="1" showErrorMessage="1">
          <x14:formula1>
            <xm:f>'E:\李诗霖\诗霖wuli报告们\2021年\共有产权租金\2021-1-0461-F01ZLGJ6 北京市昌平区卓悦路11号院（翡萃家园）4号楼6层1单元606号等330套共有产权住房市场租金评估\资料\万科翡萃资料\[0818万科1附件4.共有产权住房房源信息采集表(2)(1) - 副本.xlsx]Sheet1'!#REF!</xm:f>
          </x14:formula1>
          <xm:sqref>Q4 Q374:Q1048576</xm:sqref>
        </x14:dataValidation>
        <x14:dataValidation type="list" allowBlank="1" showInputMessage="1" showErrorMessage="1">
          <x14:formula1>
            <xm:f>'E:\李诗霖\诗霖wuli报告们\2021年\共有产权租金\2021-1-0461-F01ZLGJ6 北京市昌平区卓悦路11号院（翡萃家园）4号楼6层1单元606号等330套共有产权住房市场租金评估\资料\万科翡萃资料\[0818万科1附件4.共有产权住房房源信息采集表(2)(1) - 副本.xlsx]Sheet1'!#REF!</xm:f>
          </x14:formula1>
          <xm:sqref>N1:N1048576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E10" sqref="E10"/>
    </sheetView>
  </sheetViews>
  <sheetFormatPr defaultRowHeight="13.5"/>
  <cols>
    <col min="1" max="1" width="12.75" style="113" customWidth="1"/>
    <col min="2" max="2" width="16.5" style="113" customWidth="1"/>
    <col min="3" max="3" width="2.75" style="113" customWidth="1"/>
    <col min="4" max="4" width="3.875" style="113" customWidth="1"/>
    <col min="5" max="5" width="20.75" style="113" customWidth="1"/>
    <col min="6" max="6" width="19.5" style="113" customWidth="1"/>
    <col min="7" max="7" width="13" style="113" customWidth="1"/>
    <col min="8" max="8" width="19.5" style="113" customWidth="1"/>
    <col min="9" max="10" width="9" style="113"/>
    <col min="11" max="11" width="14.625" style="113" customWidth="1"/>
    <col min="12" max="12" width="9" style="113"/>
    <col min="13" max="13" width="17.125" style="113" customWidth="1"/>
    <col min="14" max="14" width="16.5" style="113" customWidth="1"/>
    <col min="15" max="15" width="7.75" style="113" customWidth="1"/>
    <col min="16" max="16" width="17" style="113" customWidth="1"/>
    <col min="17" max="17" width="7.875" style="113" customWidth="1"/>
    <col min="18" max="16384" width="9" style="113"/>
  </cols>
  <sheetData>
    <row r="1" spans="1:13">
      <c r="A1" s="225" t="s">
        <v>250</v>
      </c>
      <c r="B1" s="226" t="s">
        <v>251</v>
      </c>
      <c r="E1" s="229" t="s">
        <v>1001</v>
      </c>
      <c r="F1" s="229" t="s">
        <v>1002</v>
      </c>
      <c r="G1" s="229" t="s">
        <v>2010</v>
      </c>
      <c r="H1" s="229" t="s">
        <v>2013</v>
      </c>
      <c r="I1" s="229" t="s">
        <v>2014</v>
      </c>
      <c r="J1" s="229" t="s">
        <v>2012</v>
      </c>
      <c r="K1" s="229" t="s">
        <v>2011</v>
      </c>
      <c r="L1" s="234"/>
    </row>
    <row r="2" spans="1:13" ht="27">
      <c r="A2" s="226" t="s">
        <v>252</v>
      </c>
      <c r="B2" s="226" t="s">
        <v>253</v>
      </c>
      <c r="E2" s="237" t="s">
        <v>2000</v>
      </c>
      <c r="F2" s="238" t="s">
        <v>1994</v>
      </c>
      <c r="G2" s="238">
        <v>141</v>
      </c>
      <c r="H2" s="238">
        <v>7995.14</v>
      </c>
      <c r="I2" s="238">
        <v>15</v>
      </c>
      <c r="J2" s="239" t="s">
        <v>1003</v>
      </c>
      <c r="K2" s="239" t="s">
        <v>1991</v>
      </c>
      <c r="L2" s="234"/>
    </row>
    <row r="3" spans="1:13">
      <c r="A3" s="226" t="s">
        <v>254</v>
      </c>
      <c r="B3" s="226" t="s">
        <v>831</v>
      </c>
      <c r="E3" s="231" t="s">
        <v>2001</v>
      </c>
      <c r="F3" s="231" t="s">
        <v>1995</v>
      </c>
      <c r="G3" s="231">
        <v>125</v>
      </c>
      <c r="H3" s="231">
        <v>7384.62</v>
      </c>
      <c r="I3" s="231">
        <v>15</v>
      </c>
      <c r="J3" s="232" t="s">
        <v>1003</v>
      </c>
      <c r="K3" s="231" t="s">
        <v>1992</v>
      </c>
      <c r="L3" s="234"/>
    </row>
    <row r="4" spans="1:13">
      <c r="A4" s="226" t="s">
        <v>255</v>
      </c>
      <c r="B4" s="227" t="s">
        <v>2019</v>
      </c>
      <c r="E4" s="231" t="s">
        <v>2002</v>
      </c>
      <c r="F4" s="231" t="s">
        <v>1996</v>
      </c>
      <c r="G4" s="231">
        <v>53</v>
      </c>
      <c r="H4" s="231">
        <v>3153.59</v>
      </c>
      <c r="I4" s="231">
        <v>15</v>
      </c>
      <c r="J4" s="232" t="s">
        <v>1003</v>
      </c>
      <c r="K4" s="231" t="s">
        <v>1993</v>
      </c>
      <c r="L4" s="234"/>
    </row>
    <row r="5" spans="1:13">
      <c r="A5" s="226" t="s">
        <v>256</v>
      </c>
      <c r="B5" s="226" t="s">
        <v>260</v>
      </c>
      <c r="E5" s="230" t="s">
        <v>2005</v>
      </c>
      <c r="F5" s="231" t="s">
        <v>1997</v>
      </c>
      <c r="G5" s="231">
        <v>3</v>
      </c>
      <c r="H5" s="231">
        <v>268.94</v>
      </c>
      <c r="I5" s="231">
        <v>15</v>
      </c>
      <c r="J5" s="232" t="s">
        <v>1003</v>
      </c>
      <c r="K5" s="232" t="s">
        <v>1991</v>
      </c>
      <c r="L5" s="234"/>
    </row>
    <row r="6" spans="1:13">
      <c r="A6" s="236" t="s">
        <v>257</v>
      </c>
      <c r="B6" s="235" t="s">
        <v>2069</v>
      </c>
      <c r="E6" s="231" t="s">
        <v>2003</v>
      </c>
      <c r="F6" s="231" t="s">
        <v>2016</v>
      </c>
      <c r="G6" s="231">
        <v>2</v>
      </c>
      <c r="H6" s="231">
        <f>55.97+56.14</f>
        <v>112.11</v>
      </c>
      <c r="I6" s="231">
        <v>15</v>
      </c>
      <c r="J6" s="232" t="s">
        <v>1003</v>
      </c>
      <c r="K6" s="232" t="s">
        <v>1990</v>
      </c>
    </row>
    <row r="7" spans="1:13">
      <c r="A7" s="226" t="s">
        <v>258</v>
      </c>
      <c r="B7" s="226" t="s">
        <v>259</v>
      </c>
      <c r="E7" s="231" t="s">
        <v>2008</v>
      </c>
      <c r="F7" s="231" t="s">
        <v>2015</v>
      </c>
      <c r="G7" s="231">
        <v>2</v>
      </c>
      <c r="H7" s="231">
        <f>76.09+76.32</f>
        <v>152.41</v>
      </c>
      <c r="I7" s="231">
        <v>15</v>
      </c>
      <c r="J7" s="232" t="s">
        <v>1003</v>
      </c>
      <c r="K7" s="231" t="s">
        <v>1998</v>
      </c>
    </row>
    <row r="8" spans="1:13">
      <c r="A8" s="228"/>
      <c r="E8" s="231" t="s">
        <v>2004</v>
      </c>
      <c r="F8" s="231">
        <v>56.14</v>
      </c>
      <c r="G8" s="231">
        <v>1</v>
      </c>
      <c r="H8" s="231">
        <v>56.14</v>
      </c>
      <c r="I8" s="231">
        <v>15</v>
      </c>
      <c r="J8" s="232" t="s">
        <v>1003</v>
      </c>
      <c r="K8" s="231" t="s">
        <v>1989</v>
      </c>
    </row>
    <row r="9" spans="1:13">
      <c r="E9" s="231" t="s">
        <v>2006</v>
      </c>
      <c r="F9" s="231">
        <v>89.01</v>
      </c>
      <c r="G9" s="231">
        <v>1</v>
      </c>
      <c r="H9" s="231">
        <v>89.01</v>
      </c>
      <c r="I9" s="231">
        <v>15</v>
      </c>
      <c r="J9" s="232" t="s">
        <v>1003</v>
      </c>
      <c r="K9" s="231" t="s">
        <v>1989</v>
      </c>
    </row>
    <row r="10" spans="1:13">
      <c r="E10" s="231" t="s">
        <v>2007</v>
      </c>
      <c r="F10" s="231">
        <v>89.58</v>
      </c>
      <c r="G10" s="231">
        <v>1</v>
      </c>
      <c r="H10" s="231">
        <f>F10</f>
        <v>89.58</v>
      </c>
      <c r="I10" s="231">
        <v>15</v>
      </c>
      <c r="J10" s="232" t="s">
        <v>1003</v>
      </c>
      <c r="K10" s="232" t="s">
        <v>1990</v>
      </c>
    </row>
    <row r="11" spans="1:13">
      <c r="E11" s="231" t="s">
        <v>2009</v>
      </c>
      <c r="F11" s="231">
        <v>75.900000000000006</v>
      </c>
      <c r="G11" s="231">
        <v>1</v>
      </c>
      <c r="H11" s="231">
        <f>F11</f>
        <v>75.900000000000006</v>
      </c>
      <c r="I11" s="231">
        <v>15</v>
      </c>
      <c r="J11" s="232" t="s">
        <v>1003</v>
      </c>
      <c r="K11" s="231" t="s">
        <v>1999</v>
      </c>
    </row>
    <row r="12" spans="1:13">
      <c r="E12" s="229" t="s">
        <v>2017</v>
      </c>
      <c r="F12" s="229" t="s">
        <v>2018</v>
      </c>
      <c r="G12" s="229">
        <f>SUM(G2:G11)</f>
        <v>330</v>
      </c>
      <c r="H12" s="229">
        <f>SUM(H2:H11)</f>
        <v>19377.439999999999</v>
      </c>
      <c r="I12" s="229" t="s">
        <v>2018</v>
      </c>
      <c r="J12" s="229" t="s">
        <v>2018</v>
      </c>
      <c r="K12" s="229" t="s">
        <v>2018</v>
      </c>
    </row>
    <row r="16" spans="1:13">
      <c r="M16" s="233"/>
    </row>
    <row r="17" spans="13:13">
      <c r="M17" s="234"/>
    </row>
  </sheetData>
  <phoneticPr fontId="1"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tabSelected="1" topLeftCell="A15" zoomScale="90" zoomScaleNormal="90" workbookViewId="0">
      <selection activeCell="E25" sqref="E25:F25"/>
    </sheetView>
  </sheetViews>
  <sheetFormatPr defaultRowHeight="13.5"/>
  <cols>
    <col min="3" max="3" width="17.625" customWidth="1"/>
    <col min="4" max="4" width="5" customWidth="1"/>
    <col min="5" max="5" width="17.625" customWidth="1"/>
    <col min="6" max="6" width="9" customWidth="1"/>
    <col min="7" max="7" width="17.625" customWidth="1"/>
    <col min="8" max="8" width="9" customWidth="1"/>
    <col min="9" max="9" width="17.625" customWidth="1"/>
  </cols>
  <sheetData>
    <row r="1" spans="1:17">
      <c r="A1" s="289" t="s">
        <v>29</v>
      </c>
      <c r="B1" s="289"/>
      <c r="C1" s="289"/>
      <c r="D1" s="289"/>
      <c r="E1" s="289"/>
      <c r="F1" s="289"/>
      <c r="G1" s="289"/>
      <c r="H1" s="289"/>
      <c r="I1" s="289"/>
      <c r="J1" s="289"/>
    </row>
    <row r="2" spans="1:17">
      <c r="A2" s="15"/>
      <c r="B2" s="15"/>
      <c r="C2" s="15"/>
      <c r="D2" s="15"/>
      <c r="E2" s="15"/>
      <c r="F2" s="15"/>
      <c r="G2" s="15"/>
      <c r="H2" s="15"/>
      <c r="I2" s="15"/>
      <c r="J2" s="15"/>
    </row>
    <row r="3" spans="1:17">
      <c r="A3" s="282" t="s">
        <v>30</v>
      </c>
      <c r="B3" s="283"/>
      <c r="C3" s="288" t="s">
        <v>186</v>
      </c>
      <c r="D3" s="281"/>
      <c r="E3" s="281" t="s">
        <v>183</v>
      </c>
      <c r="F3" s="281"/>
      <c r="G3" s="281" t="s">
        <v>184</v>
      </c>
      <c r="H3" s="281"/>
      <c r="I3" s="282" t="s">
        <v>185</v>
      </c>
      <c r="J3" s="283"/>
    </row>
    <row r="4" spans="1:17">
      <c r="A4" s="281" t="s">
        <v>31</v>
      </c>
      <c r="B4" s="281"/>
      <c r="C4" s="286" t="s">
        <v>832</v>
      </c>
      <c r="D4" s="283"/>
      <c r="E4" s="287" t="str">
        <f>'中指-可比案例'!B10</f>
        <v>金融街金色漫香苑</v>
      </c>
      <c r="F4" s="283"/>
      <c r="G4" s="287" t="str">
        <f>'中指-可比案例'!B14</f>
        <v>望都家园</v>
      </c>
      <c r="H4" s="283"/>
      <c r="I4" s="287" t="str">
        <f>'中指-可比案例'!B17</f>
        <v>名佳花园一区</v>
      </c>
      <c r="J4" s="283"/>
    </row>
    <row r="5" spans="1:17">
      <c r="A5" s="281" t="s">
        <v>32</v>
      </c>
      <c r="B5" s="281"/>
      <c r="C5" s="282" t="s">
        <v>33</v>
      </c>
      <c r="D5" s="283"/>
      <c r="E5" s="284">
        <f>金色漫香苑汇总!L9</f>
        <v>47.93333333333333</v>
      </c>
      <c r="F5" s="285"/>
      <c r="G5" s="284">
        <f>望都家园汇总!$L$9</f>
        <v>39.076666666666668</v>
      </c>
      <c r="H5" s="285"/>
      <c r="I5" s="284">
        <f>名佳花园一区汇总!K9</f>
        <v>48.260000000000005</v>
      </c>
      <c r="J5" s="285"/>
    </row>
    <row r="6" spans="1:17" ht="24.75">
      <c r="A6" s="281" t="s">
        <v>34</v>
      </c>
      <c r="B6" s="281"/>
      <c r="C6" s="16" t="s">
        <v>35</v>
      </c>
      <c r="D6" s="17">
        <v>100</v>
      </c>
      <c r="E6" s="16" t="s">
        <v>35</v>
      </c>
      <c r="F6" s="17">
        <v>100</v>
      </c>
      <c r="G6" s="16" t="s">
        <v>35</v>
      </c>
      <c r="H6" s="17">
        <v>100</v>
      </c>
      <c r="I6" s="16" t="s">
        <v>35</v>
      </c>
      <c r="J6" s="17">
        <v>100</v>
      </c>
    </row>
    <row r="7" spans="1:17">
      <c r="A7" s="281" t="s">
        <v>36</v>
      </c>
      <c r="B7" s="281"/>
      <c r="C7" s="18" t="s">
        <v>37</v>
      </c>
      <c r="D7" s="18">
        <v>100</v>
      </c>
      <c r="E7" s="18" t="s">
        <v>37</v>
      </c>
      <c r="F7" s="18">
        <v>100</v>
      </c>
      <c r="G7" s="18" t="s">
        <v>37</v>
      </c>
      <c r="H7" s="18">
        <f>IF(G7=C7,100,"请调整")</f>
        <v>100</v>
      </c>
      <c r="I7" s="18" t="s">
        <v>37</v>
      </c>
      <c r="J7" s="18">
        <f>IF(I7=G7,100,"请调整")</f>
        <v>100</v>
      </c>
    </row>
    <row r="8" spans="1:17" ht="132">
      <c r="A8" s="293" t="s">
        <v>38</v>
      </c>
      <c r="B8" s="19" t="s">
        <v>39</v>
      </c>
      <c r="C8" s="19" t="s">
        <v>2020</v>
      </c>
      <c r="D8" s="18">
        <v>100</v>
      </c>
      <c r="E8" s="19" t="s">
        <v>2021</v>
      </c>
      <c r="F8" s="18">
        <v>100</v>
      </c>
      <c r="G8" s="19" t="s">
        <v>2022</v>
      </c>
      <c r="H8" s="18">
        <v>100</v>
      </c>
      <c r="I8" s="19" t="s">
        <v>2023</v>
      </c>
      <c r="J8" s="18">
        <v>100</v>
      </c>
    </row>
    <row r="9" spans="1:17" ht="168">
      <c r="A9" s="294"/>
      <c r="B9" s="19" t="s">
        <v>40</v>
      </c>
      <c r="C9" s="19" t="s">
        <v>2024</v>
      </c>
      <c r="D9" s="18">
        <v>100</v>
      </c>
      <c r="E9" s="19" t="s">
        <v>2051</v>
      </c>
      <c r="F9" s="18">
        <v>100</v>
      </c>
      <c r="G9" s="19" t="s">
        <v>2052</v>
      </c>
      <c r="H9" s="66">
        <v>100</v>
      </c>
      <c r="I9" s="19" t="s">
        <v>2053</v>
      </c>
      <c r="J9" s="66">
        <v>100</v>
      </c>
    </row>
    <row r="10" spans="1:17" ht="72">
      <c r="A10" s="294"/>
      <c r="B10" s="19" t="s">
        <v>41</v>
      </c>
      <c r="C10" s="19" t="s">
        <v>2056</v>
      </c>
      <c r="D10" s="18">
        <v>100</v>
      </c>
      <c r="E10" s="19" t="s">
        <v>2057</v>
      </c>
      <c r="F10" s="18">
        <v>100</v>
      </c>
      <c r="G10" s="19" t="s">
        <v>2058</v>
      </c>
      <c r="H10" s="18">
        <v>100</v>
      </c>
      <c r="I10" s="19" t="s">
        <v>2059</v>
      </c>
      <c r="J10" s="18">
        <v>100</v>
      </c>
    </row>
    <row r="11" spans="1:17" ht="132">
      <c r="A11" s="294"/>
      <c r="B11" s="19" t="s">
        <v>42</v>
      </c>
      <c r="C11" s="19" t="s">
        <v>2054</v>
      </c>
      <c r="D11" s="18">
        <v>100</v>
      </c>
      <c r="E11" s="19" t="s">
        <v>2055</v>
      </c>
      <c r="F11" s="18">
        <v>100</v>
      </c>
      <c r="G11" s="19" t="s">
        <v>2046</v>
      </c>
      <c r="H11" s="18">
        <v>100</v>
      </c>
      <c r="I11" s="19" t="s">
        <v>2047</v>
      </c>
      <c r="J11" s="18">
        <v>100</v>
      </c>
    </row>
    <row r="12" spans="1:17" ht="240.75" thickBot="1">
      <c r="A12" s="295"/>
      <c r="B12" s="19" t="s">
        <v>43</v>
      </c>
      <c r="C12" s="19" t="s">
        <v>2048</v>
      </c>
      <c r="D12" s="18">
        <v>100</v>
      </c>
      <c r="E12" s="207" t="s">
        <v>2060</v>
      </c>
      <c r="F12" s="18">
        <v>100</v>
      </c>
      <c r="G12" s="19" t="s">
        <v>2049</v>
      </c>
      <c r="H12" s="18">
        <v>100</v>
      </c>
      <c r="I12" s="19" t="s">
        <v>2050</v>
      </c>
      <c r="J12" s="18">
        <v>100</v>
      </c>
    </row>
    <row r="13" spans="1:17" ht="26.25" thickBot="1">
      <c r="A13" s="296" t="s">
        <v>44</v>
      </c>
      <c r="B13" s="19" t="s">
        <v>45</v>
      </c>
      <c r="C13" s="19" t="s">
        <v>116</v>
      </c>
      <c r="D13" s="18">
        <v>100</v>
      </c>
      <c r="E13" s="37" t="str">
        <f>C13</f>
        <v>有专业物业公司，物业服务保障较好</v>
      </c>
      <c r="F13" s="40">
        <v>100</v>
      </c>
      <c r="G13" s="37" t="str">
        <f>C13</f>
        <v>有专业物业公司，物业服务保障较好</v>
      </c>
      <c r="H13" s="40">
        <v>100</v>
      </c>
      <c r="I13" s="37" t="str">
        <f>C13</f>
        <v>有专业物业公司，物业服务保障较好</v>
      </c>
      <c r="J13" s="18">
        <v>100</v>
      </c>
      <c r="L13" s="42" t="s">
        <v>14</v>
      </c>
      <c r="M13" s="43" t="s">
        <v>118</v>
      </c>
      <c r="N13" s="43" t="s">
        <v>126</v>
      </c>
      <c r="O13" s="43" t="s">
        <v>127</v>
      </c>
      <c r="P13" s="43" t="s">
        <v>119</v>
      </c>
      <c r="Q13" s="43" t="s">
        <v>128</v>
      </c>
    </row>
    <row r="14" spans="1:17" ht="27.75" customHeight="1" thickBot="1">
      <c r="A14" s="297"/>
      <c r="B14" s="178" t="s">
        <v>46</v>
      </c>
      <c r="C14" s="18" t="s">
        <v>113</v>
      </c>
      <c r="D14" s="18">
        <v>100</v>
      </c>
      <c r="E14" s="206" t="s">
        <v>2062</v>
      </c>
      <c r="F14" s="18">
        <v>100</v>
      </c>
      <c r="G14" s="206" t="s">
        <v>2063</v>
      </c>
      <c r="H14" s="18">
        <v>100</v>
      </c>
      <c r="I14" s="206" t="s">
        <v>2064</v>
      </c>
      <c r="J14" s="18">
        <v>100</v>
      </c>
      <c r="L14" s="44" t="str">
        <f>E4</f>
        <v>金融街金色漫香苑</v>
      </c>
      <c r="M14" s="45" t="s">
        <v>120</v>
      </c>
      <c r="N14" s="45" t="s">
        <v>129</v>
      </c>
      <c r="O14" s="45" t="s">
        <v>189</v>
      </c>
      <c r="P14" s="45" t="s">
        <v>130</v>
      </c>
      <c r="Q14" s="45">
        <v>88</v>
      </c>
    </row>
    <row r="15" spans="1:17" ht="27.75" customHeight="1" thickBot="1">
      <c r="A15" s="297"/>
      <c r="B15" s="22" t="s">
        <v>47</v>
      </c>
      <c r="C15" s="38" t="s">
        <v>48</v>
      </c>
      <c r="D15" s="18">
        <v>100</v>
      </c>
      <c r="E15" s="38" t="s">
        <v>48</v>
      </c>
      <c r="F15" s="85">
        <v>100</v>
      </c>
      <c r="G15" s="38" t="s">
        <v>48</v>
      </c>
      <c r="H15" s="85">
        <f>F15</f>
        <v>100</v>
      </c>
      <c r="I15" s="37" t="str">
        <f>E15</f>
        <v>配备活动站、医疗站</v>
      </c>
      <c r="J15" s="85">
        <f>F15</f>
        <v>100</v>
      </c>
      <c r="L15" s="44" t="str">
        <f>G4</f>
        <v>望都家园</v>
      </c>
      <c r="M15" s="45" t="s">
        <v>188</v>
      </c>
      <c r="N15" s="45" t="s">
        <v>129</v>
      </c>
      <c r="O15" s="45" t="str">
        <f>O14</f>
        <v>普通装修</v>
      </c>
      <c r="P15" s="45" t="s">
        <v>130</v>
      </c>
      <c r="Q15" s="45">
        <v>118</v>
      </c>
    </row>
    <row r="16" spans="1:17" ht="26.25" thickBot="1">
      <c r="A16" s="297"/>
      <c r="B16" s="179" t="s">
        <v>49</v>
      </c>
      <c r="C16" s="46" t="s">
        <v>132</v>
      </c>
      <c r="D16" s="18">
        <v>100</v>
      </c>
      <c r="E16" s="46" t="s">
        <v>132</v>
      </c>
      <c r="F16" s="18">
        <v>100</v>
      </c>
      <c r="G16" s="46" t="s">
        <v>132</v>
      </c>
      <c r="H16" s="18">
        <v>100</v>
      </c>
      <c r="I16" s="46" t="s">
        <v>132</v>
      </c>
      <c r="J16" s="18">
        <v>100</v>
      </c>
      <c r="L16" s="44" t="str">
        <f>I4</f>
        <v>名佳花园一区</v>
      </c>
      <c r="M16" s="45" t="s">
        <v>120</v>
      </c>
      <c r="N16" s="45" t="s">
        <v>129</v>
      </c>
      <c r="O16" s="45" t="str">
        <f>O14</f>
        <v>普通装修</v>
      </c>
      <c r="P16" s="45" t="s">
        <v>130</v>
      </c>
      <c r="Q16" s="45">
        <v>89</v>
      </c>
    </row>
    <row r="17" spans="1:12" s="34" customFormat="1" ht="24">
      <c r="A17" s="297"/>
      <c r="B17" s="180" t="s">
        <v>131</v>
      </c>
      <c r="C17" s="37" t="s">
        <v>2061</v>
      </c>
      <c r="D17" s="38">
        <v>100</v>
      </c>
      <c r="E17" s="37" t="s">
        <v>2071</v>
      </c>
      <c r="F17" s="38">
        <v>100</v>
      </c>
      <c r="G17" s="37" t="str">
        <f>E17</f>
        <v>主力户型为二居室，住宅套型较好</v>
      </c>
      <c r="H17" s="38">
        <v>100</v>
      </c>
      <c r="I17" s="37" t="str">
        <f>G17</f>
        <v>主力户型为二居室，住宅套型较好</v>
      </c>
      <c r="J17" s="38">
        <v>100</v>
      </c>
    </row>
    <row r="18" spans="1:12" ht="74.45" customHeight="1">
      <c r="A18" s="297"/>
      <c r="B18" s="179" t="s">
        <v>133</v>
      </c>
      <c r="C18" s="37" t="s">
        <v>1014</v>
      </c>
      <c r="D18" s="85">
        <v>100</v>
      </c>
      <c r="E18" s="37" t="s">
        <v>1015</v>
      </c>
      <c r="F18" s="41">
        <v>102</v>
      </c>
      <c r="G18" s="37" t="s">
        <v>1015</v>
      </c>
      <c r="H18" s="41">
        <v>102</v>
      </c>
      <c r="I18" s="37" t="s">
        <v>1015</v>
      </c>
      <c r="J18" s="41">
        <f>F18</f>
        <v>102</v>
      </c>
    </row>
    <row r="19" spans="1:12" ht="51.75" customHeight="1">
      <c r="A19" s="297"/>
      <c r="B19" s="275" t="s">
        <v>50</v>
      </c>
      <c r="C19" s="130" t="s">
        <v>2074</v>
      </c>
      <c r="D19" s="18">
        <v>100</v>
      </c>
      <c r="E19" s="37" t="s">
        <v>187</v>
      </c>
      <c r="F19" s="41">
        <v>102</v>
      </c>
      <c r="G19" s="37" t="str">
        <f>E19</f>
        <v>该小区装修为基本装修，装修用材环保，经过精心设计，提升居住体验，较好</v>
      </c>
      <c r="H19" s="41">
        <f>F19</f>
        <v>102</v>
      </c>
      <c r="I19" s="37" t="str">
        <f>E19</f>
        <v>该小区装修为基本装修，装修用材环保，经过精心设计，提升居住体验，较好</v>
      </c>
      <c r="J19" s="41">
        <f>F19</f>
        <v>102</v>
      </c>
    </row>
    <row r="20" spans="1:12" s="34" customFormat="1" ht="51.75" customHeight="1">
      <c r="A20" s="297"/>
      <c r="B20" s="181" t="s">
        <v>1004</v>
      </c>
      <c r="C20" s="177" t="str">
        <f>标准房!B4</f>
        <v>55.93-60.88</v>
      </c>
      <c r="D20" s="38">
        <v>100</v>
      </c>
      <c r="E20" s="37">
        <v>88</v>
      </c>
      <c r="F20" s="176">
        <v>98</v>
      </c>
      <c r="G20" s="37">
        <v>118</v>
      </c>
      <c r="H20" s="176">
        <v>96</v>
      </c>
      <c r="I20" s="37">
        <v>89</v>
      </c>
      <c r="J20" s="176">
        <v>98</v>
      </c>
    </row>
    <row r="21" spans="1:12" ht="48">
      <c r="A21" s="297"/>
      <c r="B21" s="178" t="s">
        <v>51</v>
      </c>
      <c r="C21" s="37" t="s">
        <v>122</v>
      </c>
      <c r="D21" s="18">
        <v>100</v>
      </c>
      <c r="E21" s="37" t="s">
        <v>123</v>
      </c>
      <c r="F21" s="41">
        <v>102</v>
      </c>
      <c r="G21" s="37" t="s">
        <v>124</v>
      </c>
      <c r="H21" s="41">
        <v>102</v>
      </c>
      <c r="I21" s="37" t="s">
        <v>125</v>
      </c>
      <c r="J21" s="41">
        <v>102</v>
      </c>
    </row>
    <row r="22" spans="1:12" ht="24" hidden="1">
      <c r="A22" s="20"/>
      <c r="B22" s="30" t="s">
        <v>52</v>
      </c>
      <c r="C22" s="18" t="s">
        <v>53</v>
      </c>
      <c r="D22" s="18">
        <v>100</v>
      </c>
      <c r="E22" s="19" t="s">
        <v>114</v>
      </c>
      <c r="F22" s="18">
        <f>D22</f>
        <v>100</v>
      </c>
      <c r="G22" s="19" t="s">
        <v>114</v>
      </c>
      <c r="H22" s="18">
        <f>D22</f>
        <v>100</v>
      </c>
      <c r="I22" s="19" t="s">
        <v>114</v>
      </c>
      <c r="J22" s="18">
        <f>D22</f>
        <v>100</v>
      </c>
    </row>
    <row r="23" spans="1:12" ht="24" hidden="1">
      <c r="A23" s="20"/>
      <c r="B23" s="30" t="s">
        <v>54</v>
      </c>
      <c r="C23" s="18" t="s">
        <v>55</v>
      </c>
      <c r="D23" s="18">
        <v>100</v>
      </c>
      <c r="E23" s="18" t="s">
        <v>56</v>
      </c>
      <c r="F23" s="68">
        <v>100</v>
      </c>
      <c r="G23" s="22" t="s">
        <v>56</v>
      </c>
      <c r="H23" s="68">
        <f>F23</f>
        <v>100</v>
      </c>
      <c r="I23" s="22" t="s">
        <v>56</v>
      </c>
      <c r="J23" s="68">
        <f>F23</f>
        <v>100</v>
      </c>
    </row>
    <row r="24" spans="1:12" ht="24" hidden="1">
      <c r="A24" s="20"/>
      <c r="B24" s="30" t="s">
        <v>57</v>
      </c>
      <c r="C24" s="18" t="s">
        <v>58</v>
      </c>
      <c r="D24" s="18">
        <v>100</v>
      </c>
      <c r="E24" s="18" t="s">
        <v>58</v>
      </c>
      <c r="F24" s="22">
        <v>100</v>
      </c>
      <c r="G24" s="22" t="s">
        <v>58</v>
      </c>
      <c r="H24" s="22">
        <v>100</v>
      </c>
      <c r="I24" s="22" t="s">
        <v>58</v>
      </c>
      <c r="J24" s="22">
        <v>100</v>
      </c>
    </row>
    <row r="25" spans="1:12">
      <c r="A25" s="291" t="s">
        <v>59</v>
      </c>
      <c r="B25" s="291"/>
      <c r="C25" s="281" t="s">
        <v>60</v>
      </c>
      <c r="D25" s="281"/>
      <c r="E25" s="290">
        <f>E5</f>
        <v>47.93333333333333</v>
      </c>
      <c r="F25" s="290"/>
      <c r="G25" s="290">
        <f>G5</f>
        <v>39.076666666666668</v>
      </c>
      <c r="H25" s="290"/>
      <c r="I25" s="284">
        <f>I5</f>
        <v>48.260000000000005</v>
      </c>
      <c r="J25" s="285"/>
    </row>
    <row r="26" spans="1:12">
      <c r="A26" s="291" t="s">
        <v>61</v>
      </c>
      <c r="B26" s="291"/>
      <c r="C26" s="281" t="s">
        <v>60</v>
      </c>
      <c r="D26" s="281"/>
      <c r="E26" s="292">
        <f>ROUND(E25*POWER(100,COUNT(F6:F24))/PRODUCT(F6:F24),2)</f>
        <v>46.09</v>
      </c>
      <c r="F26" s="292"/>
      <c r="G26" s="292">
        <f>ROUND(G25*POWER(100,COUNT(H6:H24))/PRODUCT(H6:H24),2)</f>
        <v>38.36</v>
      </c>
      <c r="H26" s="292"/>
      <c r="I26" s="298">
        <f>ROUND(I25*POWER(100,COUNT(J6:J24))/PRODUCT(J6:J24),2)</f>
        <v>46.4</v>
      </c>
      <c r="J26" s="299"/>
    </row>
    <row r="27" spans="1:12">
      <c r="A27" s="14"/>
      <c r="B27" s="350" t="s">
        <v>2076</v>
      </c>
      <c r="C27" s="350">
        <v>3.95</v>
      </c>
      <c r="D27" s="14"/>
      <c r="E27" s="14"/>
      <c r="F27" s="14"/>
      <c r="G27" s="14"/>
      <c r="H27" s="14"/>
      <c r="I27" s="14"/>
      <c r="J27" s="14"/>
    </row>
    <row r="28" spans="1:12">
      <c r="A28" s="14"/>
      <c r="B28" s="350" t="s">
        <v>2079</v>
      </c>
      <c r="C28" s="350">
        <f>ROUND((E26+G26+I26)/3,0)</f>
        <v>44</v>
      </c>
      <c r="D28" s="14"/>
      <c r="E28" s="14">
        <f>ROUND(E26/E25,4)</f>
        <v>0.96150000000000002</v>
      </c>
      <c r="F28" s="14"/>
      <c r="G28" s="14">
        <f>ROUND(G26/G25,4)</f>
        <v>0.98170000000000002</v>
      </c>
      <c r="H28" s="14"/>
      <c r="I28" s="14">
        <f>ROUND(I26/I25,4)</f>
        <v>0.96150000000000002</v>
      </c>
      <c r="J28" s="14"/>
    </row>
    <row r="29" spans="1:12">
      <c r="A29" s="14"/>
      <c r="B29" s="350" t="s">
        <v>2075</v>
      </c>
      <c r="C29" s="351">
        <f>C28+C27</f>
        <v>47.95</v>
      </c>
      <c r="D29" s="14"/>
      <c r="E29" s="14"/>
      <c r="F29" s="14"/>
      <c r="G29" s="14"/>
      <c r="H29" s="14"/>
      <c r="I29" s="14"/>
      <c r="J29" s="14"/>
    </row>
    <row r="30" spans="1:12">
      <c r="A30" s="14"/>
      <c r="B30" s="14"/>
      <c r="C30" s="14"/>
      <c r="D30" s="14"/>
      <c r="E30" s="14">
        <f>E25*E28</f>
        <v>46.087899999999998</v>
      </c>
      <c r="F30" s="14"/>
      <c r="G30" s="14">
        <f>G25*G28</f>
        <v>38.361563666666669</v>
      </c>
      <c r="H30" s="14"/>
      <c r="I30" s="21">
        <f>I25*I28</f>
        <v>46.401990000000005</v>
      </c>
      <c r="J30" s="14"/>
      <c r="L30">
        <f>E30/I30</f>
        <v>0.99323110926923597</v>
      </c>
    </row>
    <row r="35" spans="8:8">
      <c r="H35">
        <v>96</v>
      </c>
    </row>
  </sheetData>
  <mergeCells count="30">
    <mergeCell ref="A1:J1"/>
    <mergeCell ref="E25:F25"/>
    <mergeCell ref="G25:H25"/>
    <mergeCell ref="A26:B26"/>
    <mergeCell ref="C26:D26"/>
    <mergeCell ref="E26:F26"/>
    <mergeCell ref="G26:H26"/>
    <mergeCell ref="C25:D25"/>
    <mergeCell ref="A6:B6"/>
    <mergeCell ref="A7:B7"/>
    <mergeCell ref="A8:A12"/>
    <mergeCell ref="A13:A21"/>
    <mergeCell ref="A25:B25"/>
    <mergeCell ref="I26:J26"/>
    <mergeCell ref="I25:J25"/>
    <mergeCell ref="A3:B3"/>
    <mergeCell ref="I4:J4"/>
    <mergeCell ref="C3:D3"/>
    <mergeCell ref="E3:F3"/>
    <mergeCell ref="G3:H3"/>
    <mergeCell ref="I5:J5"/>
    <mergeCell ref="I3:J3"/>
    <mergeCell ref="A5:B5"/>
    <mergeCell ref="C5:D5"/>
    <mergeCell ref="E5:F5"/>
    <mergeCell ref="G5:H5"/>
    <mergeCell ref="A4:B4"/>
    <mergeCell ref="C4:D4"/>
    <mergeCell ref="E4:F4"/>
    <mergeCell ref="G4:H4"/>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O49"/>
  <sheetViews>
    <sheetView zoomScale="90" zoomScaleNormal="90" workbookViewId="0">
      <selection activeCell="G28" sqref="G28:G30"/>
    </sheetView>
  </sheetViews>
  <sheetFormatPr defaultColWidth="9" defaultRowHeight="14.25"/>
  <cols>
    <col min="1" max="1" width="12.25" style="52" customWidth="1"/>
    <col min="2" max="2" width="13.75" style="115" customWidth="1"/>
    <col min="3" max="3" width="16.125" style="52" hidden="1" customWidth="1"/>
    <col min="4" max="4" width="18.75" style="52" customWidth="1"/>
    <col min="5" max="5" width="8" style="52" customWidth="1"/>
    <col min="6" max="6" width="18.125" style="356" customWidth="1"/>
    <col min="7" max="7" width="17.75" style="247" customWidth="1"/>
    <col min="8" max="8" width="5.875" style="52" customWidth="1"/>
    <col min="9" max="9" width="10.875" style="52" customWidth="1"/>
    <col min="10" max="10" width="16.625" style="52" customWidth="1"/>
    <col min="11" max="11" width="3.375" style="52" hidden="1" customWidth="1"/>
    <col min="12" max="12" width="10.875" style="115" customWidth="1"/>
    <col min="13" max="16384" width="9" style="52"/>
  </cols>
  <sheetData>
    <row r="1" spans="1:15">
      <c r="B1" s="263" t="s">
        <v>66</v>
      </c>
      <c r="C1" s="263"/>
      <c r="D1" s="264" t="s">
        <v>2072</v>
      </c>
      <c r="F1" s="356">
        <v>12</v>
      </c>
    </row>
    <row r="2" spans="1:15">
      <c r="B2" s="214" t="s">
        <v>67</v>
      </c>
      <c r="C2" s="137"/>
      <c r="D2" s="138"/>
      <c r="E2" s="23"/>
    </row>
    <row r="3" spans="1:15">
      <c r="A3" s="91" t="s">
        <v>173</v>
      </c>
      <c r="B3" s="241" t="s">
        <v>68</v>
      </c>
      <c r="C3" s="131" t="s">
        <v>69</v>
      </c>
      <c r="D3" s="131" t="s">
        <v>121</v>
      </c>
      <c r="E3" s="131" t="s">
        <v>172</v>
      </c>
      <c r="F3" s="357" t="s">
        <v>2080</v>
      </c>
      <c r="G3" s="248" t="s">
        <v>2073</v>
      </c>
      <c r="H3" s="51"/>
    </row>
    <row r="4" spans="1:15" ht="15">
      <c r="A4" s="304" t="s">
        <v>826</v>
      </c>
      <c r="B4" s="242">
        <v>44044</v>
      </c>
      <c r="C4" s="35">
        <v>2</v>
      </c>
      <c r="D4" s="88">
        <f>'中指-可比案例'!P10</f>
        <v>53.77</v>
      </c>
      <c r="E4" s="303">
        <f>SUM(C4:C5)</f>
        <v>5</v>
      </c>
      <c r="F4" s="306">
        <f>G4-$N$7-N8</f>
        <v>49.46</v>
      </c>
      <c r="G4" s="303">
        <f>ROUND(AVERAGE(D4:D5),2)</f>
        <v>54.76</v>
      </c>
      <c r="H4" s="63"/>
      <c r="J4" s="359" t="str">
        <f>G3</f>
        <v>含物业费和取暖费</v>
      </c>
    </row>
    <row r="5" spans="1:15">
      <c r="A5" s="304"/>
      <c r="B5" s="242">
        <v>44075</v>
      </c>
      <c r="C5" s="35">
        <v>3</v>
      </c>
      <c r="D5" s="88">
        <f>'中指-可比案例'!O10</f>
        <v>55.74</v>
      </c>
      <c r="E5" s="303"/>
      <c r="F5" s="306"/>
      <c r="G5" s="303"/>
      <c r="H5" s="63"/>
      <c r="I5" s="65" t="s">
        <v>2081</v>
      </c>
      <c r="J5" s="268" t="s">
        <v>70</v>
      </c>
      <c r="K5" s="86" t="s">
        <v>71</v>
      </c>
      <c r="L5" s="240" t="s">
        <v>72</v>
      </c>
    </row>
    <row r="6" spans="1:15">
      <c r="A6" s="304" t="s">
        <v>166</v>
      </c>
      <c r="B6" s="242">
        <v>44105</v>
      </c>
      <c r="C6" s="35">
        <v>1</v>
      </c>
      <c r="D6" s="88">
        <f>'中指-可比案例'!N10</f>
        <v>57.5</v>
      </c>
      <c r="E6" s="303">
        <f>SUM(C6:C8)</f>
        <v>3</v>
      </c>
      <c r="F6" s="306">
        <f>G6-$N$7-N8</f>
        <v>49.64</v>
      </c>
      <c r="G6" s="303">
        <f>ROUND(AVERAGE(D6:D8),2)</f>
        <v>54.94</v>
      </c>
      <c r="H6" s="63"/>
      <c r="I6" s="87" t="s">
        <v>73</v>
      </c>
      <c r="J6" s="272">
        <f>G16</f>
        <v>54.98</v>
      </c>
      <c r="K6" s="89"/>
      <c r="L6" s="300">
        <f>SUM(J6:J8)/3</f>
        <v>53.233333333333327</v>
      </c>
    </row>
    <row r="7" spans="1:15">
      <c r="A7" s="304"/>
      <c r="B7" s="242">
        <v>44136</v>
      </c>
      <c r="C7" s="35">
        <v>1</v>
      </c>
      <c r="D7" s="88">
        <f>'中指-可比案例'!M10</f>
        <v>54.93</v>
      </c>
      <c r="E7" s="303"/>
      <c r="F7" s="306"/>
      <c r="G7" s="303"/>
      <c r="H7" s="63"/>
      <c r="I7" s="87" t="s">
        <v>74</v>
      </c>
      <c r="J7" s="272">
        <f>G32</f>
        <v>52.32</v>
      </c>
      <c r="K7" s="89"/>
      <c r="L7" s="301"/>
      <c r="M7" s="253" t="s">
        <v>115</v>
      </c>
      <c r="N7" s="254">
        <v>2.8</v>
      </c>
      <c r="O7" s="29" t="s">
        <v>2045</v>
      </c>
    </row>
    <row r="8" spans="1:15">
      <c r="A8" s="304"/>
      <c r="B8" s="242">
        <v>44166</v>
      </c>
      <c r="C8" s="35">
        <v>1</v>
      </c>
      <c r="D8" s="88">
        <f>'中指-可比案例'!L10</f>
        <v>52.4</v>
      </c>
      <c r="E8" s="303"/>
      <c r="F8" s="306"/>
      <c r="G8" s="303"/>
      <c r="H8" s="63"/>
      <c r="I8" s="87" t="s">
        <v>75</v>
      </c>
      <c r="J8" s="273">
        <f>G48</f>
        <v>52.4</v>
      </c>
      <c r="K8" s="89"/>
      <c r="L8" s="302"/>
      <c r="M8" s="253" t="s">
        <v>182</v>
      </c>
      <c r="N8" s="254">
        <f>30/12</f>
        <v>2.5</v>
      </c>
      <c r="O8" s="52" t="s">
        <v>828</v>
      </c>
    </row>
    <row r="9" spans="1:15" ht="15">
      <c r="A9" s="304" t="s">
        <v>117</v>
      </c>
      <c r="B9" s="242">
        <v>44197</v>
      </c>
      <c r="C9" s="35">
        <v>2</v>
      </c>
      <c r="D9" s="88">
        <f>'中指-可比案例'!K10</f>
        <v>52.16</v>
      </c>
      <c r="E9" s="303">
        <f>SUM(C9:C11)</f>
        <v>7</v>
      </c>
      <c r="F9" s="306">
        <f>G9-N7-N8</f>
        <v>47.43</v>
      </c>
      <c r="G9" s="303">
        <f>ROUND(AVERAGE(D9:D11),2)</f>
        <v>52.73</v>
      </c>
      <c r="H9" s="63"/>
      <c r="J9" s="359" t="str">
        <f>F3</f>
        <v>不含物业费、取暖费</v>
      </c>
      <c r="L9" s="360">
        <f>L6-N7-N8</f>
        <v>47.93333333333333</v>
      </c>
    </row>
    <row r="10" spans="1:15">
      <c r="A10" s="304"/>
      <c r="B10" s="242">
        <v>44228</v>
      </c>
      <c r="C10" s="35">
        <v>3</v>
      </c>
      <c r="D10" s="88">
        <f>'中指-可比案例'!J10</f>
        <v>52.56</v>
      </c>
      <c r="E10" s="303"/>
      <c r="F10" s="306"/>
      <c r="G10" s="303"/>
      <c r="H10" s="63"/>
    </row>
    <row r="11" spans="1:15">
      <c r="A11" s="304"/>
      <c r="B11" s="242">
        <v>44256</v>
      </c>
      <c r="C11" s="35">
        <v>2</v>
      </c>
      <c r="D11" s="88">
        <f>'中指-可比案例'!I10</f>
        <v>53.46</v>
      </c>
      <c r="E11" s="303"/>
      <c r="F11" s="306"/>
      <c r="G11" s="303"/>
      <c r="H11" s="63"/>
    </row>
    <row r="12" spans="1:15">
      <c r="A12" s="304" t="s">
        <v>165</v>
      </c>
      <c r="B12" s="242">
        <v>44287</v>
      </c>
      <c r="C12" s="35">
        <v>2</v>
      </c>
      <c r="D12" s="88">
        <f>'中指-可比案例'!H10</f>
        <v>56.27</v>
      </c>
      <c r="E12" s="303">
        <f>SUM(C13:C15)</f>
        <v>6</v>
      </c>
      <c r="F12" s="306">
        <f>G12-N7-N8</f>
        <v>51.28</v>
      </c>
      <c r="G12" s="303">
        <f>ROUND(AVERAGE(D12:D14),2)</f>
        <v>56.58</v>
      </c>
      <c r="H12" s="63"/>
    </row>
    <row r="13" spans="1:15">
      <c r="A13" s="304"/>
      <c r="B13" s="242">
        <v>44317</v>
      </c>
      <c r="C13" s="35">
        <v>3</v>
      </c>
      <c r="D13" s="88">
        <f>'中指-可比案例'!G10</f>
        <v>56.68</v>
      </c>
      <c r="E13" s="303"/>
      <c r="F13" s="306"/>
      <c r="G13" s="303"/>
      <c r="H13" s="63"/>
    </row>
    <row r="14" spans="1:15">
      <c r="A14" s="304"/>
      <c r="B14" s="242">
        <v>44348</v>
      </c>
      <c r="C14" s="35">
        <v>2</v>
      </c>
      <c r="D14" s="88">
        <f>'中指-可比案例'!F10</f>
        <v>56.78</v>
      </c>
      <c r="E14" s="303"/>
      <c r="F14" s="306"/>
      <c r="G14" s="303"/>
      <c r="H14" s="63"/>
    </row>
    <row r="15" spans="1:15">
      <c r="A15" s="92" t="s">
        <v>827</v>
      </c>
      <c r="B15" s="243">
        <v>44378</v>
      </c>
      <c r="C15" s="132">
        <v>1</v>
      </c>
      <c r="D15" s="92">
        <f>'中指-可比案例'!E10</f>
        <v>55.9</v>
      </c>
      <c r="E15" s="88">
        <f>C15</f>
        <v>1</v>
      </c>
      <c r="F15" s="216">
        <f>G15-N7-N8</f>
        <v>50.6</v>
      </c>
      <c r="G15" s="212">
        <f>D15</f>
        <v>55.9</v>
      </c>
      <c r="H15" s="63"/>
    </row>
    <row r="16" spans="1:15">
      <c r="A16" s="134" t="s">
        <v>171</v>
      </c>
      <c r="B16" s="244"/>
      <c r="C16" s="135"/>
      <c r="D16" s="135"/>
      <c r="E16" s="136"/>
      <c r="F16" s="250">
        <f>ROUND(AVERAGE(F4:F15),2)</f>
        <v>49.68</v>
      </c>
      <c r="G16" s="249">
        <f>ROUND(AVERAGE(G4:G15),2)</f>
        <v>54.98</v>
      </c>
      <c r="H16" s="48"/>
    </row>
    <row r="18" spans="1:8">
      <c r="B18" s="265" t="s">
        <v>76</v>
      </c>
      <c r="C18" s="266"/>
      <c r="D18" s="267" t="s">
        <v>168</v>
      </c>
      <c r="E18" s="51"/>
    </row>
    <row r="19" spans="1:8">
      <c r="A19" s="86" t="str">
        <f>A3</f>
        <v>时间</v>
      </c>
      <c r="B19" s="240" t="s">
        <v>77</v>
      </c>
      <c r="C19" s="86" t="s">
        <v>78</v>
      </c>
      <c r="D19" s="28" t="s">
        <v>2070</v>
      </c>
      <c r="E19" s="86" t="str">
        <f>E3</f>
        <v>样本数量</v>
      </c>
      <c r="F19" s="357" t="str">
        <f>F3</f>
        <v>不含物业费、取暖费</v>
      </c>
      <c r="G19" s="248" t="str">
        <f>G3</f>
        <v>含物业费和取暖费</v>
      </c>
      <c r="H19" s="51"/>
    </row>
    <row r="20" spans="1:8">
      <c r="A20" s="304" t="s">
        <v>826</v>
      </c>
      <c r="B20" s="245">
        <v>44044</v>
      </c>
      <c r="C20" s="86"/>
      <c r="D20" s="27">
        <f>ROUND(城研数据!C88,2)</f>
        <v>54.12</v>
      </c>
      <c r="E20" s="303">
        <v>5</v>
      </c>
      <c r="F20" s="306">
        <f>G20-N7-N8</f>
        <v>46.06</v>
      </c>
      <c r="G20" s="303">
        <f>ROUND(AVERAGE(D20:D21),2)</f>
        <v>51.36</v>
      </c>
      <c r="H20" s="63"/>
    </row>
    <row r="21" spans="1:8">
      <c r="A21" s="304"/>
      <c r="B21" s="245">
        <v>44075</v>
      </c>
      <c r="C21" s="86"/>
      <c r="D21" s="27">
        <f>ROUND(城研数据!C89,2)</f>
        <v>48.59</v>
      </c>
      <c r="E21" s="303"/>
      <c r="F21" s="306"/>
      <c r="G21" s="303"/>
      <c r="H21" s="63"/>
    </row>
    <row r="22" spans="1:8">
      <c r="A22" s="304" t="s">
        <v>166</v>
      </c>
      <c r="B22" s="245">
        <v>44105</v>
      </c>
      <c r="C22" s="86"/>
      <c r="D22" s="27">
        <f>ROUND(城研数据!C90,2)</f>
        <v>51.64</v>
      </c>
      <c r="E22" s="303">
        <v>2</v>
      </c>
      <c r="F22" s="306">
        <f>G22-N7-N8</f>
        <v>45.440000000000005</v>
      </c>
      <c r="G22" s="303">
        <f>ROUND(AVERAGE(D22:D24),2)</f>
        <v>50.74</v>
      </c>
      <c r="H22" s="63"/>
    </row>
    <row r="23" spans="1:8">
      <c r="A23" s="304"/>
      <c r="B23" s="245">
        <v>44136</v>
      </c>
      <c r="C23" s="86"/>
      <c r="D23" s="27">
        <f>ROUND(城研数据!C91,2)</f>
        <v>50.59</v>
      </c>
      <c r="E23" s="303"/>
      <c r="F23" s="306"/>
      <c r="G23" s="303"/>
      <c r="H23" s="63"/>
    </row>
    <row r="24" spans="1:8">
      <c r="A24" s="304"/>
      <c r="B24" s="245">
        <v>44166</v>
      </c>
      <c r="C24" s="86"/>
      <c r="D24" s="27">
        <f>ROUND(城研数据!C92,2)</f>
        <v>49.99</v>
      </c>
      <c r="E24" s="303"/>
      <c r="F24" s="306"/>
      <c r="G24" s="303"/>
      <c r="H24" s="63"/>
    </row>
    <row r="25" spans="1:8">
      <c r="A25" s="304" t="s">
        <v>117</v>
      </c>
      <c r="B25" s="245">
        <v>44197</v>
      </c>
      <c r="C25" s="86"/>
      <c r="D25" s="27">
        <f>ROUND(城研数据!C93,2)</f>
        <v>49.78</v>
      </c>
      <c r="E25" s="303">
        <v>4</v>
      </c>
      <c r="F25" s="306">
        <f>G25-N7-N8</f>
        <v>46.18</v>
      </c>
      <c r="G25" s="303">
        <f>ROUND(AVERAGE(D25:D27),2)</f>
        <v>51.48</v>
      </c>
      <c r="H25" s="63"/>
    </row>
    <row r="26" spans="1:8">
      <c r="A26" s="304"/>
      <c r="B26" s="245">
        <v>44228</v>
      </c>
      <c r="C26" s="86"/>
      <c r="D26" s="27">
        <f>ROUND(城研数据!C94,2)</f>
        <v>52.66</v>
      </c>
      <c r="E26" s="303"/>
      <c r="F26" s="306"/>
      <c r="G26" s="303"/>
      <c r="H26" s="63"/>
    </row>
    <row r="27" spans="1:8">
      <c r="A27" s="304"/>
      <c r="B27" s="245">
        <v>44256</v>
      </c>
      <c r="C27" s="86"/>
      <c r="D27" s="27">
        <f>ROUND(城研数据!C95,2)</f>
        <v>52.01</v>
      </c>
      <c r="E27" s="303"/>
      <c r="F27" s="306"/>
      <c r="G27" s="303"/>
      <c r="H27" s="63"/>
    </row>
    <row r="28" spans="1:8">
      <c r="A28" s="304" t="s">
        <v>165</v>
      </c>
      <c r="B28" s="245">
        <v>44287</v>
      </c>
      <c r="C28" s="86"/>
      <c r="D28" s="27">
        <f>ROUND(城研数据!C96,2)</f>
        <v>55.86</v>
      </c>
      <c r="E28" s="303">
        <v>4</v>
      </c>
      <c r="F28" s="306">
        <f>G28-N7-N8</f>
        <v>47.440000000000005</v>
      </c>
      <c r="G28" s="303">
        <f>ROUND(AVERAGE(D28:D30),2)</f>
        <v>52.74</v>
      </c>
      <c r="H28" s="63"/>
    </row>
    <row r="29" spans="1:8">
      <c r="A29" s="304"/>
      <c r="B29" s="245">
        <v>44317</v>
      </c>
      <c r="C29" s="86"/>
      <c r="D29" s="27">
        <f>ROUND(城研数据!C97,2)</f>
        <v>51.94</v>
      </c>
      <c r="E29" s="303"/>
      <c r="F29" s="306"/>
      <c r="G29" s="303"/>
      <c r="H29" s="63"/>
    </row>
    <row r="30" spans="1:8">
      <c r="A30" s="304"/>
      <c r="B30" s="245">
        <v>44348</v>
      </c>
      <c r="C30" s="86"/>
      <c r="D30" s="27">
        <f>ROUND(城研数据!C98,2)</f>
        <v>50.41</v>
      </c>
      <c r="E30" s="303"/>
      <c r="F30" s="306"/>
      <c r="G30" s="303"/>
      <c r="H30" s="63"/>
    </row>
    <row r="31" spans="1:8">
      <c r="A31" s="92" t="s">
        <v>827</v>
      </c>
      <c r="B31" s="245">
        <v>44378</v>
      </c>
      <c r="C31" s="86"/>
      <c r="D31" s="27">
        <f>ROUND(城研数据!C99,2)</f>
        <v>55.26</v>
      </c>
      <c r="E31" s="88">
        <v>1</v>
      </c>
      <c r="F31" s="216">
        <f>D31-N7-N8</f>
        <v>49.96</v>
      </c>
      <c r="G31" s="212">
        <f>ROUND(D31,2)</f>
        <v>55.26</v>
      </c>
      <c r="H31" s="63"/>
    </row>
    <row r="32" spans="1:8">
      <c r="A32" s="139" t="str">
        <f>A16</f>
        <v>平均月租金（元/平方米/月）</v>
      </c>
      <c r="B32" s="246"/>
      <c r="C32" s="140"/>
      <c r="D32" s="140"/>
      <c r="E32" s="90"/>
      <c r="F32" s="250">
        <f>ROUND(AVERAGE(F20:F31),2)</f>
        <v>47.02</v>
      </c>
      <c r="G32" s="249">
        <f>ROUND(AVERAGE(G20:G31),2)</f>
        <v>52.32</v>
      </c>
      <c r="H32" s="48"/>
    </row>
    <row r="34" spans="1:8">
      <c r="B34" s="265" t="s">
        <v>80</v>
      </c>
      <c r="C34" s="266"/>
      <c r="D34" s="267" t="s">
        <v>169</v>
      </c>
      <c r="E34" s="51"/>
      <c r="H34" s="111"/>
    </row>
    <row r="35" spans="1:8">
      <c r="A35" s="86" t="str">
        <f>A3</f>
        <v>时间</v>
      </c>
      <c r="B35" s="240" t="s">
        <v>77</v>
      </c>
      <c r="C35" s="86" t="s">
        <v>78</v>
      </c>
      <c r="D35" s="28" t="s">
        <v>2070</v>
      </c>
      <c r="E35" s="86" t="str">
        <f>E3</f>
        <v>样本数量</v>
      </c>
      <c r="F35" s="261" t="str">
        <f>F19</f>
        <v>不含物业费、取暖费</v>
      </c>
      <c r="G35" s="248" t="str">
        <f>G19</f>
        <v>含物业费和取暖费</v>
      </c>
      <c r="H35" s="352"/>
    </row>
    <row r="36" spans="1:8">
      <c r="A36" s="304" t="s">
        <v>826</v>
      </c>
      <c r="B36" s="245">
        <v>44044</v>
      </c>
      <c r="C36" s="86">
        <v>5</v>
      </c>
      <c r="D36" s="50">
        <f>金色漫香苑!M51</f>
        <v>50.82</v>
      </c>
      <c r="E36" s="303">
        <f>SUM(C36:C37)</f>
        <v>11</v>
      </c>
      <c r="F36" s="305">
        <f>G36-N8-N7</f>
        <v>46.11</v>
      </c>
      <c r="G36" s="305">
        <f>ROUND(AVERAGE(D36:D37),2)</f>
        <v>51.41</v>
      </c>
      <c r="H36" s="353"/>
    </row>
    <row r="37" spans="1:8">
      <c r="A37" s="304"/>
      <c r="B37" s="245">
        <v>44075</v>
      </c>
      <c r="C37" s="86">
        <v>6</v>
      </c>
      <c r="D37" s="50">
        <f>金色漫香苑!M45</f>
        <v>52</v>
      </c>
      <c r="E37" s="303"/>
      <c r="F37" s="306"/>
      <c r="G37" s="306"/>
      <c r="H37" s="354"/>
    </row>
    <row r="38" spans="1:8">
      <c r="A38" s="304" t="s">
        <v>166</v>
      </c>
      <c r="B38" s="245">
        <v>44105</v>
      </c>
      <c r="C38" s="86">
        <v>4</v>
      </c>
      <c r="D38" s="50">
        <f>金色漫香苑!M41</f>
        <v>50.99</v>
      </c>
      <c r="E38" s="303">
        <f>SUM(C38:C40)</f>
        <v>11</v>
      </c>
      <c r="F38" s="305">
        <f>G38-N8-N7</f>
        <v>44.38</v>
      </c>
      <c r="G38" s="305">
        <f>ROUND(AVERAGE(D38:D40),2)</f>
        <v>49.68</v>
      </c>
      <c r="H38" s="353"/>
    </row>
    <row r="39" spans="1:8">
      <c r="A39" s="304"/>
      <c r="B39" s="245">
        <v>44136</v>
      </c>
      <c r="C39" s="86">
        <v>2</v>
      </c>
      <c r="D39" s="50">
        <f>金色漫香苑!M39</f>
        <v>47.7</v>
      </c>
      <c r="E39" s="303"/>
      <c r="F39" s="306"/>
      <c r="G39" s="306"/>
      <c r="H39" s="354"/>
    </row>
    <row r="40" spans="1:8">
      <c r="A40" s="304"/>
      <c r="B40" s="245">
        <v>44166</v>
      </c>
      <c r="C40" s="86">
        <v>5</v>
      </c>
      <c r="D40" s="50">
        <f>金色漫香苑!M34</f>
        <v>50.36</v>
      </c>
      <c r="E40" s="303"/>
      <c r="F40" s="306"/>
      <c r="G40" s="306"/>
      <c r="H40" s="354"/>
    </row>
    <row r="41" spans="1:8">
      <c r="A41" s="304" t="s">
        <v>117</v>
      </c>
      <c r="B41" s="245">
        <v>44197</v>
      </c>
      <c r="C41" s="86">
        <v>3</v>
      </c>
      <c r="D41" s="50">
        <f>金色漫香苑!M31</f>
        <v>49.54</v>
      </c>
      <c r="E41" s="303">
        <f>SUM(C41:C43)</f>
        <v>7</v>
      </c>
      <c r="F41" s="305">
        <f>G41-N8-N7</f>
        <v>45.650000000000006</v>
      </c>
      <c r="G41" s="305">
        <f>ROUND(AVERAGE(D41:D43),2)</f>
        <v>50.95</v>
      </c>
      <c r="H41" s="353"/>
    </row>
    <row r="42" spans="1:8">
      <c r="A42" s="304"/>
      <c r="B42" s="245">
        <v>44228</v>
      </c>
      <c r="C42" s="86">
        <v>2</v>
      </c>
      <c r="D42" s="50">
        <f>金色漫香苑!M29</f>
        <v>52.73</v>
      </c>
      <c r="E42" s="303"/>
      <c r="F42" s="306"/>
      <c r="G42" s="306"/>
      <c r="H42" s="354"/>
    </row>
    <row r="43" spans="1:8">
      <c r="A43" s="304"/>
      <c r="B43" s="245">
        <v>44256</v>
      </c>
      <c r="C43" s="86">
        <v>2</v>
      </c>
      <c r="D43" s="50">
        <f>金色漫香苑!M27</f>
        <v>50.59</v>
      </c>
      <c r="E43" s="303"/>
      <c r="F43" s="306"/>
      <c r="G43" s="306"/>
      <c r="H43" s="354"/>
    </row>
    <row r="44" spans="1:8">
      <c r="A44" s="304" t="s">
        <v>165</v>
      </c>
      <c r="B44" s="245">
        <v>44287</v>
      </c>
      <c r="C44" s="86">
        <v>5</v>
      </c>
      <c r="D44" s="50">
        <f>金色漫香苑!M22</f>
        <v>58.92</v>
      </c>
      <c r="E44" s="303">
        <f>SUM(C44:C46)</f>
        <v>11</v>
      </c>
      <c r="F44" s="305">
        <f>G44-N8-N7</f>
        <v>51.010000000000005</v>
      </c>
      <c r="G44" s="305">
        <f>ROUND(AVERAGE(D44:D46),2)</f>
        <v>56.31</v>
      </c>
      <c r="H44" s="353"/>
    </row>
    <row r="45" spans="1:8">
      <c r="A45" s="304"/>
      <c r="B45" s="245">
        <v>44317</v>
      </c>
      <c r="C45" s="86">
        <v>5</v>
      </c>
      <c r="D45" s="50">
        <f>金色漫香苑!M17</f>
        <v>53.19</v>
      </c>
      <c r="E45" s="303"/>
      <c r="F45" s="306"/>
      <c r="G45" s="306"/>
      <c r="H45" s="354"/>
    </row>
    <row r="46" spans="1:8">
      <c r="A46" s="304"/>
      <c r="B46" s="245">
        <v>44348</v>
      </c>
      <c r="C46" s="86">
        <v>1</v>
      </c>
      <c r="D46" s="50">
        <f>金色漫香苑!M16</f>
        <v>56.81818181818182</v>
      </c>
      <c r="E46" s="303"/>
      <c r="F46" s="306"/>
      <c r="G46" s="306"/>
      <c r="H46" s="354"/>
    </row>
    <row r="47" spans="1:8">
      <c r="A47" s="92" t="s">
        <v>827</v>
      </c>
      <c r="B47" s="245">
        <v>44378</v>
      </c>
      <c r="C47" s="86">
        <v>11</v>
      </c>
      <c r="D47" s="50">
        <f>金色漫香苑!M5</f>
        <v>53.67</v>
      </c>
      <c r="E47" s="88">
        <f>C47</f>
        <v>11</v>
      </c>
      <c r="F47" s="215">
        <f>D47-N7-N8</f>
        <v>48.370000000000005</v>
      </c>
      <c r="G47" s="215">
        <f>D47</f>
        <v>53.67</v>
      </c>
      <c r="H47" s="355"/>
    </row>
    <row r="48" spans="1:8">
      <c r="A48" s="139" t="str">
        <f>A16</f>
        <v>平均月租金（元/平方米/月）</v>
      </c>
      <c r="B48" s="246"/>
      <c r="C48" s="140"/>
      <c r="D48" s="140"/>
      <c r="E48" s="90"/>
      <c r="F48" s="250">
        <f>ROUND(AVERAGE(F36:F47),2)</f>
        <v>47.1</v>
      </c>
      <c r="G48" s="358">
        <f>ROUND(AVERAGE(G36:G47),2)</f>
        <v>52.4</v>
      </c>
      <c r="H48" s="262"/>
    </row>
    <row r="49" spans="8:8">
      <c r="H49" s="256"/>
    </row>
  </sheetData>
  <mergeCells count="53">
    <mergeCell ref="F41:F43"/>
    <mergeCell ref="F44:F46"/>
    <mergeCell ref="G20:G21"/>
    <mergeCell ref="G22:G24"/>
    <mergeCell ref="G25:G27"/>
    <mergeCell ref="G28:G30"/>
    <mergeCell ref="G36:G37"/>
    <mergeCell ref="G38:G40"/>
    <mergeCell ref="G41:G43"/>
    <mergeCell ref="G44:G46"/>
    <mergeCell ref="F12:F14"/>
    <mergeCell ref="A25:A27"/>
    <mergeCell ref="A28:A30"/>
    <mergeCell ref="A36:A37"/>
    <mergeCell ref="A38:A40"/>
    <mergeCell ref="E20:E21"/>
    <mergeCell ref="E22:E24"/>
    <mergeCell ref="E25:E27"/>
    <mergeCell ref="E28:E30"/>
    <mergeCell ref="F20:F21"/>
    <mergeCell ref="F22:F24"/>
    <mergeCell ref="F25:F27"/>
    <mergeCell ref="F28:F30"/>
    <mergeCell ref="F36:F37"/>
    <mergeCell ref="F38:F40"/>
    <mergeCell ref="A22:A24"/>
    <mergeCell ref="A44:A46"/>
    <mergeCell ref="E36:E37"/>
    <mergeCell ref="E38:E40"/>
    <mergeCell ref="E41:E43"/>
    <mergeCell ref="E44:E46"/>
    <mergeCell ref="A41:A43"/>
    <mergeCell ref="G4:G5"/>
    <mergeCell ref="G6:G8"/>
    <mergeCell ref="G9:G11"/>
    <mergeCell ref="G12:G14"/>
    <mergeCell ref="A20:A21"/>
    <mergeCell ref="A6:A8"/>
    <mergeCell ref="A4:A5"/>
    <mergeCell ref="A9:A11"/>
    <mergeCell ref="A12:A14"/>
    <mergeCell ref="E4:E5"/>
    <mergeCell ref="E6:E8"/>
    <mergeCell ref="E9:E11"/>
    <mergeCell ref="E12:E14"/>
    <mergeCell ref="F4:F5"/>
    <mergeCell ref="F6:F8"/>
    <mergeCell ref="F9:F11"/>
    <mergeCell ref="L6:L8"/>
    <mergeCell ref="H36:H37"/>
    <mergeCell ref="H38:H40"/>
    <mergeCell ref="H41:H43"/>
    <mergeCell ref="H44:H46"/>
  </mergeCells>
  <phoneticPr fontId="1" type="noConversion"/>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N49"/>
  <sheetViews>
    <sheetView zoomScale="90" zoomScaleNormal="90" workbookViewId="0">
      <selection activeCell="G12" sqref="G12:G14"/>
    </sheetView>
  </sheetViews>
  <sheetFormatPr defaultColWidth="9" defaultRowHeight="14.25"/>
  <cols>
    <col min="1" max="1" width="12.125" style="111" customWidth="1"/>
    <col min="2" max="2" width="11.125" style="111" customWidth="1"/>
    <col min="3" max="3" width="3.625" style="111" hidden="1" customWidth="1"/>
    <col min="4" max="4" width="19.25" style="111" customWidth="1"/>
    <col min="5" max="5" width="7.625" style="111" customWidth="1"/>
    <col min="6" max="6" width="21.25" style="111" customWidth="1"/>
    <col min="7" max="7" width="17.625" style="111" customWidth="1"/>
    <col min="8" max="8" width="4.875" style="111" customWidth="1"/>
    <col min="9" max="9" width="10.5" style="111" customWidth="1"/>
    <col min="10" max="10" width="18.5" style="111" customWidth="1"/>
    <col min="11" max="11" width="3.375" style="111" hidden="1" customWidth="1"/>
    <col min="12" max="12" width="12.125" style="111" customWidth="1"/>
    <col min="13" max="16384" width="9" style="111"/>
  </cols>
  <sheetData>
    <row r="1" spans="1:14">
      <c r="B1" s="263" t="s">
        <v>66</v>
      </c>
      <c r="C1" s="263"/>
      <c r="D1" s="267" t="s">
        <v>167</v>
      </c>
      <c r="F1" s="111">
        <v>12</v>
      </c>
    </row>
    <row r="2" spans="1:14">
      <c r="B2" s="314" t="s">
        <v>67</v>
      </c>
      <c r="C2" s="315" t="e">
        <f>#REF!</f>
        <v>#REF!</v>
      </c>
      <c r="D2" s="138"/>
      <c r="E2" s="255"/>
    </row>
    <row r="3" spans="1:14">
      <c r="A3" s="109" t="s">
        <v>173</v>
      </c>
      <c r="B3" s="138" t="s">
        <v>68</v>
      </c>
      <c r="C3" s="138" t="s">
        <v>69</v>
      </c>
      <c r="D3" s="138" t="s">
        <v>121</v>
      </c>
      <c r="E3" s="138" t="s">
        <v>172</v>
      </c>
      <c r="F3" s="257" t="str">
        <f>金色漫香苑汇总!F3</f>
        <v>不含物业费、取暖费</v>
      </c>
      <c r="G3" s="251" t="str">
        <f>金色漫香苑汇总!G3</f>
        <v>含物业费和取暖费</v>
      </c>
      <c r="H3" s="256"/>
    </row>
    <row r="4" spans="1:14" ht="15">
      <c r="A4" s="316" t="s">
        <v>826</v>
      </c>
      <c r="B4" s="258">
        <v>44044</v>
      </c>
      <c r="C4" s="138">
        <v>1</v>
      </c>
      <c r="D4" s="213">
        <f>'中指-可比案例'!P14</f>
        <v>41.76</v>
      </c>
      <c r="E4" s="306">
        <f>SUM(C4:C5)</f>
        <v>3</v>
      </c>
      <c r="F4" s="306">
        <f>G4-N7-N8</f>
        <v>38.049999999999997</v>
      </c>
      <c r="G4" s="306">
        <f>ROUND(AVERAGE(D4:D5),2)</f>
        <v>41.75</v>
      </c>
      <c r="H4" s="259"/>
      <c r="J4" s="364" t="str">
        <f>金色漫香苑汇总!J4</f>
        <v>含物业费和取暖费</v>
      </c>
    </row>
    <row r="5" spans="1:14">
      <c r="A5" s="316"/>
      <c r="B5" s="258">
        <v>44075</v>
      </c>
      <c r="C5" s="138">
        <v>2</v>
      </c>
      <c r="D5" s="213">
        <f>'中指-可比案例'!O14</f>
        <v>41.73</v>
      </c>
      <c r="E5" s="306"/>
      <c r="F5" s="306"/>
      <c r="G5" s="306"/>
      <c r="H5" s="259"/>
      <c r="I5" s="109" t="str">
        <f>金色漫香苑汇总!I5</f>
        <v>数据来源</v>
      </c>
      <c r="J5" s="268" t="s">
        <v>70</v>
      </c>
      <c r="K5" s="107" t="s">
        <v>71</v>
      </c>
      <c r="L5" s="107" t="s">
        <v>72</v>
      </c>
    </row>
    <row r="6" spans="1:14">
      <c r="A6" s="316" t="s">
        <v>166</v>
      </c>
      <c r="B6" s="258">
        <v>44105</v>
      </c>
      <c r="C6" s="138">
        <v>1</v>
      </c>
      <c r="D6" s="213">
        <f>'中指-可比案例'!N14</f>
        <v>43.93</v>
      </c>
      <c r="E6" s="306">
        <f>SUM(C6:C8)</f>
        <v>4</v>
      </c>
      <c r="F6" s="306">
        <f>G6-N7-N8</f>
        <v>39.979999999999997</v>
      </c>
      <c r="G6" s="306">
        <f>ROUND(AVERAGE(D6:D8),2)</f>
        <v>43.68</v>
      </c>
      <c r="H6" s="259"/>
      <c r="I6" s="109" t="s">
        <v>73</v>
      </c>
      <c r="J6" s="250">
        <f>G16</f>
        <v>42.3</v>
      </c>
      <c r="K6" s="260"/>
      <c r="L6" s="300">
        <f>SUM(J6:J8)/3</f>
        <v>42.776666666666671</v>
      </c>
    </row>
    <row r="7" spans="1:14">
      <c r="A7" s="316"/>
      <c r="B7" s="258">
        <v>44136</v>
      </c>
      <c r="C7" s="138">
        <v>2</v>
      </c>
      <c r="D7" s="213">
        <f>'中指-可比案例'!M14</f>
        <v>42.52</v>
      </c>
      <c r="E7" s="306"/>
      <c r="F7" s="306"/>
      <c r="G7" s="306"/>
      <c r="H7" s="259"/>
      <c r="I7" s="109" t="s">
        <v>74</v>
      </c>
      <c r="J7" s="250">
        <f>G32</f>
        <v>41.13</v>
      </c>
      <c r="K7" s="260"/>
      <c r="L7" s="301"/>
      <c r="M7" s="253" t="s">
        <v>115</v>
      </c>
      <c r="N7" s="254">
        <v>1.2</v>
      </c>
    </row>
    <row r="8" spans="1:14">
      <c r="A8" s="316"/>
      <c r="B8" s="258">
        <v>44166</v>
      </c>
      <c r="C8" s="138">
        <v>1</v>
      </c>
      <c r="D8" s="213">
        <f>'中指-可比案例'!L14</f>
        <v>44.6</v>
      </c>
      <c r="E8" s="306"/>
      <c r="F8" s="306"/>
      <c r="G8" s="306"/>
      <c r="H8" s="259"/>
      <c r="I8" s="109" t="s">
        <v>75</v>
      </c>
      <c r="J8" s="271">
        <f>G48</f>
        <v>44.9</v>
      </c>
      <c r="K8" s="260"/>
      <c r="L8" s="302"/>
      <c r="M8" s="254" t="str">
        <f>金色漫香苑汇总!M8</f>
        <v>取暖费</v>
      </c>
      <c r="N8" s="254">
        <f>金色漫香苑汇总!N8</f>
        <v>2.5</v>
      </c>
    </row>
    <row r="9" spans="1:14" ht="15">
      <c r="A9" s="316" t="s">
        <v>117</v>
      </c>
      <c r="B9" s="258">
        <v>44197</v>
      </c>
      <c r="C9" s="138">
        <v>2</v>
      </c>
      <c r="D9" s="213">
        <f>'中指-可比案例'!K14</f>
        <v>41.98</v>
      </c>
      <c r="E9" s="306">
        <f>SUM(C9:C11)</f>
        <v>4</v>
      </c>
      <c r="F9" s="306">
        <f>G9-N7-N8</f>
        <v>37.559999999999995</v>
      </c>
      <c r="G9" s="306">
        <f>ROUND(AVERAGE(D9:D11),2)</f>
        <v>41.26</v>
      </c>
      <c r="H9" s="259"/>
      <c r="J9" s="364" t="str">
        <f>金色漫香苑汇总!J9</f>
        <v>不含物业费、取暖费</v>
      </c>
      <c r="L9" s="360">
        <f>L6-N7-N8</f>
        <v>39.076666666666668</v>
      </c>
    </row>
    <row r="10" spans="1:14">
      <c r="A10" s="316"/>
      <c r="B10" s="258">
        <v>44228</v>
      </c>
      <c r="C10" s="138">
        <v>1</v>
      </c>
      <c r="D10" s="213">
        <f>'中指-可比案例'!J14</f>
        <v>40.6</v>
      </c>
      <c r="E10" s="306"/>
      <c r="F10" s="306"/>
      <c r="G10" s="306"/>
      <c r="H10" s="259"/>
    </row>
    <row r="11" spans="1:14">
      <c r="A11" s="316"/>
      <c r="B11" s="258">
        <v>44256</v>
      </c>
      <c r="C11" s="138">
        <v>1</v>
      </c>
      <c r="D11" s="213">
        <f>'中指-可比案例'!I14</f>
        <v>41.21</v>
      </c>
      <c r="E11" s="306"/>
      <c r="F11" s="306"/>
      <c r="G11" s="306"/>
      <c r="H11" s="259"/>
    </row>
    <row r="12" spans="1:14">
      <c r="A12" s="316" t="s">
        <v>165</v>
      </c>
      <c r="B12" s="258">
        <v>44287</v>
      </c>
      <c r="C12" s="138">
        <v>2</v>
      </c>
      <c r="D12" s="213">
        <f>'中指-可比案例'!H14</f>
        <v>42.32</v>
      </c>
      <c r="E12" s="306">
        <f>SUM(C12:C14)</f>
        <v>6</v>
      </c>
      <c r="F12" s="306">
        <f>G12-N7-N8</f>
        <v>38.79</v>
      </c>
      <c r="G12" s="306">
        <f>ROUND(AVERAGE(D12:D14),2)</f>
        <v>42.49</v>
      </c>
      <c r="H12" s="259"/>
    </row>
    <row r="13" spans="1:14">
      <c r="A13" s="316"/>
      <c r="B13" s="258">
        <v>44317</v>
      </c>
      <c r="C13" s="138">
        <v>3</v>
      </c>
      <c r="D13" s="213">
        <f>'中指-可比案例'!G14</f>
        <v>43.36</v>
      </c>
      <c r="E13" s="306"/>
      <c r="F13" s="306"/>
      <c r="G13" s="306"/>
      <c r="H13" s="259"/>
    </row>
    <row r="14" spans="1:14">
      <c r="A14" s="316"/>
      <c r="B14" s="258">
        <v>44348</v>
      </c>
      <c r="C14" s="138">
        <v>1</v>
      </c>
      <c r="D14" s="213">
        <f>'中指-可比案例'!F14</f>
        <v>41.79</v>
      </c>
      <c r="E14" s="306"/>
      <c r="F14" s="306"/>
      <c r="G14" s="306"/>
      <c r="H14" s="259"/>
    </row>
    <row r="15" spans="1:14">
      <c r="A15" s="109" t="s">
        <v>827</v>
      </c>
      <c r="B15" s="258">
        <v>44378</v>
      </c>
      <c r="C15" s="138">
        <v>0</v>
      </c>
      <c r="D15" s="109" t="str">
        <f>'中指-可比案例'!E14</f>
        <v>-</v>
      </c>
      <c r="E15" s="213">
        <f>C15</f>
        <v>0</v>
      </c>
      <c r="F15" s="216" t="s">
        <v>829</v>
      </c>
      <c r="G15" s="213" t="s">
        <v>829</v>
      </c>
      <c r="H15" s="259"/>
    </row>
    <row r="16" spans="1:14">
      <c r="A16" s="310" t="s">
        <v>170</v>
      </c>
      <c r="B16" s="311"/>
      <c r="C16" s="311"/>
      <c r="D16" s="311"/>
      <c r="E16" s="311"/>
      <c r="F16" s="119">
        <f>ROUND(AVERAGE(F4:F15),2)</f>
        <v>38.6</v>
      </c>
      <c r="G16" s="252">
        <f>ROUND(AVERAGE(G4:G15),2)</f>
        <v>42.3</v>
      </c>
      <c r="H16" s="262"/>
    </row>
    <row r="18" spans="1:10">
      <c r="B18" s="312" t="s">
        <v>76</v>
      </c>
      <c r="C18" s="313"/>
      <c r="D18" s="267" t="s">
        <v>167</v>
      </c>
      <c r="E18" s="256"/>
    </row>
    <row r="19" spans="1:10">
      <c r="A19" s="109" t="str">
        <f>A3</f>
        <v>时间</v>
      </c>
      <c r="B19" s="109" t="s">
        <v>77</v>
      </c>
      <c r="C19" s="109" t="s">
        <v>78</v>
      </c>
      <c r="D19" s="109" t="s">
        <v>79</v>
      </c>
      <c r="E19" s="109" t="str">
        <f>E3</f>
        <v>样本数量</v>
      </c>
      <c r="F19" s="257" t="str">
        <f>F3</f>
        <v>不含物业费、取暖费</v>
      </c>
      <c r="G19" s="251" t="str">
        <f>金色漫香苑汇总!G19</f>
        <v>含物业费和取暖费</v>
      </c>
      <c r="H19" s="256"/>
    </row>
    <row r="20" spans="1:10">
      <c r="A20" s="316" t="s">
        <v>826</v>
      </c>
      <c r="B20" s="258">
        <v>44044</v>
      </c>
      <c r="C20" s="138"/>
      <c r="D20" s="213">
        <f>ROUND(城研数据!C110,2)</f>
        <v>41.71</v>
      </c>
      <c r="E20" s="316">
        <v>6</v>
      </c>
      <c r="F20" s="316">
        <f>G20-N7-N8</f>
        <v>39.51</v>
      </c>
      <c r="G20" s="306">
        <f>ROUND(AVERAGE(D20:D21),2)</f>
        <v>43.21</v>
      </c>
      <c r="H20" s="256"/>
    </row>
    <row r="21" spans="1:10">
      <c r="A21" s="316"/>
      <c r="B21" s="258">
        <v>44075</v>
      </c>
      <c r="C21" s="138"/>
      <c r="D21" s="213">
        <f>ROUND(城研数据!C111,2)</f>
        <v>44.71</v>
      </c>
      <c r="E21" s="316"/>
      <c r="F21" s="316"/>
      <c r="G21" s="306"/>
      <c r="H21" s="256"/>
    </row>
    <row r="22" spans="1:10">
      <c r="A22" s="316" t="s">
        <v>166</v>
      </c>
      <c r="B22" s="258">
        <v>44105</v>
      </c>
      <c r="C22" s="138"/>
      <c r="D22" s="213">
        <f>ROUND(城研数据!C112,2)</f>
        <v>43.4</v>
      </c>
      <c r="E22" s="316">
        <v>3</v>
      </c>
      <c r="F22" s="316">
        <f>G22-N7-N8</f>
        <v>36.949999999999996</v>
      </c>
      <c r="G22" s="306">
        <f>ROUND(AVERAGE(D22:D24),2)</f>
        <v>40.65</v>
      </c>
      <c r="H22" s="256"/>
    </row>
    <row r="23" spans="1:10">
      <c r="A23" s="316"/>
      <c r="B23" s="258">
        <v>44136</v>
      </c>
      <c r="C23" s="138"/>
      <c r="D23" s="213">
        <f>ROUND(城研数据!C113,2)</f>
        <v>40.36</v>
      </c>
      <c r="E23" s="316"/>
      <c r="F23" s="316"/>
      <c r="G23" s="306"/>
      <c r="H23" s="256"/>
    </row>
    <row r="24" spans="1:10">
      <c r="A24" s="316"/>
      <c r="B24" s="258">
        <v>44166</v>
      </c>
      <c r="C24" s="138"/>
      <c r="D24" s="213">
        <f>ROUND(城研数据!C114,2)</f>
        <v>38.19</v>
      </c>
      <c r="E24" s="316"/>
      <c r="F24" s="316"/>
      <c r="G24" s="306"/>
      <c r="H24" s="256"/>
    </row>
    <row r="25" spans="1:10">
      <c r="A25" s="316" t="s">
        <v>117</v>
      </c>
      <c r="B25" s="258">
        <v>44197</v>
      </c>
      <c r="C25" s="138"/>
      <c r="D25" s="213">
        <f>ROUND(城研数据!C115,2)</f>
        <v>38.869999999999997</v>
      </c>
      <c r="E25" s="316">
        <v>4</v>
      </c>
      <c r="F25" s="316">
        <f>G25-N7-N8</f>
        <v>35.269999999999996</v>
      </c>
      <c r="G25" s="306">
        <f>ROUND(AVERAGE(D25:D27),2)</f>
        <v>38.97</v>
      </c>
      <c r="H25" s="256"/>
    </row>
    <row r="26" spans="1:10">
      <c r="A26" s="316"/>
      <c r="B26" s="258">
        <v>44228</v>
      </c>
      <c r="C26" s="138"/>
      <c r="D26" s="213">
        <f>ROUND(城研数据!C116,2)</f>
        <v>39.22</v>
      </c>
      <c r="E26" s="316"/>
      <c r="F26" s="316"/>
      <c r="G26" s="306"/>
      <c r="H26" s="256"/>
    </row>
    <row r="27" spans="1:10">
      <c r="A27" s="316"/>
      <c r="B27" s="258">
        <v>44256</v>
      </c>
      <c r="C27" s="138"/>
      <c r="D27" s="213">
        <f>ROUND(城研数据!C117,2)</f>
        <v>38.81</v>
      </c>
      <c r="E27" s="316"/>
      <c r="F27" s="316"/>
      <c r="G27" s="306"/>
      <c r="H27" s="256"/>
      <c r="J27" s="111">
        <f>J8/J6</f>
        <v>1.0614657210401892</v>
      </c>
    </row>
    <row r="28" spans="1:10">
      <c r="A28" s="316" t="s">
        <v>165</v>
      </c>
      <c r="B28" s="258">
        <v>44287</v>
      </c>
      <c r="C28" s="138"/>
      <c r="D28" s="213">
        <f>ROUND(城研数据!C118,2)</f>
        <v>47.08</v>
      </c>
      <c r="E28" s="316">
        <v>4</v>
      </c>
      <c r="F28" s="316">
        <f>G28-N7-N8</f>
        <v>37.489999999999995</v>
      </c>
      <c r="G28" s="306">
        <f>ROUND(AVERAGE(D28:D30),2)</f>
        <v>41.19</v>
      </c>
      <c r="H28" s="256"/>
      <c r="J28" s="111">
        <f>1-J27</f>
        <v>-6.1465721040189214E-2</v>
      </c>
    </row>
    <row r="29" spans="1:10">
      <c r="A29" s="316"/>
      <c r="B29" s="258">
        <v>44317</v>
      </c>
      <c r="C29" s="138"/>
      <c r="D29" s="213">
        <f>ROUND(城研数据!C119,2)</f>
        <v>46.99</v>
      </c>
      <c r="E29" s="316"/>
      <c r="F29" s="316"/>
      <c r="G29" s="306"/>
      <c r="H29" s="256"/>
    </row>
    <row r="30" spans="1:10">
      <c r="A30" s="316"/>
      <c r="B30" s="258">
        <v>44348</v>
      </c>
      <c r="C30" s="138"/>
      <c r="D30" s="213">
        <f>ROUND(城研数据!C120,2)</f>
        <v>29.49</v>
      </c>
      <c r="E30" s="316"/>
      <c r="F30" s="316"/>
      <c r="G30" s="306"/>
      <c r="H30" s="256"/>
    </row>
    <row r="31" spans="1:10">
      <c r="A31" s="109" t="s">
        <v>827</v>
      </c>
      <c r="B31" s="258">
        <v>44378</v>
      </c>
      <c r="C31" s="138"/>
      <c r="D31" s="213">
        <f>ROUND(城研数据!C121,2)</f>
        <v>41.65</v>
      </c>
      <c r="E31" s="170">
        <v>2</v>
      </c>
      <c r="F31" s="257">
        <f>G31-N7-N8</f>
        <v>37.949999999999996</v>
      </c>
      <c r="G31" s="213">
        <f>ROUND(D31,2)</f>
        <v>41.65</v>
      </c>
      <c r="H31" s="256"/>
    </row>
    <row r="32" spans="1:10">
      <c r="A32" s="316" t="str">
        <f>A16</f>
        <v>平均月租金（元/平方米/月）</v>
      </c>
      <c r="B32" s="316"/>
      <c r="C32" s="316"/>
      <c r="D32" s="316"/>
      <c r="E32" s="316"/>
      <c r="F32" s="119">
        <f>ROUND(AVERAGE(F20:F31),2)</f>
        <v>37.43</v>
      </c>
      <c r="G32" s="252">
        <f>ROUND(AVERAGE(G20:G31),2)</f>
        <v>41.13</v>
      </c>
      <c r="H32" s="262"/>
    </row>
    <row r="33" spans="1:9">
      <c r="A33" s="109"/>
      <c r="B33" s="109"/>
      <c r="C33" s="109"/>
      <c r="E33" s="109"/>
      <c r="F33" s="257"/>
      <c r="G33" s="257"/>
    </row>
    <row r="34" spans="1:9">
      <c r="A34" s="109"/>
      <c r="B34" s="317" t="s">
        <v>80</v>
      </c>
      <c r="C34" s="317"/>
      <c r="D34" s="269" t="s">
        <v>169</v>
      </c>
      <c r="E34" s="109"/>
      <c r="F34" s="257"/>
      <c r="G34" s="257"/>
      <c r="H34" s="256"/>
    </row>
    <row r="35" spans="1:9">
      <c r="A35" s="109" t="str">
        <f>A3</f>
        <v>时间</v>
      </c>
      <c r="B35" s="109" t="s">
        <v>77</v>
      </c>
      <c r="C35" s="109" t="s">
        <v>78</v>
      </c>
      <c r="D35" s="109" t="s">
        <v>79</v>
      </c>
      <c r="E35" s="109" t="str">
        <f>E3</f>
        <v>样本数量</v>
      </c>
      <c r="F35" s="116" t="str">
        <f>金色漫香苑汇总!F35</f>
        <v>不含物业费、取暖费</v>
      </c>
      <c r="G35" s="251" t="str">
        <f>金色漫香苑汇总!G35</f>
        <v>含物业费和取暖费</v>
      </c>
      <c r="H35" s="256"/>
    </row>
    <row r="36" spans="1:9">
      <c r="A36" s="316" t="s">
        <v>826</v>
      </c>
      <c r="B36" s="258">
        <v>44044</v>
      </c>
      <c r="C36" s="109">
        <f>望都家园!P2</f>
        <v>4</v>
      </c>
      <c r="D36" s="119">
        <f>望都家园!M44</f>
        <v>36.75</v>
      </c>
      <c r="E36" s="318">
        <f>SUM(C36:C38)</f>
        <v>12</v>
      </c>
      <c r="F36" s="307">
        <f>G36-N8-N7</f>
        <v>39.309999999999995</v>
      </c>
      <c r="G36" s="305">
        <f>ROUND(AVERAGE(D36:D37),2)</f>
        <v>43.01</v>
      </c>
      <c r="H36" s="362"/>
    </row>
    <row r="37" spans="1:9">
      <c r="A37" s="316"/>
      <c r="B37" s="258">
        <v>44075</v>
      </c>
      <c r="C37" s="109">
        <f>望都家园!P3</f>
        <v>2</v>
      </c>
      <c r="D37" s="119">
        <f>望都家园!M42</f>
        <v>49.26</v>
      </c>
      <c r="E37" s="319"/>
      <c r="F37" s="308"/>
      <c r="G37" s="306"/>
      <c r="H37" s="363"/>
      <c r="I37" s="274"/>
    </row>
    <row r="38" spans="1:9">
      <c r="A38" s="316" t="s">
        <v>166</v>
      </c>
      <c r="B38" s="258">
        <v>44105</v>
      </c>
      <c r="C38" s="109">
        <f>望都家园!P4</f>
        <v>6</v>
      </c>
      <c r="D38" s="119">
        <f>望都家园!M36</f>
        <v>44.83</v>
      </c>
      <c r="E38" s="318">
        <f>SUM(C39:C41)</f>
        <v>11</v>
      </c>
      <c r="F38" s="307">
        <f>G38-N8-N7</f>
        <v>40.959999999999994</v>
      </c>
      <c r="G38" s="305">
        <f>ROUND(AVERAGE(D38:D40),2)</f>
        <v>44.66</v>
      </c>
      <c r="H38" s="362"/>
    </row>
    <row r="39" spans="1:9">
      <c r="A39" s="316"/>
      <c r="B39" s="258">
        <v>44136</v>
      </c>
      <c r="C39" s="109">
        <f>望都家园!P5</f>
        <v>3</v>
      </c>
      <c r="D39" s="119">
        <f>望都家园!M33</f>
        <v>40.729999999999997</v>
      </c>
      <c r="E39" s="320"/>
      <c r="F39" s="309"/>
      <c r="G39" s="306"/>
      <c r="H39" s="363"/>
    </row>
    <row r="40" spans="1:9">
      <c r="A40" s="316"/>
      <c r="B40" s="258">
        <v>44166</v>
      </c>
      <c r="C40" s="109">
        <f>望都家园!P6</f>
        <v>3</v>
      </c>
      <c r="D40" s="119">
        <f>望都家园!M30</f>
        <v>48.41</v>
      </c>
      <c r="E40" s="319"/>
      <c r="F40" s="308"/>
      <c r="G40" s="306"/>
      <c r="H40" s="363"/>
    </row>
    <row r="41" spans="1:9">
      <c r="A41" s="316" t="s">
        <v>117</v>
      </c>
      <c r="B41" s="258">
        <v>44197</v>
      </c>
      <c r="C41" s="109">
        <f>望都家园!P7</f>
        <v>5</v>
      </c>
      <c r="D41" s="119">
        <f>望都家园!M25</f>
        <v>47.41</v>
      </c>
      <c r="E41" s="318">
        <f>SUM(C42:C44)</f>
        <v>10</v>
      </c>
      <c r="F41" s="307">
        <f>G41-N8-N7</f>
        <v>41.69</v>
      </c>
      <c r="G41" s="305">
        <f>ROUND(AVERAGE(D41:D43),2)</f>
        <v>45.39</v>
      </c>
      <c r="H41" s="362"/>
    </row>
    <row r="42" spans="1:9">
      <c r="A42" s="316"/>
      <c r="B42" s="258">
        <v>44228</v>
      </c>
      <c r="C42" s="109">
        <f>望都家园!P8</f>
        <v>3</v>
      </c>
      <c r="D42" s="119">
        <f>望都家园!M22</f>
        <v>41.69</v>
      </c>
      <c r="E42" s="320"/>
      <c r="F42" s="309"/>
      <c r="G42" s="306"/>
      <c r="H42" s="363"/>
    </row>
    <row r="43" spans="1:9">
      <c r="A43" s="316"/>
      <c r="B43" s="258">
        <v>44256</v>
      </c>
      <c r="C43" s="109">
        <f>望都家园!P9</f>
        <v>4</v>
      </c>
      <c r="D43" s="119">
        <f>望都家园!M18</f>
        <v>47.06</v>
      </c>
      <c r="E43" s="319"/>
      <c r="F43" s="308"/>
      <c r="G43" s="306"/>
      <c r="H43" s="363"/>
    </row>
    <row r="44" spans="1:9">
      <c r="A44" s="316" t="s">
        <v>165</v>
      </c>
      <c r="B44" s="258">
        <v>44287</v>
      </c>
      <c r="C44" s="109">
        <f>望都家园!P10</f>
        <v>3</v>
      </c>
      <c r="D44" s="119">
        <f>望都家园!M15</f>
        <v>45.6</v>
      </c>
      <c r="E44" s="318">
        <f>SUM(C45:C47)</f>
        <v>13</v>
      </c>
      <c r="F44" s="307">
        <f>G44-N8-N7</f>
        <v>42.459999999999994</v>
      </c>
      <c r="G44" s="305">
        <f>ROUND(AVERAGE(D44:D46),2)</f>
        <v>46.16</v>
      </c>
      <c r="H44" s="362"/>
    </row>
    <row r="45" spans="1:9">
      <c r="A45" s="316"/>
      <c r="B45" s="258">
        <v>44317</v>
      </c>
      <c r="C45" s="109">
        <f>望都家园!P11</f>
        <v>2</v>
      </c>
      <c r="D45" s="119">
        <f>望都家园!M13</f>
        <v>46.07</v>
      </c>
      <c r="E45" s="320"/>
      <c r="F45" s="309"/>
      <c r="G45" s="306"/>
      <c r="H45" s="363"/>
    </row>
    <row r="46" spans="1:9">
      <c r="A46" s="316"/>
      <c r="B46" s="258">
        <v>44348</v>
      </c>
      <c r="C46" s="109">
        <f>望都家园!P12</f>
        <v>4</v>
      </c>
      <c r="D46" s="119">
        <f>望都家园!M9</f>
        <v>46.82</v>
      </c>
      <c r="E46" s="319"/>
      <c r="F46" s="308"/>
      <c r="G46" s="306"/>
      <c r="H46" s="363"/>
    </row>
    <row r="47" spans="1:9">
      <c r="A47" s="109" t="s">
        <v>827</v>
      </c>
      <c r="B47" s="258">
        <v>44378</v>
      </c>
      <c r="C47" s="109">
        <f>望都家园!P13</f>
        <v>7</v>
      </c>
      <c r="D47" s="119">
        <f>望都家园!M2</f>
        <v>45.28</v>
      </c>
      <c r="E47" s="213">
        <f>C47</f>
        <v>7</v>
      </c>
      <c r="F47" s="119">
        <f>G47-N7-N8</f>
        <v>41.58</v>
      </c>
      <c r="G47" s="215">
        <f>D47</f>
        <v>45.28</v>
      </c>
      <c r="H47" s="262"/>
    </row>
    <row r="48" spans="1:9">
      <c r="A48" s="316" t="str">
        <f>A16</f>
        <v>平均月租金（元/平方米/月）</v>
      </c>
      <c r="B48" s="316"/>
      <c r="C48" s="316"/>
      <c r="D48" s="316"/>
      <c r="E48" s="316"/>
      <c r="F48" s="119">
        <f>ROUND(AVERAGE(F36:F47),2)</f>
        <v>41.2</v>
      </c>
      <c r="G48" s="252">
        <f>ROUND(AVERAGE(G36:G47),2)</f>
        <v>44.9</v>
      </c>
      <c r="H48" s="262"/>
    </row>
    <row r="49" spans="8:8">
      <c r="H49" s="361"/>
    </row>
  </sheetData>
  <mergeCells count="59">
    <mergeCell ref="F41:F43"/>
    <mergeCell ref="F44:F46"/>
    <mergeCell ref="G36:G37"/>
    <mergeCell ref="G38:G40"/>
    <mergeCell ref="G41:G43"/>
    <mergeCell ref="G44:G46"/>
    <mergeCell ref="F4:F5"/>
    <mergeCell ref="F6:F8"/>
    <mergeCell ref="F9:F11"/>
    <mergeCell ref="F12:F14"/>
    <mergeCell ref="G4:G5"/>
    <mergeCell ref="G6:G8"/>
    <mergeCell ref="G9:G11"/>
    <mergeCell ref="G12:G14"/>
    <mergeCell ref="L6:L8"/>
    <mergeCell ref="A48:E48"/>
    <mergeCell ref="A41:A43"/>
    <mergeCell ref="F20:F21"/>
    <mergeCell ref="F22:F24"/>
    <mergeCell ref="F25:F27"/>
    <mergeCell ref="F28:F30"/>
    <mergeCell ref="A36:A37"/>
    <mergeCell ref="A38:A40"/>
    <mergeCell ref="F36:F37"/>
    <mergeCell ref="A20:A21"/>
    <mergeCell ref="A22:A24"/>
    <mergeCell ref="A25:A27"/>
    <mergeCell ref="A28:A30"/>
    <mergeCell ref="E20:E21"/>
    <mergeCell ref="E22:E24"/>
    <mergeCell ref="B2:C2"/>
    <mergeCell ref="A32:E32"/>
    <mergeCell ref="B34:C34"/>
    <mergeCell ref="A4:A5"/>
    <mergeCell ref="A6:A8"/>
    <mergeCell ref="A9:A11"/>
    <mergeCell ref="A12:A14"/>
    <mergeCell ref="E4:E5"/>
    <mergeCell ref="E6:E8"/>
    <mergeCell ref="E9:E11"/>
    <mergeCell ref="E12:E14"/>
    <mergeCell ref="E28:E30"/>
    <mergeCell ref="E25:E27"/>
    <mergeCell ref="H36:H37"/>
    <mergeCell ref="H38:H40"/>
    <mergeCell ref="H41:H43"/>
    <mergeCell ref="H44:H46"/>
    <mergeCell ref="A16:E16"/>
    <mergeCell ref="B18:C18"/>
    <mergeCell ref="G20:G21"/>
    <mergeCell ref="G22:G24"/>
    <mergeCell ref="G25:G27"/>
    <mergeCell ref="G28:G30"/>
    <mergeCell ref="A44:A46"/>
    <mergeCell ref="E36:E37"/>
    <mergeCell ref="E38:E40"/>
    <mergeCell ref="E41:E43"/>
    <mergeCell ref="E44:E46"/>
    <mergeCell ref="F38:F40"/>
  </mergeCells>
  <phoneticPr fontId="1" type="noConversion"/>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M72"/>
  <sheetViews>
    <sheetView topLeftCell="A19" zoomScale="90" zoomScaleNormal="90" workbookViewId="0">
      <selection activeCell="K12" sqref="K12"/>
    </sheetView>
  </sheetViews>
  <sheetFormatPr defaultColWidth="9" defaultRowHeight="14.25"/>
  <cols>
    <col min="1" max="1" width="12" style="52" customWidth="1"/>
    <col min="2" max="2" width="13.375" style="52" customWidth="1"/>
    <col min="3" max="3" width="1.375" style="52" hidden="1" customWidth="1"/>
    <col min="4" max="4" width="18.875" style="52" customWidth="1"/>
    <col min="5" max="5" width="8.625" style="52" customWidth="1"/>
    <col min="6" max="6" width="18" style="111" customWidth="1"/>
    <col min="7" max="7" width="16.875" style="52" customWidth="1"/>
    <col min="8" max="8" width="5.5" style="111" customWidth="1"/>
    <col min="9" max="9" width="11" style="52" customWidth="1"/>
    <col min="10" max="10" width="16.75" style="52" customWidth="1"/>
    <col min="11" max="12" width="11" style="52" customWidth="1"/>
    <col min="13" max="16384" width="9" style="52"/>
  </cols>
  <sheetData>
    <row r="1" spans="1:13">
      <c r="B1" s="263" t="s">
        <v>66</v>
      </c>
      <c r="C1" s="263"/>
      <c r="D1" s="267" t="s">
        <v>167</v>
      </c>
      <c r="F1" s="111">
        <v>12</v>
      </c>
    </row>
    <row r="2" spans="1:13">
      <c r="B2" s="325" t="s">
        <v>67</v>
      </c>
      <c r="C2" s="326" t="e">
        <f>#REF!</f>
        <v>#REF!</v>
      </c>
      <c r="D2" s="138"/>
      <c r="E2" s="23"/>
    </row>
    <row r="3" spans="1:13">
      <c r="A3" s="86" t="s">
        <v>173</v>
      </c>
      <c r="B3" s="24" t="s">
        <v>68</v>
      </c>
      <c r="C3" s="24" t="s">
        <v>69</v>
      </c>
      <c r="D3" s="24" t="s">
        <v>121</v>
      </c>
      <c r="E3" s="24" t="s">
        <v>172</v>
      </c>
      <c r="F3" s="107" t="str">
        <f>金色漫香苑汇总!F3</f>
        <v>不含物业费、取暖费</v>
      </c>
      <c r="G3" s="251" t="str">
        <f>金色漫香苑汇总!G3</f>
        <v>含物业费和取暖费</v>
      </c>
      <c r="H3" s="256"/>
      <c r="K3" s="111"/>
    </row>
    <row r="4" spans="1:13" ht="15">
      <c r="A4" s="304" t="s">
        <v>826</v>
      </c>
      <c r="B4" s="133">
        <v>44044</v>
      </c>
      <c r="C4" s="35">
        <v>2</v>
      </c>
      <c r="D4" s="88">
        <f>'中指-可比案例'!P17</f>
        <v>45.71</v>
      </c>
      <c r="E4" s="303">
        <f>SUM(C4:C5)</f>
        <v>5</v>
      </c>
      <c r="F4" s="306">
        <f>G4-M7-M8</f>
        <v>42.61</v>
      </c>
      <c r="G4" s="306">
        <f>ROUND(AVERAGE(D4:D5),2)</f>
        <v>45.76</v>
      </c>
      <c r="H4" s="259"/>
      <c r="J4" s="359" t="str">
        <f>望都家园汇总!$J$4</f>
        <v>含物业费和取暖费</v>
      </c>
      <c r="K4" s="111"/>
    </row>
    <row r="5" spans="1:13">
      <c r="A5" s="304"/>
      <c r="B5" s="133">
        <v>44075</v>
      </c>
      <c r="C5" s="35">
        <v>3</v>
      </c>
      <c r="D5" s="88">
        <f>'中指-可比案例'!O17</f>
        <v>45.8</v>
      </c>
      <c r="E5" s="303"/>
      <c r="F5" s="306"/>
      <c r="G5" s="306"/>
      <c r="H5" s="259"/>
      <c r="I5" s="87" t="str">
        <f>望都家园汇总!$I$5</f>
        <v>数据来源</v>
      </c>
      <c r="J5" s="268" t="s">
        <v>70</v>
      </c>
      <c r="K5" s="107" t="s">
        <v>72</v>
      </c>
    </row>
    <row r="6" spans="1:13">
      <c r="A6" s="304" t="s">
        <v>166</v>
      </c>
      <c r="B6" s="133">
        <v>44105</v>
      </c>
      <c r="C6" s="35">
        <v>1</v>
      </c>
      <c r="D6" s="88">
        <f>'中指-可比案例'!N17</f>
        <v>47.53</v>
      </c>
      <c r="E6" s="303">
        <v>5</v>
      </c>
      <c r="F6" s="332">
        <f>G6-M7-M8</f>
        <v>45.86</v>
      </c>
      <c r="G6" s="306">
        <f>ROUND(AVERAGE(D6:D8),2)</f>
        <v>49.01</v>
      </c>
      <c r="H6" s="259"/>
      <c r="I6" s="87" t="s">
        <v>73</v>
      </c>
      <c r="J6" s="50">
        <f>G16</f>
        <v>48.11</v>
      </c>
      <c r="K6" s="324">
        <f>SUM(J6:J8)/3</f>
        <v>51.410000000000004</v>
      </c>
    </row>
    <row r="7" spans="1:13">
      <c r="A7" s="304"/>
      <c r="B7" s="133">
        <v>44136</v>
      </c>
      <c r="C7" s="35">
        <v>3</v>
      </c>
      <c r="D7" s="88">
        <f>'中指-可比案例'!M17</f>
        <v>49.35</v>
      </c>
      <c r="E7" s="303"/>
      <c r="F7" s="332"/>
      <c r="G7" s="306"/>
      <c r="H7" s="259"/>
      <c r="I7" s="87" t="s">
        <v>74</v>
      </c>
      <c r="J7" s="50">
        <f>G32</f>
        <v>55.06</v>
      </c>
      <c r="K7" s="324"/>
      <c r="L7" s="253" t="s">
        <v>115</v>
      </c>
      <c r="M7" s="254">
        <v>0.65</v>
      </c>
    </row>
    <row r="8" spans="1:13">
      <c r="A8" s="304"/>
      <c r="B8" s="133">
        <v>1</v>
      </c>
      <c r="C8" s="35">
        <v>1</v>
      </c>
      <c r="D8" s="88">
        <f>'中指-可比案例'!L17</f>
        <v>50.16</v>
      </c>
      <c r="E8" s="303"/>
      <c r="F8" s="332"/>
      <c r="G8" s="306"/>
      <c r="H8" s="259"/>
      <c r="I8" s="87" t="s">
        <v>75</v>
      </c>
      <c r="J8" s="67">
        <f>G48</f>
        <v>51.06</v>
      </c>
      <c r="K8" s="324"/>
      <c r="L8" s="254" t="str">
        <f>金色漫香苑汇总!M8</f>
        <v>取暖费</v>
      </c>
      <c r="M8" s="254">
        <f>金色漫香苑汇总!N8</f>
        <v>2.5</v>
      </c>
    </row>
    <row r="9" spans="1:13" ht="15">
      <c r="A9" s="304" t="s">
        <v>117</v>
      </c>
      <c r="B9" s="133">
        <v>44197</v>
      </c>
      <c r="C9" s="35">
        <v>2</v>
      </c>
      <c r="D9" s="88">
        <f>'中指-可比案例'!K17</f>
        <v>46.23</v>
      </c>
      <c r="E9" s="303">
        <v>3</v>
      </c>
      <c r="F9" s="306">
        <f>G9-M7-M8</f>
        <v>43.96</v>
      </c>
      <c r="G9" s="306">
        <f>ROUND(AVERAGE(D9:D11),2)</f>
        <v>47.11</v>
      </c>
      <c r="H9" s="259"/>
      <c r="J9" s="359" t="str">
        <f>望都家园汇总!$J$9</f>
        <v>不含物业费、取暖费</v>
      </c>
      <c r="K9" s="360">
        <f>K6-M7-M8</f>
        <v>48.260000000000005</v>
      </c>
    </row>
    <row r="10" spans="1:13">
      <c r="A10" s="304"/>
      <c r="B10" s="133">
        <v>44228</v>
      </c>
      <c r="C10" s="35">
        <v>3</v>
      </c>
      <c r="D10" s="88">
        <f>'中指-可比案例'!J17</f>
        <v>48.02</v>
      </c>
      <c r="E10" s="303"/>
      <c r="F10" s="306"/>
      <c r="G10" s="306"/>
      <c r="H10" s="259"/>
      <c r="K10" s="111"/>
    </row>
    <row r="11" spans="1:13">
      <c r="A11" s="304"/>
      <c r="B11" s="133">
        <v>44256</v>
      </c>
      <c r="C11" s="35">
        <v>2</v>
      </c>
      <c r="D11" s="88">
        <f>'中指-可比案例'!I17</f>
        <v>47.07</v>
      </c>
      <c r="E11" s="303"/>
      <c r="F11" s="306"/>
      <c r="G11" s="306"/>
      <c r="H11" s="259"/>
      <c r="K11" s="111"/>
    </row>
    <row r="12" spans="1:13">
      <c r="A12" s="304" t="s">
        <v>165</v>
      </c>
      <c r="B12" s="133">
        <v>44287</v>
      </c>
      <c r="C12" s="35">
        <v>2</v>
      </c>
      <c r="D12" s="88">
        <f>'中指-可比案例'!H17</f>
        <v>48.96</v>
      </c>
      <c r="E12" s="303">
        <v>2</v>
      </c>
      <c r="F12" s="306">
        <f>G12-M7-M8</f>
        <v>47.39</v>
      </c>
      <c r="G12" s="306">
        <f>ROUND(AVERAGE(D12:D14),2)</f>
        <v>50.54</v>
      </c>
      <c r="H12" s="259"/>
    </row>
    <row r="13" spans="1:13">
      <c r="A13" s="304"/>
      <c r="B13" s="133">
        <v>44317</v>
      </c>
      <c r="C13" s="35">
        <v>3</v>
      </c>
      <c r="D13" s="88">
        <f>'中指-可比案例'!G17</f>
        <v>52.15</v>
      </c>
      <c r="E13" s="303"/>
      <c r="F13" s="306"/>
      <c r="G13" s="306"/>
      <c r="H13" s="259"/>
    </row>
    <row r="14" spans="1:13">
      <c r="A14" s="304"/>
      <c r="B14" s="133">
        <v>44348</v>
      </c>
      <c r="C14" s="35">
        <v>2</v>
      </c>
      <c r="D14" s="88">
        <f>'中指-可比案例'!F17</f>
        <v>50.51</v>
      </c>
      <c r="E14" s="303"/>
      <c r="F14" s="306"/>
      <c r="G14" s="306"/>
      <c r="H14" s="259"/>
    </row>
    <row r="15" spans="1:13">
      <c r="A15" s="87" t="s">
        <v>827</v>
      </c>
      <c r="B15" s="133">
        <v>44378</v>
      </c>
      <c r="C15" s="35">
        <v>0</v>
      </c>
      <c r="D15" s="88" t="str">
        <f>'中指-可比案例'!E17</f>
        <v>-</v>
      </c>
      <c r="E15" s="88">
        <f>C15</f>
        <v>0</v>
      </c>
      <c r="F15" s="216" t="s">
        <v>830</v>
      </c>
      <c r="G15" s="213" t="s">
        <v>829</v>
      </c>
      <c r="H15" s="259"/>
    </row>
    <row r="16" spans="1:13">
      <c r="A16" s="328" t="s">
        <v>171</v>
      </c>
      <c r="B16" s="329"/>
      <c r="C16" s="329"/>
      <c r="D16" s="329"/>
      <c r="E16" s="329"/>
      <c r="F16" s="119">
        <f>ROUND(AVERAGE(F4:F12),2)</f>
        <v>44.96</v>
      </c>
      <c r="G16" s="252">
        <f>ROUND(AVERAGE(G4:G15),2)</f>
        <v>48.11</v>
      </c>
      <c r="H16" s="262"/>
    </row>
    <row r="17" spans="1:8">
      <c r="G17" s="111"/>
    </row>
    <row r="18" spans="1:8">
      <c r="B18" s="330" t="s">
        <v>76</v>
      </c>
      <c r="C18" s="330"/>
      <c r="D18" s="263" t="str">
        <f>D1</f>
        <v>不含供暖、物业</v>
      </c>
      <c r="E18" s="51"/>
      <c r="G18" s="111"/>
    </row>
    <row r="19" spans="1:8">
      <c r="A19" s="87" t="str">
        <f>A3</f>
        <v>时间</v>
      </c>
      <c r="B19" s="87" t="s">
        <v>77</v>
      </c>
      <c r="C19" s="87" t="s">
        <v>78</v>
      </c>
      <c r="D19" s="87" t="s">
        <v>79</v>
      </c>
      <c r="E19" s="87" t="str">
        <f>E3</f>
        <v>样本数量</v>
      </c>
      <c r="F19" s="257" t="str">
        <f>F3</f>
        <v>不含物业费、取暖费</v>
      </c>
      <c r="G19" s="251" t="str">
        <f>G3</f>
        <v>含物业费和取暖费</v>
      </c>
      <c r="H19" s="256"/>
    </row>
    <row r="20" spans="1:8">
      <c r="A20" s="304" t="s">
        <v>826</v>
      </c>
      <c r="B20" s="133">
        <v>44044</v>
      </c>
      <c r="C20" s="35"/>
      <c r="D20" s="88">
        <f>ROUND(城研数据!C28,2)</f>
        <v>51.35</v>
      </c>
      <c r="E20" s="303">
        <v>4</v>
      </c>
      <c r="F20" s="306">
        <f>G20-M7-M8</f>
        <v>50.09</v>
      </c>
      <c r="G20" s="306">
        <f>ROUND(AVERAGE(D20:D21),2)</f>
        <v>53.24</v>
      </c>
      <c r="H20" s="262"/>
    </row>
    <row r="21" spans="1:8">
      <c r="A21" s="304"/>
      <c r="B21" s="133">
        <v>44075</v>
      </c>
      <c r="C21" s="35"/>
      <c r="D21" s="209">
        <f>ROUND(城研数据!C29,2)</f>
        <v>55.13</v>
      </c>
      <c r="E21" s="303"/>
      <c r="F21" s="306"/>
      <c r="G21" s="306"/>
      <c r="H21" s="262"/>
    </row>
    <row r="22" spans="1:8">
      <c r="A22" s="304" t="s">
        <v>166</v>
      </c>
      <c r="B22" s="133">
        <v>44105</v>
      </c>
      <c r="C22" s="35"/>
      <c r="D22" s="209">
        <f>ROUND(城研数据!C30,2)</f>
        <v>57.37</v>
      </c>
      <c r="E22" s="303">
        <v>5</v>
      </c>
      <c r="F22" s="306">
        <f>G22-M7-M8</f>
        <v>48.33</v>
      </c>
      <c r="G22" s="306">
        <f>ROUND(AVERAGE(D22:D24),2)</f>
        <v>51.48</v>
      </c>
      <c r="H22" s="262"/>
    </row>
    <row r="23" spans="1:8">
      <c r="A23" s="304"/>
      <c r="B23" s="133">
        <v>44136</v>
      </c>
      <c r="C23" s="35"/>
      <c r="D23" s="209">
        <f>ROUND(城研数据!C31,2)</f>
        <v>48.84</v>
      </c>
      <c r="E23" s="303"/>
      <c r="F23" s="306"/>
      <c r="G23" s="306"/>
      <c r="H23" s="262"/>
    </row>
    <row r="24" spans="1:8">
      <c r="A24" s="304"/>
      <c r="B24" s="133">
        <v>44166</v>
      </c>
      <c r="C24" s="35"/>
      <c r="D24" s="209">
        <f>ROUND(城研数据!C32,2)</f>
        <v>48.23</v>
      </c>
      <c r="E24" s="303"/>
      <c r="F24" s="306"/>
      <c r="G24" s="306"/>
      <c r="H24" s="262"/>
    </row>
    <row r="25" spans="1:8">
      <c r="A25" s="304" t="s">
        <v>117</v>
      </c>
      <c r="B25" s="133">
        <v>44197</v>
      </c>
      <c r="C25" s="35"/>
      <c r="D25" s="209">
        <f>ROUND(城研数据!C33,2)</f>
        <v>71.989999999999995</v>
      </c>
      <c r="E25" s="327">
        <v>4</v>
      </c>
      <c r="F25" s="306">
        <f>G25-M7-M8</f>
        <v>58.22</v>
      </c>
      <c r="G25" s="306">
        <f>ROUND(AVERAGE(D25:D27),2)</f>
        <v>61.37</v>
      </c>
      <c r="H25" s="262"/>
    </row>
    <row r="26" spans="1:8">
      <c r="A26" s="304"/>
      <c r="B26" s="133">
        <v>44228</v>
      </c>
      <c r="C26" s="35"/>
      <c r="D26" s="209">
        <f>ROUND(城研数据!C34,2)</f>
        <v>53.67</v>
      </c>
      <c r="E26" s="327"/>
      <c r="F26" s="306"/>
      <c r="G26" s="306"/>
      <c r="H26" s="262"/>
    </row>
    <row r="27" spans="1:8">
      <c r="A27" s="304"/>
      <c r="B27" s="133">
        <v>44256</v>
      </c>
      <c r="C27" s="35"/>
      <c r="D27" s="209">
        <f>ROUND(城研数据!C35,2)</f>
        <v>58.44</v>
      </c>
      <c r="E27" s="327"/>
      <c r="F27" s="306"/>
      <c r="G27" s="306"/>
      <c r="H27" s="262"/>
    </row>
    <row r="28" spans="1:8">
      <c r="A28" s="304" t="s">
        <v>165</v>
      </c>
      <c r="B28" s="133">
        <v>44287</v>
      </c>
      <c r="C28" s="35"/>
      <c r="D28" s="209">
        <f>ROUND(城研数据!C36,2)</f>
        <v>47.62</v>
      </c>
      <c r="E28" s="303">
        <v>3</v>
      </c>
      <c r="F28" s="306">
        <f>G28-M7-M8</f>
        <v>46.35</v>
      </c>
      <c r="G28" s="306">
        <f>ROUND(AVERAGE(D28:D30),2)</f>
        <v>49.5</v>
      </c>
      <c r="H28" s="262"/>
    </row>
    <row r="29" spans="1:8">
      <c r="A29" s="304"/>
      <c r="B29" s="133">
        <v>44317</v>
      </c>
      <c r="C29" s="35"/>
      <c r="D29" s="209">
        <f>ROUND(城研数据!C37,2)</f>
        <v>49.76</v>
      </c>
      <c r="E29" s="303"/>
      <c r="F29" s="306"/>
      <c r="G29" s="306"/>
      <c r="H29" s="262"/>
    </row>
    <row r="30" spans="1:8">
      <c r="A30" s="304"/>
      <c r="B30" s="133">
        <v>44348</v>
      </c>
      <c r="C30" s="35"/>
      <c r="D30" s="209">
        <f>ROUND(城研数据!C38,2)</f>
        <v>51.11</v>
      </c>
      <c r="E30" s="303"/>
      <c r="F30" s="306"/>
      <c r="G30" s="306"/>
      <c r="H30" s="262"/>
    </row>
    <row r="31" spans="1:8">
      <c r="A31" s="87" t="s">
        <v>827</v>
      </c>
      <c r="B31" s="133">
        <v>44378</v>
      </c>
      <c r="C31" s="35"/>
      <c r="D31" s="209">
        <f>ROUND(城研数据!C39,2)</f>
        <v>59.69</v>
      </c>
      <c r="E31" s="141">
        <v>1</v>
      </c>
      <c r="F31" s="216">
        <f>G31-M7-M8</f>
        <v>56.54</v>
      </c>
      <c r="G31" s="213">
        <f>ROUND(D31,2)</f>
        <v>59.69</v>
      </c>
      <c r="H31" s="262"/>
    </row>
    <row r="32" spans="1:8">
      <c r="A32" s="304" t="str">
        <f>A16</f>
        <v>平均月租金（元/平方米/月）</v>
      </c>
      <c r="B32" s="304"/>
      <c r="C32" s="304"/>
      <c r="D32" s="304"/>
      <c r="E32" s="304"/>
      <c r="F32" s="119">
        <f>ROUND(AVERAGE(F20:F31),2)</f>
        <v>51.91</v>
      </c>
      <c r="G32" s="252">
        <f>ROUND(AVERAGE(G20:G31),2)</f>
        <v>55.06</v>
      </c>
      <c r="H32" s="262"/>
    </row>
    <row r="33" spans="1:8">
      <c r="G33" s="111"/>
    </row>
    <row r="34" spans="1:8">
      <c r="B34" s="330" t="s">
        <v>80</v>
      </c>
      <c r="C34" s="330"/>
      <c r="D34" s="267" t="s">
        <v>168</v>
      </c>
      <c r="E34" s="51"/>
      <c r="G34" s="111"/>
    </row>
    <row r="35" spans="1:8">
      <c r="A35" s="87" t="str">
        <f>A3</f>
        <v>时间</v>
      </c>
      <c r="B35" s="87" t="s">
        <v>77</v>
      </c>
      <c r="C35" s="87" t="s">
        <v>78</v>
      </c>
      <c r="D35" s="87" t="s">
        <v>79</v>
      </c>
      <c r="E35" s="87" t="str">
        <f>E3</f>
        <v>样本数量</v>
      </c>
      <c r="F35" s="257" t="str">
        <f>望都家园汇总!F35</f>
        <v>不含物业费、取暖费</v>
      </c>
      <c r="G35" s="251" t="str">
        <f>G19</f>
        <v>含物业费和取暖费</v>
      </c>
      <c r="H35" s="256"/>
    </row>
    <row r="36" spans="1:8">
      <c r="A36" s="304" t="s">
        <v>826</v>
      </c>
      <c r="B36" s="133">
        <v>44044</v>
      </c>
      <c r="C36" s="87">
        <v>2</v>
      </c>
      <c r="D36" s="122">
        <f>名佳花园一区!M29</f>
        <v>46.09</v>
      </c>
      <c r="E36" s="303">
        <f>SUM(C36:C38)</f>
        <v>10</v>
      </c>
      <c r="F36" s="305">
        <f>G36-M8-M7</f>
        <v>40.42</v>
      </c>
      <c r="G36" s="305">
        <f>ROUND(AVERAGE(D36:D37),2)</f>
        <v>43.57</v>
      </c>
      <c r="H36" s="362"/>
    </row>
    <row r="37" spans="1:8">
      <c r="A37" s="304"/>
      <c r="B37" s="133">
        <v>44075</v>
      </c>
      <c r="C37" s="87">
        <v>4</v>
      </c>
      <c r="D37" s="122">
        <f>名佳花园一区!M28</f>
        <v>41.05263157894737</v>
      </c>
      <c r="E37" s="303"/>
      <c r="F37" s="306"/>
      <c r="G37" s="306"/>
      <c r="H37" s="362"/>
    </row>
    <row r="38" spans="1:8">
      <c r="A38" s="304" t="s">
        <v>166</v>
      </c>
      <c r="B38" s="133">
        <v>44105</v>
      </c>
      <c r="C38" s="87">
        <v>4</v>
      </c>
      <c r="D38" s="122">
        <f>名佳花园一区!M26</f>
        <v>49.54</v>
      </c>
      <c r="E38" s="303">
        <v>2</v>
      </c>
      <c r="F38" s="305">
        <f>G38-M8-M7</f>
        <v>48.61</v>
      </c>
      <c r="G38" s="305">
        <f>ROUND(AVERAGE(D38:D40),2)</f>
        <v>51.76</v>
      </c>
      <c r="H38" s="362"/>
    </row>
    <row r="39" spans="1:8">
      <c r="A39" s="304"/>
      <c r="B39" s="133">
        <v>44136</v>
      </c>
      <c r="C39" s="87">
        <v>4</v>
      </c>
      <c r="D39" s="122">
        <f>名佳花园一区!M25</f>
        <v>64.912280701754383</v>
      </c>
      <c r="E39" s="303"/>
      <c r="F39" s="306"/>
      <c r="G39" s="306"/>
      <c r="H39" s="362"/>
    </row>
    <row r="40" spans="1:8">
      <c r="A40" s="304"/>
      <c r="B40" s="133">
        <v>44166</v>
      </c>
      <c r="C40" s="87">
        <v>1</v>
      </c>
      <c r="D40" s="122">
        <f>名佳花园一区!L24</f>
        <v>40.816326530612244</v>
      </c>
      <c r="E40" s="303"/>
      <c r="F40" s="306"/>
      <c r="G40" s="306"/>
      <c r="H40" s="362"/>
    </row>
    <row r="41" spans="1:8">
      <c r="A41" s="304" t="s">
        <v>117</v>
      </c>
      <c r="B41" s="133">
        <v>44197</v>
      </c>
      <c r="C41" s="87" t="s">
        <v>181</v>
      </c>
      <c r="D41" s="122">
        <f>名佳花园一区!M23</f>
        <v>56.104129263913819</v>
      </c>
      <c r="E41" s="303">
        <v>3</v>
      </c>
      <c r="F41" s="305">
        <f>G41-M8-M7</f>
        <v>48.31</v>
      </c>
      <c r="G41" s="305">
        <f>ROUND(AVERAGE(D41:D43),2)</f>
        <v>51.46</v>
      </c>
      <c r="H41" s="362"/>
    </row>
    <row r="42" spans="1:8">
      <c r="A42" s="304"/>
      <c r="B42" s="133">
        <v>44228</v>
      </c>
      <c r="C42" s="87">
        <v>1</v>
      </c>
      <c r="D42" s="122">
        <f>名佳花园一区!M21</f>
        <v>44.72</v>
      </c>
      <c r="E42" s="303"/>
      <c r="F42" s="306"/>
      <c r="G42" s="306"/>
      <c r="H42" s="362"/>
    </row>
    <row r="43" spans="1:8">
      <c r="A43" s="304"/>
      <c r="B43" s="133">
        <v>44256</v>
      </c>
      <c r="C43" s="87">
        <v>3</v>
      </c>
      <c r="D43" s="122">
        <f>名佳花园一区!M18</f>
        <v>53.55</v>
      </c>
      <c r="E43" s="303"/>
      <c r="F43" s="306"/>
      <c r="G43" s="306"/>
      <c r="H43" s="362"/>
    </row>
    <row r="44" spans="1:8">
      <c r="A44" s="304" t="s">
        <v>165</v>
      </c>
      <c r="B44" s="133">
        <v>44287</v>
      </c>
      <c r="C44" s="87">
        <v>3</v>
      </c>
      <c r="D44" s="122">
        <f>名佳花园一区!M16</f>
        <v>47.68</v>
      </c>
      <c r="E44" s="303">
        <v>4</v>
      </c>
      <c r="F44" s="305">
        <f>G44-M8-M7</f>
        <v>48.02</v>
      </c>
      <c r="G44" s="305">
        <f>ROUND(AVERAGE(D44:D46),2)</f>
        <v>51.17</v>
      </c>
      <c r="H44" s="362"/>
    </row>
    <row r="45" spans="1:8">
      <c r="A45" s="304"/>
      <c r="B45" s="133">
        <v>44317</v>
      </c>
      <c r="C45" s="87">
        <v>4</v>
      </c>
      <c r="D45" s="122">
        <f>名佳花园一区!M12</f>
        <v>48.29</v>
      </c>
      <c r="E45" s="303"/>
      <c r="F45" s="306"/>
      <c r="G45" s="306"/>
      <c r="H45" s="362"/>
    </row>
    <row r="46" spans="1:8">
      <c r="A46" s="304"/>
      <c r="B46" s="133">
        <v>44348</v>
      </c>
      <c r="C46" s="87">
        <v>4</v>
      </c>
      <c r="D46" s="122">
        <f>名佳花园一区!M9</f>
        <v>57.54</v>
      </c>
      <c r="E46" s="303"/>
      <c r="F46" s="306"/>
      <c r="G46" s="306"/>
      <c r="H46" s="362"/>
    </row>
    <row r="47" spans="1:8">
      <c r="A47" s="87" t="s">
        <v>827</v>
      </c>
      <c r="B47" s="133">
        <v>44378</v>
      </c>
      <c r="C47" s="87">
        <v>2</v>
      </c>
      <c r="D47" s="122">
        <f>名佳花园一区!M3</f>
        <v>57.33</v>
      </c>
      <c r="E47" s="88">
        <v>5</v>
      </c>
      <c r="F47" s="215">
        <f>G47-M7-M8</f>
        <v>54.18</v>
      </c>
      <c r="G47" s="215">
        <f>D47</f>
        <v>57.33</v>
      </c>
      <c r="H47" s="262"/>
    </row>
    <row r="48" spans="1:8">
      <c r="A48" s="304" t="str">
        <f>A16</f>
        <v>平均月租金（元/平方米/月）</v>
      </c>
      <c r="B48" s="304"/>
      <c r="C48" s="304"/>
      <c r="D48" s="304"/>
      <c r="E48" s="304"/>
      <c r="F48" s="119">
        <f>ROUND(AVERAGE(F36:F47),2)</f>
        <v>47.91</v>
      </c>
      <c r="G48" s="252">
        <f>ROUND(AVERAGE(G36:G47),2)</f>
        <v>51.06</v>
      </c>
      <c r="H48" s="262"/>
    </row>
    <row r="49" spans="1:8">
      <c r="G49" s="111"/>
    </row>
    <row r="50" spans="1:8" hidden="1">
      <c r="A50" s="28" t="s">
        <v>81</v>
      </c>
      <c r="B50" s="86" t="s">
        <v>77</v>
      </c>
      <c r="C50" s="86" t="s">
        <v>78</v>
      </c>
      <c r="D50" s="86" t="s">
        <v>82</v>
      </c>
      <c r="E50" s="28" t="s">
        <v>83</v>
      </c>
      <c r="F50" s="365" t="s">
        <v>84</v>
      </c>
      <c r="G50" s="53"/>
      <c r="H50" s="352"/>
    </row>
    <row r="51" spans="1:8" hidden="1">
      <c r="A51" s="86" t="e">
        <f>#REF!</f>
        <v>#REF!</v>
      </c>
      <c r="B51" s="25">
        <v>43617</v>
      </c>
      <c r="C51" s="86">
        <v>3</v>
      </c>
      <c r="D51" s="26">
        <v>91.57</v>
      </c>
      <c r="E51" s="27" t="e">
        <f>#REF!</f>
        <v>#REF!</v>
      </c>
      <c r="F51" s="107" t="e">
        <f>#REF!</f>
        <v>#REF!</v>
      </c>
      <c r="G51" s="51"/>
      <c r="H51" s="256"/>
    </row>
    <row r="52" spans="1:8" hidden="1">
      <c r="A52" s="86">
        <f>A37</f>
        <v>0</v>
      </c>
      <c r="B52" s="25"/>
      <c r="C52" s="86"/>
      <c r="D52" s="26"/>
      <c r="E52" s="27">
        <f>E5</f>
        <v>0</v>
      </c>
      <c r="F52" s="110">
        <f>F5</f>
        <v>0</v>
      </c>
      <c r="G52" s="48"/>
      <c r="H52" s="262"/>
    </row>
    <row r="53" spans="1:8" hidden="1">
      <c r="A53" s="86">
        <f>A40</f>
        <v>0</v>
      </c>
      <c r="B53" s="25"/>
      <c r="C53" s="86"/>
      <c r="D53" s="26"/>
      <c r="E53" s="27">
        <f>E6</f>
        <v>5</v>
      </c>
      <c r="F53" s="110" t="e">
        <f>#REF!</f>
        <v>#REF!</v>
      </c>
      <c r="G53" s="48"/>
      <c r="H53" s="262"/>
    </row>
    <row r="54" spans="1:8" hidden="1">
      <c r="A54" s="86">
        <f>A43</f>
        <v>0</v>
      </c>
      <c r="B54" s="25">
        <v>43891</v>
      </c>
      <c r="C54" s="86">
        <v>2</v>
      </c>
      <c r="D54" s="26">
        <v>92.31</v>
      </c>
      <c r="E54" s="27">
        <f>E9</f>
        <v>3</v>
      </c>
      <c r="F54" s="110" t="e">
        <f>#REF!</f>
        <v>#REF!</v>
      </c>
      <c r="G54" s="48"/>
      <c r="H54" s="262"/>
    </row>
    <row r="55" spans="1:8" hidden="1">
      <c r="A55" s="86">
        <f>A46</f>
        <v>0</v>
      </c>
      <c r="B55" s="25"/>
      <c r="C55" s="86"/>
      <c r="D55" s="26"/>
      <c r="E55" s="27">
        <f>E12</f>
        <v>2</v>
      </c>
      <c r="F55" s="110" t="e">
        <f>#REF!</f>
        <v>#REF!</v>
      </c>
      <c r="G55" s="48"/>
      <c r="H55" s="262"/>
    </row>
    <row r="56" spans="1:8" hidden="1">
      <c r="A56" s="331" t="s">
        <v>70</v>
      </c>
      <c r="B56" s="331"/>
      <c r="C56" s="331"/>
      <c r="D56" s="331"/>
      <c r="E56" s="331"/>
      <c r="F56" s="110" t="e">
        <f>ROUND(AVERAGE(F51:F55),2)</f>
        <v>#REF!</v>
      </c>
      <c r="G56" s="48"/>
      <c r="H56" s="262"/>
    </row>
    <row r="57" spans="1:8" hidden="1"/>
    <row r="58" spans="1:8" hidden="1">
      <c r="A58" s="28" t="s">
        <v>81</v>
      </c>
      <c r="B58" s="86" t="s">
        <v>77</v>
      </c>
      <c r="C58" s="86" t="s">
        <v>78</v>
      </c>
      <c r="D58" s="86" t="s">
        <v>82</v>
      </c>
      <c r="E58" s="28" t="s">
        <v>83</v>
      </c>
      <c r="F58" s="365" t="s">
        <v>84</v>
      </c>
      <c r="G58" s="53"/>
      <c r="H58" s="352"/>
    </row>
    <row r="59" spans="1:8" hidden="1">
      <c r="A59" s="86" t="s">
        <v>85</v>
      </c>
      <c r="B59" s="25">
        <v>43617</v>
      </c>
      <c r="C59" s="86">
        <v>3</v>
      </c>
      <c r="D59" s="26">
        <v>91.57</v>
      </c>
      <c r="E59" s="27" t="e">
        <f>#REF!</f>
        <v>#REF!</v>
      </c>
      <c r="F59" s="110" t="e">
        <f>#REF!</f>
        <v>#REF!</v>
      </c>
      <c r="G59" s="48"/>
      <c r="H59" s="262"/>
    </row>
    <row r="60" spans="1:8" hidden="1">
      <c r="A60" s="86" t="s">
        <v>86</v>
      </c>
      <c r="B60" s="25"/>
      <c r="C60" s="86"/>
      <c r="D60" s="26"/>
      <c r="E60" s="27" t="e">
        <f>#REF!</f>
        <v>#REF!</v>
      </c>
      <c r="F60" s="110">
        <f>F20</f>
        <v>50.09</v>
      </c>
      <c r="G60" s="48"/>
      <c r="H60" s="262"/>
    </row>
    <row r="61" spans="1:8" hidden="1">
      <c r="A61" s="86" t="s">
        <v>87</v>
      </c>
      <c r="B61" s="25"/>
      <c r="C61" s="86"/>
      <c r="D61" s="26"/>
      <c r="E61" s="27" t="e">
        <f>#REF!</f>
        <v>#REF!</v>
      </c>
      <c r="F61" s="110">
        <f>F21</f>
        <v>0</v>
      </c>
      <c r="G61" s="48"/>
      <c r="H61" s="262"/>
    </row>
    <row r="62" spans="1:8" hidden="1">
      <c r="A62" s="86" t="s">
        <v>88</v>
      </c>
      <c r="B62" s="25">
        <v>43891</v>
      </c>
      <c r="C62" s="86">
        <v>2</v>
      </c>
      <c r="D62" s="26">
        <v>92.31</v>
      </c>
      <c r="E62" s="27">
        <f>E26</f>
        <v>0</v>
      </c>
      <c r="F62" s="110" t="e">
        <f>#REF!</f>
        <v>#REF!</v>
      </c>
      <c r="G62" s="48"/>
      <c r="H62" s="262"/>
    </row>
    <row r="63" spans="1:8" hidden="1">
      <c r="A63" s="86" t="s">
        <v>89</v>
      </c>
      <c r="B63" s="25"/>
      <c r="C63" s="86"/>
      <c r="D63" s="26"/>
      <c r="E63" s="27" t="e">
        <f>#REF!</f>
        <v>#REF!</v>
      </c>
      <c r="F63" s="110" t="e">
        <f>#REF!</f>
        <v>#REF!</v>
      </c>
      <c r="G63" s="48"/>
      <c r="H63" s="262"/>
    </row>
    <row r="64" spans="1:8" hidden="1">
      <c r="A64" s="331" t="s">
        <v>70</v>
      </c>
      <c r="B64" s="331"/>
      <c r="C64" s="331"/>
      <c r="D64" s="331"/>
      <c r="E64" s="331"/>
      <c r="F64" s="110" t="e">
        <f>ROUND(AVERAGE(F59:F62),2)</f>
        <v>#REF!</v>
      </c>
      <c r="G64" s="48"/>
      <c r="H64" s="262"/>
    </row>
    <row r="65" spans="1:8" hidden="1"/>
    <row r="66" spans="1:8" hidden="1">
      <c r="A66" s="28" t="s">
        <v>81</v>
      </c>
      <c r="B66" s="86" t="s">
        <v>77</v>
      </c>
      <c r="C66" s="86" t="s">
        <v>78</v>
      </c>
      <c r="D66" s="86" t="s">
        <v>82</v>
      </c>
      <c r="E66" s="28" t="s">
        <v>83</v>
      </c>
      <c r="F66" s="365" t="s">
        <v>84</v>
      </c>
      <c r="G66" s="53"/>
      <c r="H66" s="352"/>
    </row>
    <row r="67" spans="1:8" hidden="1">
      <c r="A67" s="86" t="s">
        <v>85</v>
      </c>
      <c r="B67" s="25">
        <v>43617</v>
      </c>
      <c r="C67" s="86">
        <v>3</v>
      </c>
      <c r="D67" s="26">
        <v>91.57</v>
      </c>
      <c r="E67" s="27" t="e">
        <f>#REF!</f>
        <v>#REF!</v>
      </c>
      <c r="F67" s="110" t="e">
        <f>#REF!</f>
        <v>#REF!</v>
      </c>
      <c r="G67" s="48"/>
      <c r="H67" s="262"/>
    </row>
    <row r="68" spans="1:8" hidden="1">
      <c r="A68" s="86" t="s">
        <v>86</v>
      </c>
      <c r="B68" s="25"/>
      <c r="C68" s="86"/>
      <c r="D68" s="26"/>
      <c r="E68" s="27">
        <f>E36</f>
        <v>10</v>
      </c>
      <c r="F68" s="110">
        <f>F36</f>
        <v>40.42</v>
      </c>
      <c r="G68" s="48"/>
      <c r="H68" s="262"/>
    </row>
    <row r="69" spans="1:8" hidden="1">
      <c r="A69" s="86" t="s">
        <v>87</v>
      </c>
      <c r="B69" s="25"/>
      <c r="C69" s="86"/>
      <c r="D69" s="26"/>
      <c r="E69" s="27">
        <f>E39</f>
        <v>0</v>
      </c>
      <c r="F69" s="110">
        <f>F38</f>
        <v>48.61</v>
      </c>
      <c r="G69" s="48"/>
      <c r="H69" s="262"/>
    </row>
    <row r="70" spans="1:8" hidden="1">
      <c r="A70" s="86" t="s">
        <v>88</v>
      </c>
      <c r="B70" s="25">
        <v>43891</v>
      </c>
      <c r="C70" s="86">
        <v>2</v>
      </c>
      <c r="D70" s="26">
        <v>92.31</v>
      </c>
      <c r="E70" s="27">
        <f>E42</f>
        <v>0</v>
      </c>
      <c r="F70" s="110">
        <f>F41</f>
        <v>48.31</v>
      </c>
      <c r="G70" s="48"/>
      <c r="H70" s="262"/>
    </row>
    <row r="71" spans="1:8" hidden="1">
      <c r="A71" s="86" t="s">
        <v>89</v>
      </c>
      <c r="B71" s="25"/>
      <c r="C71" s="86"/>
      <c r="D71" s="26"/>
      <c r="E71" s="27">
        <f>E45</f>
        <v>0</v>
      </c>
      <c r="F71" s="110">
        <f>F44</f>
        <v>48.02</v>
      </c>
      <c r="G71" s="48"/>
      <c r="H71" s="262"/>
    </row>
    <row r="72" spans="1:8" hidden="1">
      <c r="A72" s="331" t="s">
        <v>70</v>
      </c>
      <c r="B72" s="331"/>
      <c r="C72" s="331"/>
      <c r="D72" s="331"/>
      <c r="E72" s="331"/>
      <c r="F72" s="110" t="e">
        <f>ROUND(AVERAGE(F67:F71),2)</f>
        <v>#REF!</v>
      </c>
      <c r="G72" s="48"/>
      <c r="H72" s="262"/>
    </row>
  </sheetData>
  <mergeCells count="62">
    <mergeCell ref="G4:G5"/>
    <mergeCell ref="G6:G8"/>
    <mergeCell ref="G9:G11"/>
    <mergeCell ref="G12:G14"/>
    <mergeCell ref="E28:E30"/>
    <mergeCell ref="F20:F21"/>
    <mergeCell ref="F22:F24"/>
    <mergeCell ref="F25:F27"/>
    <mergeCell ref="F28:F30"/>
    <mergeCell ref="E12:E14"/>
    <mergeCell ref="F4:F5"/>
    <mergeCell ref="F6:F8"/>
    <mergeCell ref="F9:F11"/>
    <mergeCell ref="F12:F14"/>
    <mergeCell ref="F36:F37"/>
    <mergeCell ref="F38:F40"/>
    <mergeCell ref="F41:F43"/>
    <mergeCell ref="F44:F46"/>
    <mergeCell ref="G36:G37"/>
    <mergeCell ref="G38:G40"/>
    <mergeCell ref="G41:G43"/>
    <mergeCell ref="G44:G46"/>
    <mergeCell ref="A56:E56"/>
    <mergeCell ref="A32:E32"/>
    <mergeCell ref="B34:C34"/>
    <mergeCell ref="A64:E64"/>
    <mergeCell ref="A72:E72"/>
    <mergeCell ref="A36:A37"/>
    <mergeCell ref="A38:A40"/>
    <mergeCell ref="A41:A43"/>
    <mergeCell ref="A44:A46"/>
    <mergeCell ref="E36:E37"/>
    <mergeCell ref="E38:E40"/>
    <mergeCell ref="E41:E43"/>
    <mergeCell ref="E44:E46"/>
    <mergeCell ref="G20:G21"/>
    <mergeCell ref="G22:G24"/>
    <mergeCell ref="G25:G27"/>
    <mergeCell ref="G28:G30"/>
    <mergeCell ref="A16:E16"/>
    <mergeCell ref="B18:C18"/>
    <mergeCell ref="A48:E48"/>
    <mergeCell ref="B2:C2"/>
    <mergeCell ref="A20:A21"/>
    <mergeCell ref="A22:A24"/>
    <mergeCell ref="A25:A27"/>
    <mergeCell ref="A28:A30"/>
    <mergeCell ref="E20:E21"/>
    <mergeCell ref="E22:E24"/>
    <mergeCell ref="E25:E27"/>
    <mergeCell ref="A4:A5"/>
    <mergeCell ref="A6:A8"/>
    <mergeCell ref="A9:A11"/>
    <mergeCell ref="A12:A14"/>
    <mergeCell ref="E4:E5"/>
    <mergeCell ref="E6:E8"/>
    <mergeCell ref="E9:E11"/>
    <mergeCell ref="H36:H37"/>
    <mergeCell ref="H38:H40"/>
    <mergeCell ref="H41:H43"/>
    <mergeCell ref="H44:H46"/>
    <mergeCell ref="K6:K8"/>
  </mergeCells>
  <phoneticPr fontId="1"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21</vt:i4>
      </vt:variant>
    </vt:vector>
  </HeadingPairs>
  <TitlesOfParts>
    <vt:vector size="21" baseType="lpstr">
      <vt:lpstr>系统读取表</vt:lpstr>
      <vt:lpstr>成本（静态） (2)</vt:lpstr>
      <vt:lpstr>成本（静态）新</vt:lpstr>
      <vt:lpstr>房源信息-新</vt:lpstr>
      <vt:lpstr>标准房</vt:lpstr>
      <vt:lpstr>比较法</vt:lpstr>
      <vt:lpstr>金色漫香苑汇总</vt:lpstr>
      <vt:lpstr>望都家园汇总</vt:lpstr>
      <vt:lpstr>名佳花园一区汇总</vt:lpstr>
      <vt:lpstr>金色漫香苑</vt:lpstr>
      <vt:lpstr>望都家园</vt:lpstr>
      <vt:lpstr>名佳花园一区</vt:lpstr>
      <vt:lpstr>中指-可比案例</vt:lpstr>
      <vt:lpstr>中指数据</vt:lpstr>
      <vt:lpstr>中指-北七家</vt:lpstr>
      <vt:lpstr>中指-昌平</vt:lpstr>
      <vt:lpstr>城研案例</vt:lpstr>
      <vt:lpstr>城研</vt:lpstr>
      <vt:lpstr>城研数据</vt:lpstr>
      <vt:lpstr>周边案例情况</vt:lpstr>
      <vt:lpstr>明细表330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2021-08-27T02:58:40Z</dcterms:modified>
</cp:coreProperties>
</file>